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drawings/drawing20.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1.xml" ContentType="application/vnd.openxmlformats-officedocument.drawing+xml"/>
  <Override PartName="/xl/charts/chart3.xml" ContentType="application/vnd.openxmlformats-officedocument.drawingml.chart+xml"/>
  <Override PartName="/xl/drawings/drawing22.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harts/chart5.xml" ContentType="application/vnd.openxmlformats-officedocument.drawingml.chart+xml"/>
  <Override PartName="/xl/drawings/drawing24.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9.xml" ContentType="application/vnd.openxmlformats-officedocument.drawing+xml"/>
  <Override PartName="/xl/charts/chart11.xml" ContentType="application/vnd.openxmlformats-officedocument.drawingml.chart+xml"/>
  <Override PartName="/xl/drawings/drawing30.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xml"/>
  <Override PartName="/xl/charts/chart13.xml" ContentType="application/vnd.openxmlformats-officedocument.drawingml.chart+xml"/>
  <Override PartName="/xl/drawings/drawing32.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xml"/>
  <Override PartName="/xl/charts/chart15.xml" ContentType="application/vnd.openxmlformats-officedocument.drawingml.chart+xml"/>
  <Override PartName="/xl/drawings/drawing34.xml" ContentType="application/vnd.openxmlformats-officedocument.drawing+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5.xml" ContentType="application/vnd.openxmlformats-officedocument.drawing+xml"/>
  <Override PartName="/xl/charts/chart17.xml" ContentType="application/vnd.openxmlformats-officedocument.drawingml.chart+xml"/>
  <Override PartName="/xl/drawings/drawing36.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xml"/>
  <Override PartName="/xl/charts/chart19.xml" ContentType="application/vnd.openxmlformats-officedocument.drawingml.chart+xml"/>
  <Override PartName="/xl/drawings/drawing38.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9.xml" ContentType="application/vnd.openxmlformats-officedocument.drawing+xml"/>
  <Override PartName="/xl/charts/chart21.xml" ContentType="application/vnd.openxmlformats-officedocument.drawingml.chart+xml"/>
  <Override PartName="/xl/drawings/drawing40.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charts/chart23.xml" ContentType="application/vnd.openxmlformats-officedocument.drawingml.chart+xml"/>
  <Override PartName="/xl/drawings/drawing42.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3.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style16.xml" ContentType="application/vnd.ms-office.chartstyle+xml"/>
  <Override PartName="/xl/charts/colors16.xml" ContentType="application/vnd.ms-office.chartcolorstyle+xml"/>
  <Override PartName="/xl/charts/chart30.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filterPrivacy="1" codeName="BuÇalışmaKitabı" defaultThemeVersion="124226"/>
  <xr:revisionPtr revIDLastSave="0" documentId="13_ncr:1_{454D13F8-9CBC-4949-AC85-346B5700296C}" xr6:coauthVersionLast="47" xr6:coauthVersionMax="47" xr10:uidLastSave="{00000000-0000-0000-0000-000000000000}"/>
  <bookViews>
    <workbookView xWindow="-108" yWindow="-108" windowWidth="23256" windowHeight="12456" tabRatio="917" xr2:uid="{00000000-000D-0000-FFFF-FFFF00000000}"/>
  </bookViews>
  <sheets>
    <sheet name="AYARLAR" sheetId="32" r:id="rId1"/>
    <sheet name="MENÜ" sheetId="31" r:id="rId2"/>
    <sheet name="KREDİ HESAPLAMA" sheetId="60" r:id="rId3"/>
    <sheet name="ONCEKIYIL" sheetId="8" r:id="rId4"/>
    <sheet name="OCAK" sheetId="9" r:id="rId5"/>
    <sheet name="ŞUBAT" sheetId="49" r:id="rId6"/>
    <sheet name="MART" sheetId="50" r:id="rId7"/>
    <sheet name="NİSAN" sheetId="51" r:id="rId8"/>
    <sheet name="MAYIS" sheetId="52" r:id="rId9"/>
    <sheet name="HAZİRAN" sheetId="53" r:id="rId10"/>
    <sheet name="TEMMUZ" sheetId="54" r:id="rId11"/>
    <sheet name="AĞUSTOS" sheetId="55" r:id="rId12"/>
    <sheet name="EYLÜL" sheetId="56" r:id="rId13"/>
    <sheet name="EKİM" sheetId="57" r:id="rId14"/>
    <sheet name="KASIM" sheetId="58" r:id="rId15"/>
    <sheet name="ARALIK" sheetId="59" r:id="rId16"/>
    <sheet name="TAKVİM" sheetId="3" state="hidden" r:id="rId17"/>
    <sheet name="RAPORMENU" sheetId="78" r:id="rId18"/>
    <sheet name="OCAKRAPOR" sheetId="34" r:id="rId19"/>
    <sheet name="OCAKALVER" sheetId="61" r:id="rId20"/>
    <sheet name="ŞUBATRAPOR" sheetId="36" r:id="rId21"/>
    <sheet name="ŞUBATALVER" sheetId="65" r:id="rId22"/>
    <sheet name="MARTRAPOR" sheetId="37" r:id="rId23"/>
    <sheet name="MARTALVER" sheetId="66" r:id="rId24"/>
    <sheet name="NİSANRAPOR" sheetId="38" r:id="rId25"/>
    <sheet name="NİSANALVER" sheetId="67" r:id="rId26"/>
    <sheet name="MAYISRAPOR" sheetId="39" r:id="rId27"/>
    <sheet name="MAYISALVER" sheetId="68" r:id="rId28"/>
    <sheet name="HAZİRANRAPOR" sheetId="40" r:id="rId29"/>
    <sheet name="HAZİRANALVER" sheetId="69" r:id="rId30"/>
    <sheet name="TEMMUZRAPOR" sheetId="41" r:id="rId31"/>
    <sheet name="TEMMUZALVER" sheetId="70" r:id="rId32"/>
    <sheet name="AĞUSTOSRAPOR" sheetId="42" r:id="rId33"/>
    <sheet name="AĞUSTOSALVER" sheetId="71" r:id="rId34"/>
    <sheet name="EYLÜLRAPOR" sheetId="43" r:id="rId35"/>
    <sheet name="EYLÜLALVER" sheetId="72" r:id="rId36"/>
    <sheet name="EKİMRAPOR" sheetId="44" r:id="rId37"/>
    <sheet name="EKİMALVER" sheetId="73" r:id="rId38"/>
    <sheet name="KASIMRAPOR" sheetId="45" r:id="rId39"/>
    <sheet name="KASIMALVER" sheetId="74" r:id="rId40"/>
    <sheet name="ARALIKRAPOR" sheetId="46" r:id="rId41"/>
    <sheet name="ARALIKALVER" sheetId="75" r:id="rId42"/>
    <sheet name="YILLIKRAPOR" sheetId="35" r:id="rId43"/>
    <sheet name="YILLIKALVER" sheetId="77" r:id="rId44"/>
    <sheet name="BORCALACAK" sheetId="47" state="hidden" r:id="rId45"/>
  </sheets>
  <definedNames>
    <definedName name="_xlnm._FilterDatabase" localSheetId="3" hidden="1">ONCEKIYIL!$O$7:$O$15</definedName>
    <definedName name="AGUSTOS">TAKVİM!$J$4:$J$34</definedName>
    <definedName name="alacakadi">AYARLAR!$S$22:$S$41</definedName>
    <definedName name="alacakisim">AYARLAR!$I$22:$I$41</definedName>
    <definedName name="alacakisimleri">AYARLAR!$S$22:$S$71</definedName>
    <definedName name="ARALIK">TAKVİM!$N$4:$N$34</definedName>
    <definedName name="ayadlari">#REF!</definedName>
    <definedName name="borcadi">AYARLAR!$O$22:$O$41</definedName>
    <definedName name="borcisim">AYARLAR!$L$22:$L$41</definedName>
    <definedName name="borcisimleri">AYARLAR!$O$22:$O$71</definedName>
    <definedName name="EKIM">TAKVİM!$L$4:$L$34</definedName>
    <definedName name="evgeliradi">AYARLAR!$C$22:$C$41</definedName>
    <definedName name="evgideradi">AYARLAR!$E$22:$E$41</definedName>
    <definedName name="EYLUL">TAKVİM!$K$4:$K$33</definedName>
    <definedName name="geliradi">AYARLAR!$C$22:$C$41</definedName>
    <definedName name="gelirisim">AYARLAR!$C$22:$C$41</definedName>
    <definedName name="gelirkategorileri1">AYARLAR!$C$22:$C$71</definedName>
    <definedName name="gelirkategorileri2">AYARLAR!$I$22:$I$71</definedName>
    <definedName name="gideradi">AYARLAR!$G$22:$G$41</definedName>
    <definedName name="giderisim">AYARLAR!$E$22:$E$41</definedName>
    <definedName name="giderkategorileri1">AYARLAR!$E$22:$E$71</definedName>
    <definedName name="giderkategorileri2">AYARLAR!$K$22:$K$71</definedName>
    <definedName name="HAZIRAN">TAKVİM!$H$4:$H$33</definedName>
    <definedName name="isgeliradi">AYARLAR!$I$22:$I$41</definedName>
    <definedName name="isgideradi">AYARLAR!$K$22:$K$41</definedName>
    <definedName name="KASIM">TAKVİM!$M$4:$M$33</definedName>
    <definedName name="krediadi">AYARLAR!$C$76:$C$86</definedName>
    <definedName name="krediismi">AYARLAR!$C$76:$C$80</definedName>
    <definedName name="MART">TAKVİM!$E$4:$E$34</definedName>
    <definedName name="MAYIS">TAKVİM!$G$4:$G$34</definedName>
    <definedName name="NİSAN">TAKVİM!$F$4:$F$33</definedName>
    <definedName name="OCAK">TAKVİM!$C$4:$C$34</definedName>
    <definedName name="ONCEKI">TAKVİM!$P$4:$P$34</definedName>
    <definedName name="SUBAT">TAKVİM!$D$4:$D$31</definedName>
    <definedName name="ŞUBAT">TAKVİM!$D$4:$D$32</definedName>
    <definedName name="TEMMUZ">TAKVİM!$I$4:$I$34</definedName>
    <definedName name="_xlnm.Print_Area" localSheetId="33">AĞUSTOSALVER!$D$4:$O$61</definedName>
    <definedName name="_xlnm.Print_Area" localSheetId="32">AĞUSTOSRAPOR!$D$4:$O$61</definedName>
    <definedName name="_xlnm.Print_Area" localSheetId="41">ARALIKALVER!$D$4:$O$61</definedName>
    <definedName name="_xlnm.Print_Area" localSheetId="40">ARALIKRAPOR!$D$4:$O$61</definedName>
    <definedName name="_xlnm.Print_Area" localSheetId="37">EKİMALVER!$D$4:$O$61</definedName>
    <definedName name="_xlnm.Print_Area" localSheetId="36">EKİMRAPOR!$D$4:$O$61</definedName>
    <definedName name="_xlnm.Print_Area" localSheetId="35">EYLÜLALVER!$D$4:$O$61</definedName>
    <definedName name="_xlnm.Print_Area" localSheetId="34">EYLÜLRAPOR!$D$4:$O$61</definedName>
    <definedName name="_xlnm.Print_Area" localSheetId="29">HAZİRANALVER!$D$4:$O$61</definedName>
    <definedName name="_xlnm.Print_Area" localSheetId="28">HAZİRANRAPOR!$D$4:$O$61</definedName>
    <definedName name="_xlnm.Print_Area" localSheetId="39">KASIMALVER!$D$4:$O$61</definedName>
    <definedName name="_xlnm.Print_Area" localSheetId="38">KASIMRAPOR!$D$4:$O$61</definedName>
    <definedName name="_xlnm.Print_Area" localSheetId="2">'KREDİ HESAPLAMA'!$C$12:$P$134</definedName>
    <definedName name="_xlnm.Print_Area" localSheetId="23">MARTALVER!$D$4:$O$61</definedName>
    <definedName name="_xlnm.Print_Area" localSheetId="22">MARTRAPOR!$D$4:$O$61</definedName>
    <definedName name="_xlnm.Print_Area" localSheetId="27">MAYISALVER!$D$4:$O$61</definedName>
    <definedName name="_xlnm.Print_Area" localSheetId="26">MAYISRAPOR!$D$4:$O$61</definedName>
    <definedName name="_xlnm.Print_Area" localSheetId="25">NİSANALVER!$D$4:$O$61</definedName>
    <definedName name="_xlnm.Print_Area" localSheetId="24">NİSANRAPOR!$D$4:$O$61</definedName>
    <definedName name="_xlnm.Print_Area" localSheetId="19">OCAKALVER!$D$4:$O$61</definedName>
    <definedName name="_xlnm.Print_Area" localSheetId="18">OCAKRAPOR!$D$4:$O$61</definedName>
    <definedName name="_xlnm.Print_Area" localSheetId="21">ŞUBATALVER!$D$4:$O$61</definedName>
    <definedName name="_xlnm.Print_Area" localSheetId="20">ŞUBATRAPOR!$D$4:$O$61</definedName>
    <definedName name="_xlnm.Print_Area" localSheetId="31">TEMMUZALVER!$D$4:$O$61</definedName>
    <definedName name="_xlnm.Print_Area" localSheetId="30">TEMMUZRAPOR!$D$4:$O$61</definedName>
    <definedName name="_xlnm.Print_Area" localSheetId="43">YILLIKALVER!$B$3:$F$49</definedName>
    <definedName name="_xlnm.Print_Area" localSheetId="42">YILLIKRAPOR!$B$2:$H$64</definedName>
  </definedNames>
  <calcPr calcId="191029"/>
</workbook>
</file>

<file path=xl/calcChain.xml><?xml version="1.0" encoding="utf-8"?>
<calcChain xmlns="http://schemas.openxmlformats.org/spreadsheetml/2006/main">
  <c r="N5" i="55" l="1"/>
  <c r="N4" i="9"/>
  <c r="N5" i="8"/>
  <c r="N4" i="8"/>
  <c r="N5" i="51"/>
  <c r="N4" i="52"/>
  <c r="N5" i="53"/>
  <c r="N5" i="54"/>
  <c r="N4" i="56"/>
  <c r="N5" i="57"/>
  <c r="C63" i="47"/>
  <c r="C64" i="47"/>
  <c r="C65" i="47"/>
  <c r="C66" i="47"/>
  <c r="C67" i="47"/>
  <c r="C68" i="47"/>
  <c r="C69" i="47"/>
  <c r="C70" i="47"/>
  <c r="C71" i="47"/>
  <c r="C72" i="47"/>
  <c r="C73" i="47"/>
  <c r="C74" i="47"/>
  <c r="C75" i="47"/>
  <c r="C76" i="47"/>
  <c r="C77" i="47"/>
  <c r="C78" i="47"/>
  <c r="C79" i="47"/>
  <c r="C80" i="47"/>
  <c r="C81" i="47"/>
  <c r="C82" i="47"/>
  <c r="C83" i="47"/>
  <c r="C84" i="47"/>
  <c r="C85" i="47"/>
  <c r="C86" i="47"/>
  <c r="C87" i="47"/>
  <c r="C88" i="47"/>
  <c r="C89" i="47"/>
  <c r="C90" i="47"/>
  <c r="C91" i="47"/>
  <c r="C92" i="47"/>
  <c r="C93" i="47"/>
  <c r="C94" i="47"/>
  <c r="C95" i="47"/>
  <c r="C96" i="47"/>
  <c r="C97" i="47"/>
  <c r="C98" i="47"/>
  <c r="C99" i="47"/>
  <c r="C100" i="47"/>
  <c r="C101" i="47"/>
  <c r="C102" i="47"/>
  <c r="C103" i="47"/>
  <c r="C104" i="47"/>
  <c r="C105" i="47"/>
  <c r="C106" i="47"/>
  <c r="C107" i="47"/>
  <c r="C108" i="47"/>
  <c r="C109" i="47"/>
  <c r="C110" i="47"/>
  <c r="B109" i="47"/>
  <c r="T109" i="47" s="1"/>
  <c r="B110" i="47"/>
  <c r="J110" i="47" s="1"/>
  <c r="B102" i="47"/>
  <c r="T102" i="47" s="1"/>
  <c r="B103" i="47"/>
  <c r="V103" i="47" s="1"/>
  <c r="B104" i="47"/>
  <c r="L104" i="47" s="1"/>
  <c r="B105" i="47"/>
  <c r="B106" i="47"/>
  <c r="L106" i="47" s="1"/>
  <c r="B107" i="47"/>
  <c r="N107" i="47" s="1"/>
  <c r="B108" i="47"/>
  <c r="P108" i="47" s="1"/>
  <c r="B63" i="47"/>
  <c r="J63" i="47" s="1"/>
  <c r="B64" i="47"/>
  <c r="P64" i="47" s="1"/>
  <c r="B65" i="47"/>
  <c r="L65" i="47" s="1"/>
  <c r="B66" i="47"/>
  <c r="R66" i="47" s="1"/>
  <c r="B67" i="47"/>
  <c r="B68" i="47"/>
  <c r="H68" i="47" s="1"/>
  <c r="B69" i="47"/>
  <c r="AB69" i="47" s="1"/>
  <c r="B70" i="47"/>
  <c r="J70" i="47" s="1"/>
  <c r="B71" i="47"/>
  <c r="D71" i="47" s="1"/>
  <c r="B72" i="47"/>
  <c r="H72" i="47" s="1"/>
  <c r="B73" i="47"/>
  <c r="B74" i="47"/>
  <c r="L74" i="47" s="1"/>
  <c r="B75" i="47"/>
  <c r="B76" i="47"/>
  <c r="L76" i="47" s="1"/>
  <c r="B77" i="47"/>
  <c r="D77" i="47" s="1"/>
  <c r="B78" i="47"/>
  <c r="D78" i="47" s="1"/>
  <c r="B79" i="47"/>
  <c r="H79" i="47" s="1"/>
  <c r="B80" i="47"/>
  <c r="D80" i="47" s="1"/>
  <c r="B81" i="47"/>
  <c r="AB81" i="47" s="1"/>
  <c r="B82" i="47"/>
  <c r="P82" i="47" s="1"/>
  <c r="B83" i="47"/>
  <c r="B84" i="47"/>
  <c r="L84" i="47" s="1"/>
  <c r="B85" i="47"/>
  <c r="V85" i="47" s="1"/>
  <c r="B86" i="47"/>
  <c r="Z86" i="47" s="1"/>
  <c r="B87" i="47"/>
  <c r="N87" i="47" s="1"/>
  <c r="B88" i="47"/>
  <c r="F88" i="47" s="1"/>
  <c r="B89" i="47"/>
  <c r="D89" i="47" s="1"/>
  <c r="B90" i="47"/>
  <c r="J90" i="47" s="1"/>
  <c r="B91" i="47"/>
  <c r="B92" i="47"/>
  <c r="F92" i="47" s="1"/>
  <c r="B93" i="47"/>
  <c r="J93" i="47" s="1"/>
  <c r="B94" i="47"/>
  <c r="H94" i="47" s="1"/>
  <c r="B95" i="47"/>
  <c r="F95" i="47" s="1"/>
  <c r="B96" i="47"/>
  <c r="T96" i="47" s="1"/>
  <c r="B97" i="47"/>
  <c r="Z97" i="47" s="1"/>
  <c r="B98" i="47"/>
  <c r="R98" i="47" s="1"/>
  <c r="B99" i="47"/>
  <c r="B100" i="47"/>
  <c r="V100" i="47" s="1"/>
  <c r="B101" i="47"/>
  <c r="T101" i="47" s="1"/>
  <c r="C7" i="47"/>
  <c r="C8" i="47"/>
  <c r="C9" i="47"/>
  <c r="C10" i="47"/>
  <c r="C11" i="47"/>
  <c r="C12" i="47"/>
  <c r="C13" i="47"/>
  <c r="C14" i="47"/>
  <c r="C15" i="47"/>
  <c r="C16" i="47"/>
  <c r="C17" i="47"/>
  <c r="C18" i="47"/>
  <c r="C19" i="47"/>
  <c r="C20" i="47"/>
  <c r="C21" i="47"/>
  <c r="C22" i="47"/>
  <c r="C23" i="47"/>
  <c r="C24" i="47"/>
  <c r="C25" i="47"/>
  <c r="C26" i="47"/>
  <c r="C27" i="47"/>
  <c r="C28" i="47"/>
  <c r="C29" i="47"/>
  <c r="C30" i="47"/>
  <c r="C31" i="47"/>
  <c r="C32" i="47"/>
  <c r="C33" i="47"/>
  <c r="C34" i="47"/>
  <c r="C35" i="47"/>
  <c r="C36" i="47"/>
  <c r="C37" i="47"/>
  <c r="C38" i="47"/>
  <c r="C39" i="47"/>
  <c r="C40" i="47"/>
  <c r="C41" i="47"/>
  <c r="C42" i="47"/>
  <c r="C43" i="47"/>
  <c r="C44" i="47"/>
  <c r="C45" i="47"/>
  <c r="C46" i="47"/>
  <c r="C47" i="47"/>
  <c r="C48" i="47"/>
  <c r="C49" i="47"/>
  <c r="C50" i="47"/>
  <c r="C51" i="47"/>
  <c r="C52" i="47"/>
  <c r="C53" i="47"/>
  <c r="C54" i="47"/>
  <c r="B7" i="47"/>
  <c r="D7" i="47" s="1"/>
  <c r="E7" i="47" s="1"/>
  <c r="B8" i="47"/>
  <c r="H8" i="47" s="1"/>
  <c r="B9" i="47"/>
  <c r="AB9" i="47" s="1"/>
  <c r="B10" i="47"/>
  <c r="P10" i="47" s="1"/>
  <c r="B11" i="47"/>
  <c r="H11" i="47" s="1"/>
  <c r="B12" i="47"/>
  <c r="N12" i="47" s="1"/>
  <c r="B13" i="47"/>
  <c r="B14" i="47"/>
  <c r="H14" i="47" s="1"/>
  <c r="B15" i="47"/>
  <c r="N15" i="47" s="1"/>
  <c r="B16" i="47"/>
  <c r="D16" i="47" s="1"/>
  <c r="B17" i="47"/>
  <c r="J17" i="47" s="1"/>
  <c r="B18" i="47"/>
  <c r="B19" i="47"/>
  <c r="F19" i="47" s="1"/>
  <c r="B20" i="47"/>
  <c r="J20" i="47" s="1"/>
  <c r="B21" i="47"/>
  <c r="N21" i="47" s="1"/>
  <c r="B22" i="47"/>
  <c r="B23" i="47"/>
  <c r="X23" i="47" s="1"/>
  <c r="B24" i="47"/>
  <c r="N24" i="47" s="1"/>
  <c r="B25" i="47"/>
  <c r="D25" i="47" s="1"/>
  <c r="E25" i="47" s="1"/>
  <c r="B26" i="47"/>
  <c r="F26" i="47" s="1"/>
  <c r="B27" i="47"/>
  <c r="N27" i="47" s="1"/>
  <c r="B28" i="47"/>
  <c r="D28" i="47" s="1"/>
  <c r="B29" i="47"/>
  <c r="D29" i="47" s="1"/>
  <c r="E29" i="47" s="1"/>
  <c r="B30" i="47"/>
  <c r="L30" i="47" s="1"/>
  <c r="B31" i="47"/>
  <c r="R31" i="47" s="1"/>
  <c r="B32" i="47"/>
  <c r="F32" i="47" s="1"/>
  <c r="B33" i="47"/>
  <c r="L33" i="47" s="1"/>
  <c r="B34" i="47"/>
  <c r="X34" i="47" s="1"/>
  <c r="B35" i="47"/>
  <c r="R35" i="47" s="1"/>
  <c r="B36" i="47"/>
  <c r="H36" i="47" s="1"/>
  <c r="B37" i="47"/>
  <c r="J37" i="47" s="1"/>
  <c r="B38" i="47"/>
  <c r="B39" i="47"/>
  <c r="J39" i="47" s="1"/>
  <c r="B40" i="47"/>
  <c r="P40" i="47" s="1"/>
  <c r="B41" i="47"/>
  <c r="F41" i="47" s="1"/>
  <c r="B42" i="47"/>
  <c r="F42" i="47" s="1"/>
  <c r="B43" i="47"/>
  <c r="N43" i="47" s="1"/>
  <c r="B44" i="47"/>
  <c r="D44" i="47" s="1"/>
  <c r="E44" i="47" s="1"/>
  <c r="B45" i="47"/>
  <c r="X45" i="47" s="1"/>
  <c r="B46" i="47"/>
  <c r="T46" i="47" s="1"/>
  <c r="B47" i="47"/>
  <c r="D47" i="47" s="1"/>
  <c r="E47" i="47" s="1"/>
  <c r="B48" i="47"/>
  <c r="T48" i="47" s="1"/>
  <c r="B49" i="47"/>
  <c r="J49" i="47" s="1"/>
  <c r="B50" i="47"/>
  <c r="F50" i="47" s="1"/>
  <c r="B51" i="47"/>
  <c r="F51" i="47" s="1"/>
  <c r="B52" i="47"/>
  <c r="H52" i="47" s="1"/>
  <c r="B53" i="47"/>
  <c r="F53" i="47" s="1"/>
  <c r="B54" i="47"/>
  <c r="I16" i="44"/>
  <c r="E77" i="47" l="1"/>
  <c r="E80" i="47"/>
  <c r="X110" i="47"/>
  <c r="R110" i="47"/>
  <c r="AB109" i="47"/>
  <c r="R109" i="47"/>
  <c r="N108" i="47"/>
  <c r="R103" i="47"/>
  <c r="N110" i="47"/>
  <c r="D102" i="47"/>
  <c r="D110" i="47"/>
  <c r="AB97" i="47"/>
  <c r="F97" i="47"/>
  <c r="X88" i="47"/>
  <c r="X108" i="47"/>
  <c r="X87" i="47"/>
  <c r="V110" i="47"/>
  <c r="D106" i="47"/>
  <c r="E106" i="47" s="1"/>
  <c r="R77" i="47"/>
  <c r="J107" i="47"/>
  <c r="D101" i="47"/>
  <c r="T93" i="47"/>
  <c r="D85" i="47"/>
  <c r="J77" i="47"/>
  <c r="D69" i="47"/>
  <c r="T110" i="47"/>
  <c r="P109" i="47"/>
  <c r="L108" i="47"/>
  <c r="AB106" i="47"/>
  <c r="V102" i="47"/>
  <c r="AB100" i="47"/>
  <c r="D96" i="47"/>
  <c r="E96" i="47" s="1"/>
  <c r="R93" i="47"/>
  <c r="R87" i="47"/>
  <c r="AB84" i="47"/>
  <c r="F77" i="47"/>
  <c r="Z68" i="47"/>
  <c r="Z93" i="47"/>
  <c r="N109" i="47"/>
  <c r="J108" i="47"/>
  <c r="Z106" i="47"/>
  <c r="E102" i="47"/>
  <c r="X100" i="47"/>
  <c r="AB95" i="47"/>
  <c r="P93" i="47"/>
  <c r="P87" i="47"/>
  <c r="D84" i="47"/>
  <c r="T63" i="47"/>
  <c r="L109" i="47"/>
  <c r="H108" i="47"/>
  <c r="X106" i="47"/>
  <c r="AB101" i="47"/>
  <c r="N100" i="47"/>
  <c r="Z95" i="47"/>
  <c r="V92" i="47"/>
  <c r="P80" i="47"/>
  <c r="N72" i="47"/>
  <c r="L63" i="47"/>
  <c r="P107" i="47"/>
  <c r="H101" i="47"/>
  <c r="F85" i="47"/>
  <c r="H110" i="47"/>
  <c r="D109" i="47"/>
  <c r="V107" i="47"/>
  <c r="T106" i="47"/>
  <c r="X101" i="47"/>
  <c r="L100" i="47"/>
  <c r="P92" i="47"/>
  <c r="L86" i="47"/>
  <c r="F69" i="47"/>
  <c r="E109" i="47"/>
  <c r="F110" i="47"/>
  <c r="AB108" i="47"/>
  <c r="T107" i="47"/>
  <c r="N106" i="47"/>
  <c r="R101" i="47"/>
  <c r="J100" i="47"/>
  <c r="Z94" i="47"/>
  <c r="N92" i="47"/>
  <c r="H86" i="47"/>
  <c r="Z78" i="47"/>
  <c r="V70" i="47"/>
  <c r="Z108" i="47"/>
  <c r="R107" i="47"/>
  <c r="H106" i="47"/>
  <c r="L101" i="47"/>
  <c r="H100" i="47"/>
  <c r="V94" i="47"/>
  <c r="L92" i="47"/>
  <c r="L85" i="47"/>
  <c r="T78" i="47"/>
  <c r="N69" i="47"/>
  <c r="J99" i="47"/>
  <c r="Z99" i="47"/>
  <c r="N99" i="47"/>
  <c r="L91" i="47"/>
  <c r="AB91" i="47"/>
  <c r="N91" i="47"/>
  <c r="R91" i="47"/>
  <c r="D91" i="47"/>
  <c r="E91" i="47" s="1"/>
  <c r="T91" i="47"/>
  <c r="J83" i="47"/>
  <c r="Z83" i="47"/>
  <c r="D83" i="47"/>
  <c r="E83" i="47" s="1"/>
  <c r="R83" i="47"/>
  <c r="F83" i="47"/>
  <c r="X83" i="47"/>
  <c r="AB83" i="47"/>
  <c r="L83" i="47"/>
  <c r="N83" i="47"/>
  <c r="L75" i="47"/>
  <c r="AB75" i="47"/>
  <c r="T75" i="47"/>
  <c r="V75" i="47"/>
  <c r="D75" i="47"/>
  <c r="X75" i="47"/>
  <c r="H75" i="47"/>
  <c r="J75" i="47"/>
  <c r="N67" i="47"/>
  <c r="F67" i="47"/>
  <c r="V67" i="47"/>
  <c r="R67" i="47"/>
  <c r="T67" i="47"/>
  <c r="D67" i="47"/>
  <c r="Z67" i="47"/>
  <c r="H67" i="47"/>
  <c r="AB67" i="47"/>
  <c r="L105" i="47"/>
  <c r="AB105" i="47"/>
  <c r="P105" i="47"/>
  <c r="J105" i="47"/>
  <c r="P104" i="47"/>
  <c r="X102" i="47"/>
  <c r="T99" i="47"/>
  <c r="Z98" i="47"/>
  <c r="D98" i="47"/>
  <c r="E98" i="47" s="1"/>
  <c r="H97" i="47"/>
  <c r="F96" i="47"/>
  <c r="P91" i="47"/>
  <c r="R86" i="47"/>
  <c r="X80" i="47"/>
  <c r="Z75" i="47"/>
  <c r="V72" i="47"/>
  <c r="X67" i="47"/>
  <c r="F66" i="47"/>
  <c r="F64" i="47"/>
  <c r="F82" i="47"/>
  <c r="V82" i="47"/>
  <c r="N82" i="47"/>
  <c r="J82" i="47"/>
  <c r="L82" i="47"/>
  <c r="R82" i="47"/>
  <c r="T82" i="47"/>
  <c r="H105" i="47"/>
  <c r="N104" i="47"/>
  <c r="R75" i="47"/>
  <c r="P67" i="47"/>
  <c r="X65" i="47"/>
  <c r="F90" i="47"/>
  <c r="V90" i="47"/>
  <c r="H90" i="47"/>
  <c r="X90" i="47"/>
  <c r="L90" i="47"/>
  <c r="AB90" i="47"/>
  <c r="N90" i="47"/>
  <c r="P89" i="47"/>
  <c r="R89" i="47"/>
  <c r="F89" i="47"/>
  <c r="V89" i="47"/>
  <c r="H89" i="47"/>
  <c r="X89" i="47"/>
  <c r="R73" i="47"/>
  <c r="J73" i="47"/>
  <c r="Z73" i="47"/>
  <c r="L73" i="47"/>
  <c r="N73" i="47"/>
  <c r="T73" i="47"/>
  <c r="V73" i="47"/>
  <c r="P103" i="47"/>
  <c r="D103" i="47"/>
  <c r="E103" i="47" s="1"/>
  <c r="T103" i="47"/>
  <c r="Z105" i="47"/>
  <c r="F105" i="47"/>
  <c r="N103" i="47"/>
  <c r="P99" i="47"/>
  <c r="AB96" i="47"/>
  <c r="X94" i="47"/>
  <c r="H91" i="47"/>
  <c r="AB89" i="47"/>
  <c r="V88" i="47"/>
  <c r="J86" i="47"/>
  <c r="T83" i="47"/>
  <c r="D82" i="47"/>
  <c r="E82" i="47" s="1"/>
  <c r="N80" i="47"/>
  <c r="X78" i="47"/>
  <c r="P75" i="47"/>
  <c r="AB73" i="47"/>
  <c r="J72" i="47"/>
  <c r="T70" i="47"/>
  <c r="L67" i="47"/>
  <c r="V65" i="47"/>
  <c r="T98" i="47"/>
  <c r="H98" i="47"/>
  <c r="X98" i="47"/>
  <c r="H74" i="47"/>
  <c r="X74" i="47"/>
  <c r="P74" i="47"/>
  <c r="F74" i="47"/>
  <c r="AB74" i="47"/>
  <c r="J74" i="47"/>
  <c r="N74" i="47"/>
  <c r="R74" i="47"/>
  <c r="F104" i="47"/>
  <c r="V104" i="47"/>
  <c r="J104" i="47"/>
  <c r="Z104" i="47"/>
  <c r="V98" i="47"/>
  <c r="P83" i="47"/>
  <c r="L80" i="47"/>
  <c r="J67" i="47"/>
  <c r="R99" i="47"/>
  <c r="J91" i="47"/>
  <c r="D90" i="47"/>
  <c r="V83" i="47"/>
  <c r="D74" i="47"/>
  <c r="N97" i="47"/>
  <c r="P97" i="47"/>
  <c r="D97" i="47"/>
  <c r="E97" i="47" s="1"/>
  <c r="T97" i="47"/>
  <c r="P81" i="47"/>
  <c r="H81" i="47"/>
  <c r="X81" i="47"/>
  <c r="N81" i="47"/>
  <c r="R81" i="47"/>
  <c r="V81" i="47"/>
  <c r="D81" i="47"/>
  <c r="E81" i="47" s="1"/>
  <c r="Z81" i="47"/>
  <c r="R65" i="47"/>
  <c r="J65" i="47"/>
  <c r="Z65" i="47"/>
  <c r="F65" i="47"/>
  <c r="AB65" i="47"/>
  <c r="H65" i="47"/>
  <c r="N65" i="47"/>
  <c r="P65" i="47"/>
  <c r="T65" i="47"/>
  <c r="J102" i="47"/>
  <c r="Z102" i="47"/>
  <c r="N102" i="47"/>
  <c r="X105" i="47"/>
  <c r="L99" i="47"/>
  <c r="P98" i="47"/>
  <c r="X97" i="47"/>
  <c r="V96" i="47"/>
  <c r="F91" i="47"/>
  <c r="Z89" i="47"/>
  <c r="T88" i="47"/>
  <c r="N75" i="47"/>
  <c r="X73" i="47"/>
  <c r="R70" i="47"/>
  <c r="R95" i="47"/>
  <c r="D95" i="47"/>
  <c r="T95" i="47"/>
  <c r="H95" i="47"/>
  <c r="X95" i="47"/>
  <c r="J95" i="47"/>
  <c r="D87" i="47"/>
  <c r="T87" i="47"/>
  <c r="F87" i="47"/>
  <c r="V87" i="47"/>
  <c r="J87" i="47"/>
  <c r="Z87" i="47"/>
  <c r="L87" i="47"/>
  <c r="AB87" i="47"/>
  <c r="D79" i="47"/>
  <c r="E79" i="47" s="1"/>
  <c r="T79" i="47"/>
  <c r="L79" i="47"/>
  <c r="AB79" i="47"/>
  <c r="X79" i="47"/>
  <c r="F79" i="47"/>
  <c r="Z79" i="47"/>
  <c r="J79" i="47"/>
  <c r="N79" i="47"/>
  <c r="F71" i="47"/>
  <c r="G71" i="47" s="1"/>
  <c r="V71" i="47"/>
  <c r="N71" i="47"/>
  <c r="T71" i="47"/>
  <c r="X71" i="47"/>
  <c r="H71" i="47"/>
  <c r="AB71" i="47"/>
  <c r="J71" i="47"/>
  <c r="F63" i="47"/>
  <c r="V63" i="47"/>
  <c r="N63" i="47"/>
  <c r="P63" i="47"/>
  <c r="R63" i="47"/>
  <c r="X63" i="47"/>
  <c r="D63" i="47"/>
  <c r="E63" i="47" s="1"/>
  <c r="Z63" i="47"/>
  <c r="H63" i="47"/>
  <c r="AB63" i="47"/>
  <c r="P110" i="47"/>
  <c r="Z109" i="47"/>
  <c r="J109" i="47"/>
  <c r="V108" i="47"/>
  <c r="F108" i="47"/>
  <c r="P106" i="47"/>
  <c r="V105" i="47"/>
  <c r="AB104" i="47"/>
  <c r="D104" i="47"/>
  <c r="E104" i="47" s="1"/>
  <c r="J103" i="47"/>
  <c r="P102" i="47"/>
  <c r="Z100" i="47"/>
  <c r="F100" i="47"/>
  <c r="H99" i="47"/>
  <c r="N98" i="47"/>
  <c r="V97" i="47"/>
  <c r="V95" i="47"/>
  <c r="P94" i="47"/>
  <c r="Z90" i="47"/>
  <c r="T89" i="47"/>
  <c r="N88" i="47"/>
  <c r="H87" i="47"/>
  <c r="I87" i="47" s="1"/>
  <c r="AB85" i="47"/>
  <c r="V84" i="47"/>
  <c r="H83" i="47"/>
  <c r="T81" i="47"/>
  <c r="L78" i="47"/>
  <c r="V76" i="47"/>
  <c r="F75" i="47"/>
  <c r="G75" i="47" s="1"/>
  <c r="P73" i="47"/>
  <c r="Z71" i="47"/>
  <c r="R68" i="47"/>
  <c r="AB66" i="47"/>
  <c r="D65" i="47"/>
  <c r="H96" i="47"/>
  <c r="X96" i="47"/>
  <c r="J96" i="47"/>
  <c r="Z96" i="47"/>
  <c r="N96" i="47"/>
  <c r="L72" i="47"/>
  <c r="AB72" i="47"/>
  <c r="D72" i="47"/>
  <c r="T72" i="47"/>
  <c r="P72" i="47"/>
  <c r="R72" i="47"/>
  <c r="X72" i="47"/>
  <c r="F72" i="47"/>
  <c r="M72" i="47" s="1"/>
  <c r="Z72" i="47"/>
  <c r="D105" i="47"/>
  <c r="G105" i="47" s="1"/>
  <c r="H104" i="47"/>
  <c r="L103" i="47"/>
  <c r="R102" i="47"/>
  <c r="X109" i="47"/>
  <c r="T108" i="47"/>
  <c r="D108" i="47"/>
  <c r="T105" i="47"/>
  <c r="X104" i="47"/>
  <c r="AB103" i="47"/>
  <c r="H103" i="47"/>
  <c r="L102" i="47"/>
  <c r="AB99" i="47"/>
  <c r="F99" i="47"/>
  <c r="L98" i="47"/>
  <c r="R97" i="47"/>
  <c r="R96" i="47"/>
  <c r="P95" i="47"/>
  <c r="J94" i="47"/>
  <c r="Z91" i="47"/>
  <c r="T90" i="47"/>
  <c r="N89" i="47"/>
  <c r="H88" i="47"/>
  <c r="AB86" i="47"/>
  <c r="N84" i="47"/>
  <c r="AB82" i="47"/>
  <c r="L81" i="47"/>
  <c r="V79" i="47"/>
  <c r="N76" i="47"/>
  <c r="Z74" i="47"/>
  <c r="H73" i="47"/>
  <c r="R71" i="47"/>
  <c r="J68" i="47"/>
  <c r="T66" i="47"/>
  <c r="Z64" i="47"/>
  <c r="F101" i="47"/>
  <c r="G101" i="47" s="1"/>
  <c r="V101" i="47"/>
  <c r="J101" i="47"/>
  <c r="Z101" i="47"/>
  <c r="F93" i="47"/>
  <c r="V93" i="47"/>
  <c r="H93" i="47"/>
  <c r="X93" i="47"/>
  <c r="L93" i="47"/>
  <c r="AB93" i="47"/>
  <c r="N93" i="47"/>
  <c r="H85" i="47"/>
  <c r="I85" i="47" s="1"/>
  <c r="X85" i="47"/>
  <c r="J85" i="47"/>
  <c r="Z85" i="47"/>
  <c r="N85" i="47"/>
  <c r="P85" i="47"/>
  <c r="H77" i="47"/>
  <c r="X77" i="47"/>
  <c r="P77" i="47"/>
  <c r="L77" i="47"/>
  <c r="N77" i="47"/>
  <c r="T77" i="47"/>
  <c r="V77" i="47"/>
  <c r="J69" i="47"/>
  <c r="Z69" i="47"/>
  <c r="R69" i="47"/>
  <c r="H69" i="47"/>
  <c r="L69" i="47"/>
  <c r="P69" i="47"/>
  <c r="T69" i="47"/>
  <c r="H107" i="47"/>
  <c r="L107" i="47"/>
  <c r="AB107" i="47"/>
  <c r="AB110" i="47"/>
  <c r="L110" i="47"/>
  <c r="V109" i="47"/>
  <c r="F109" i="47"/>
  <c r="R108" i="47"/>
  <c r="Z107" i="47"/>
  <c r="F107" i="47"/>
  <c r="R105" i="47"/>
  <c r="T104" i="47"/>
  <c r="Z103" i="47"/>
  <c r="F103" i="47"/>
  <c r="H102" i="47"/>
  <c r="P101" i="47"/>
  <c r="X99" i="47"/>
  <c r="D99" i="47"/>
  <c r="G99" i="47" s="1"/>
  <c r="J98" i="47"/>
  <c r="L97" i="47"/>
  <c r="P96" i="47"/>
  <c r="N95" i="47"/>
  <c r="D93" i="47"/>
  <c r="E93" i="47" s="1"/>
  <c r="X91" i="47"/>
  <c r="R90" i="47"/>
  <c r="L89" i="47"/>
  <c r="T85" i="47"/>
  <c r="Z82" i="47"/>
  <c r="J81" i="47"/>
  <c r="R79" i="47"/>
  <c r="AB77" i="47"/>
  <c r="V74" i="47"/>
  <c r="F73" i="47"/>
  <c r="P71" i="47"/>
  <c r="X69" i="47"/>
  <c r="H66" i="47"/>
  <c r="X66" i="47"/>
  <c r="P66" i="47"/>
  <c r="V66" i="47"/>
  <c r="D66" i="47"/>
  <c r="Z66" i="47"/>
  <c r="J66" i="47"/>
  <c r="L66" i="47"/>
  <c r="E75" i="47"/>
  <c r="H82" i="47"/>
  <c r="J88" i="47"/>
  <c r="Z88" i="47"/>
  <c r="L88" i="47"/>
  <c r="AB88" i="47"/>
  <c r="P88" i="47"/>
  <c r="R88" i="47"/>
  <c r="J80" i="47"/>
  <c r="Z80" i="47"/>
  <c r="R80" i="47"/>
  <c r="T80" i="47"/>
  <c r="V80" i="47"/>
  <c r="F80" i="47"/>
  <c r="AB80" i="47"/>
  <c r="H80" i="47"/>
  <c r="L64" i="47"/>
  <c r="AB64" i="47"/>
  <c r="D64" i="47"/>
  <c r="E64" i="47" s="1"/>
  <c r="T64" i="47"/>
  <c r="J64" i="47"/>
  <c r="N64" i="47"/>
  <c r="R64" i="47"/>
  <c r="V64" i="47"/>
  <c r="X64" i="47"/>
  <c r="L94" i="47"/>
  <c r="AB94" i="47"/>
  <c r="N94" i="47"/>
  <c r="R94" i="47"/>
  <c r="D94" i="47"/>
  <c r="T94" i="47"/>
  <c r="N86" i="47"/>
  <c r="P86" i="47"/>
  <c r="D86" i="47"/>
  <c r="G86" i="47" s="1"/>
  <c r="T86" i="47"/>
  <c r="F86" i="47"/>
  <c r="V86" i="47"/>
  <c r="N78" i="47"/>
  <c r="F78" i="47"/>
  <c r="V78" i="47"/>
  <c r="H78" i="47"/>
  <c r="AB78" i="47"/>
  <c r="J78" i="47"/>
  <c r="P78" i="47"/>
  <c r="R78" i="47"/>
  <c r="P70" i="47"/>
  <c r="H70" i="47"/>
  <c r="X70" i="47"/>
  <c r="D70" i="47"/>
  <c r="Z70" i="47"/>
  <c r="F70" i="47"/>
  <c r="AB70" i="47"/>
  <c r="L70" i="47"/>
  <c r="N70" i="47"/>
  <c r="H109" i="47"/>
  <c r="P100" i="47"/>
  <c r="D100" i="47"/>
  <c r="E100" i="47" s="1"/>
  <c r="T100" i="47"/>
  <c r="R92" i="47"/>
  <c r="D92" i="47"/>
  <c r="G92" i="47" s="1"/>
  <c r="T92" i="47"/>
  <c r="H92" i="47"/>
  <c r="X92" i="47"/>
  <c r="J92" i="47"/>
  <c r="Z92" i="47"/>
  <c r="P84" i="47"/>
  <c r="R84" i="47"/>
  <c r="T84" i="47"/>
  <c r="F84" i="47"/>
  <c r="G84" i="47" s="1"/>
  <c r="X84" i="47"/>
  <c r="H84" i="47"/>
  <c r="Z84" i="47"/>
  <c r="R76" i="47"/>
  <c r="J76" i="47"/>
  <c r="Z76" i="47"/>
  <c r="P76" i="47"/>
  <c r="T76" i="47"/>
  <c r="D76" i="47"/>
  <c r="E76" i="47" s="1"/>
  <c r="X76" i="47"/>
  <c r="F76" i="47"/>
  <c r="AB76" i="47"/>
  <c r="D68" i="47"/>
  <c r="E68" i="47" s="1"/>
  <c r="T68" i="47"/>
  <c r="L68" i="47"/>
  <c r="AB68" i="47"/>
  <c r="N68" i="47"/>
  <c r="P68" i="47"/>
  <c r="V68" i="47"/>
  <c r="X68" i="47"/>
  <c r="R106" i="47"/>
  <c r="F106" i="47"/>
  <c r="G106" i="47" s="1"/>
  <c r="V106" i="47"/>
  <c r="E85" i="47"/>
  <c r="Z110" i="47"/>
  <c r="X107" i="47"/>
  <c r="D107" i="47"/>
  <c r="E107" i="47" s="1"/>
  <c r="J106" i="47"/>
  <c r="N105" i="47"/>
  <c r="R104" i="47"/>
  <c r="X103" i="47"/>
  <c r="AB102" i="47"/>
  <c r="F102" i="47"/>
  <c r="M102" i="47" s="1"/>
  <c r="N101" i="47"/>
  <c r="R100" i="47"/>
  <c r="V99" i="47"/>
  <c r="AB98" i="47"/>
  <c r="F98" i="47"/>
  <c r="J97" i="47"/>
  <c r="L96" i="47"/>
  <c r="L95" i="47"/>
  <c r="U95" i="47" s="1"/>
  <c r="F94" i="47"/>
  <c r="AB92" i="47"/>
  <c r="V91" i="47"/>
  <c r="P90" i="47"/>
  <c r="J89" i="47"/>
  <c r="D88" i="47"/>
  <c r="G88" i="47" s="1"/>
  <c r="X86" i="47"/>
  <c r="R85" i="47"/>
  <c r="J84" i="47"/>
  <c r="X82" i="47"/>
  <c r="F81" i="47"/>
  <c r="P79" i="47"/>
  <c r="Z77" i="47"/>
  <c r="H76" i="47"/>
  <c r="T74" i="47"/>
  <c r="D73" i="47"/>
  <c r="E73" i="47" s="1"/>
  <c r="L71" i="47"/>
  <c r="V69" i="47"/>
  <c r="F68" i="47"/>
  <c r="N66" i="47"/>
  <c r="H64" i="47"/>
  <c r="I64" i="47" s="1"/>
  <c r="N5" i="58"/>
  <c r="N5" i="52"/>
  <c r="N5" i="50"/>
  <c r="N5" i="56"/>
  <c r="N5" i="9"/>
  <c r="N4" i="55"/>
  <c r="N4" i="51"/>
  <c r="N4" i="58"/>
  <c r="N4" i="54"/>
  <c r="N4" i="50"/>
  <c r="N4" i="57"/>
  <c r="N4" i="53"/>
  <c r="G109" i="47"/>
  <c r="M104" i="47"/>
  <c r="G91" i="47"/>
  <c r="G95" i="47"/>
  <c r="G90" i="47"/>
  <c r="E101" i="47"/>
  <c r="I75" i="47"/>
  <c r="I91" i="47"/>
  <c r="E90" i="47"/>
  <c r="K93" i="47"/>
  <c r="E92" i="47"/>
  <c r="I104" i="47"/>
  <c r="M75" i="47"/>
  <c r="O75" i="47"/>
  <c r="O104" i="47"/>
  <c r="E110" i="47"/>
  <c r="E84" i="47"/>
  <c r="M93" i="47"/>
  <c r="I93" i="47"/>
  <c r="M87" i="47"/>
  <c r="E66" i="47"/>
  <c r="E95" i="47"/>
  <c r="E72" i="47"/>
  <c r="K72" i="47"/>
  <c r="E89" i="47"/>
  <c r="E78" i="47"/>
  <c r="Q99" i="47"/>
  <c r="I105" i="47"/>
  <c r="K105" i="47"/>
  <c r="G93" i="47"/>
  <c r="E87" i="47"/>
  <c r="G87" i="47"/>
  <c r="E105" i="47"/>
  <c r="K104" i="47"/>
  <c r="G85" i="47"/>
  <c r="E69" i="47"/>
  <c r="E74" i="47"/>
  <c r="K75" i="47"/>
  <c r="S75" i="47"/>
  <c r="E65" i="47"/>
  <c r="M65" i="47"/>
  <c r="O65" i="47"/>
  <c r="E71" i="47"/>
  <c r="V11" i="47"/>
  <c r="D43" i="47"/>
  <c r="E43" i="47" s="1"/>
  <c r="P28" i="47"/>
  <c r="F11" i="47"/>
  <c r="T53" i="47"/>
  <c r="V42" i="47"/>
  <c r="N28" i="47"/>
  <c r="R51" i="47"/>
  <c r="D41" i="47"/>
  <c r="G41" i="47" s="1"/>
  <c r="AB24" i="47"/>
  <c r="P51" i="47"/>
  <c r="AB40" i="47"/>
  <c r="L24" i="47"/>
  <c r="V49" i="47"/>
  <c r="F36" i="47"/>
  <c r="D19" i="47"/>
  <c r="E19" i="47" s="1"/>
  <c r="P49" i="47"/>
  <c r="D36" i="47"/>
  <c r="E36" i="47" s="1"/>
  <c r="X17" i="47"/>
  <c r="R44" i="47"/>
  <c r="J33" i="47"/>
  <c r="P44" i="47"/>
  <c r="H33" i="47"/>
  <c r="N53" i="47"/>
  <c r="J51" i="47"/>
  <c r="H49" i="47"/>
  <c r="V47" i="47"/>
  <c r="J44" i="47"/>
  <c r="T42" i="47"/>
  <c r="V40" i="47"/>
  <c r="F39" i="47"/>
  <c r="X35" i="47"/>
  <c r="T32" i="47"/>
  <c r="AB27" i="47"/>
  <c r="V23" i="47"/>
  <c r="H17" i="47"/>
  <c r="Z52" i="47"/>
  <c r="D51" i="47"/>
  <c r="E51" i="47" s="1"/>
  <c r="F49" i="47"/>
  <c r="N47" i="47"/>
  <c r="AB43" i="47"/>
  <c r="N42" i="47"/>
  <c r="N40" i="47"/>
  <c r="L37" i="47"/>
  <c r="P35" i="47"/>
  <c r="R32" i="47"/>
  <c r="Z27" i="47"/>
  <c r="H23" i="47"/>
  <c r="R16" i="47"/>
  <c r="Z9" i="47"/>
  <c r="D48" i="47"/>
  <c r="AB47" i="47"/>
  <c r="R52" i="47"/>
  <c r="V50" i="47"/>
  <c r="Z48" i="47"/>
  <c r="J47" i="47"/>
  <c r="Z43" i="47"/>
  <c r="AB41" i="47"/>
  <c r="L40" i="47"/>
  <c r="N35" i="47"/>
  <c r="D32" i="47"/>
  <c r="E32" i="47" s="1"/>
  <c r="L27" i="47"/>
  <c r="AB15" i="47"/>
  <c r="L9" i="47"/>
  <c r="P39" i="47"/>
  <c r="H39" i="47"/>
  <c r="P52" i="47"/>
  <c r="N50" i="47"/>
  <c r="R48" i="47"/>
  <c r="F46" i="47"/>
  <c r="T43" i="47"/>
  <c r="T41" i="47"/>
  <c r="F40" i="47"/>
  <c r="V36" i="47"/>
  <c r="H35" i="47"/>
  <c r="P31" i="47"/>
  <c r="J27" i="47"/>
  <c r="X20" i="47"/>
  <c r="L15" i="47"/>
  <c r="V8" i="47"/>
  <c r="F52" i="47"/>
  <c r="L50" i="47"/>
  <c r="P48" i="47"/>
  <c r="L43" i="47"/>
  <c r="R41" i="47"/>
  <c r="X39" i="47"/>
  <c r="T36" i="47"/>
  <c r="X33" i="47"/>
  <c r="N31" i="47"/>
  <c r="H20" i="47"/>
  <c r="AB12" i="47"/>
  <c r="F8" i="47"/>
  <c r="Z51" i="47"/>
  <c r="X49" i="47"/>
  <c r="J48" i="47"/>
  <c r="Z44" i="47"/>
  <c r="J43" i="47"/>
  <c r="L41" i="47"/>
  <c r="V39" i="47"/>
  <c r="N36" i="47"/>
  <c r="V33" i="47"/>
  <c r="R25" i="47"/>
  <c r="R19" i="47"/>
  <c r="L12" i="47"/>
  <c r="P7" i="47"/>
  <c r="N54" i="47"/>
  <c r="P54" i="47"/>
  <c r="R54" i="47"/>
  <c r="F54" i="47"/>
  <c r="V54" i="47"/>
  <c r="H54" i="47"/>
  <c r="X54" i="47"/>
  <c r="H29" i="47"/>
  <c r="X29" i="47"/>
  <c r="J29" i="47"/>
  <c r="Z29" i="47"/>
  <c r="L29" i="47"/>
  <c r="AB29" i="47"/>
  <c r="N29" i="47"/>
  <c r="P29" i="47"/>
  <c r="R29" i="47"/>
  <c r="D38" i="47"/>
  <c r="T38" i="47"/>
  <c r="F38" i="47"/>
  <c r="V38" i="47"/>
  <c r="H38" i="47"/>
  <c r="X38" i="47"/>
  <c r="J38" i="47"/>
  <c r="Z38" i="47"/>
  <c r="L38" i="47"/>
  <c r="AB38" i="47"/>
  <c r="N38" i="47"/>
  <c r="F22" i="47"/>
  <c r="T22" i="47"/>
  <c r="H22" i="47"/>
  <c r="V22" i="47"/>
  <c r="J22" i="47"/>
  <c r="X22" i="47"/>
  <c r="Z22" i="47"/>
  <c r="L22" i="47"/>
  <c r="AB22" i="47"/>
  <c r="N22" i="47"/>
  <c r="P22" i="47"/>
  <c r="Z30" i="47"/>
  <c r="J45" i="47"/>
  <c r="Z45" i="47"/>
  <c r="L45" i="47"/>
  <c r="AB45" i="47"/>
  <c r="N45" i="47"/>
  <c r="R45" i="47"/>
  <c r="D45" i="47"/>
  <c r="E45" i="47" s="1"/>
  <c r="T45" i="47"/>
  <c r="T54" i="47"/>
  <c r="AB46" i="47"/>
  <c r="P45" i="47"/>
  <c r="H42" i="47"/>
  <c r="Z34" i="47"/>
  <c r="V14" i="47"/>
  <c r="N30" i="47"/>
  <c r="AB30" i="47"/>
  <c r="P30" i="47"/>
  <c r="R30" i="47"/>
  <c r="D30" i="47"/>
  <c r="F30" i="47"/>
  <c r="T30" i="47"/>
  <c r="H30" i="47"/>
  <c r="V30" i="47"/>
  <c r="L54" i="47"/>
  <c r="Z46" i="47"/>
  <c r="H45" i="47"/>
  <c r="R38" i="47"/>
  <c r="J30" i="47"/>
  <c r="N37" i="47"/>
  <c r="P37" i="47"/>
  <c r="R37" i="47"/>
  <c r="D37" i="47"/>
  <c r="T37" i="47"/>
  <c r="F37" i="47"/>
  <c r="V37" i="47"/>
  <c r="H37" i="47"/>
  <c r="X37" i="47"/>
  <c r="D13" i="47"/>
  <c r="E13" i="47" s="1"/>
  <c r="T13" i="47"/>
  <c r="F13" i="47"/>
  <c r="V13" i="47"/>
  <c r="H13" i="47"/>
  <c r="X13" i="47"/>
  <c r="J13" i="47"/>
  <c r="Z13" i="47"/>
  <c r="L13" i="47"/>
  <c r="AB13" i="47"/>
  <c r="N13" i="47"/>
  <c r="P13" i="47"/>
  <c r="V45" i="47"/>
  <c r="X30" i="47"/>
  <c r="P50" i="47"/>
  <c r="R50" i="47"/>
  <c r="D50" i="47"/>
  <c r="E50" i="47" s="1"/>
  <c r="T50" i="47"/>
  <c r="H50" i="47"/>
  <c r="X50" i="47"/>
  <c r="J50" i="47"/>
  <c r="Z50" i="47"/>
  <c r="X42" i="47"/>
  <c r="J42" i="47"/>
  <c r="Z42" i="47"/>
  <c r="L42" i="47"/>
  <c r="AB42" i="47"/>
  <c r="D42" i="47"/>
  <c r="E42" i="47" s="1"/>
  <c r="P42" i="47"/>
  <c r="R42" i="47"/>
  <c r="N34" i="47"/>
  <c r="AB34" i="47"/>
  <c r="P34" i="47"/>
  <c r="D34" i="47"/>
  <c r="E34" i="47" s="1"/>
  <c r="R34" i="47"/>
  <c r="F34" i="47"/>
  <c r="T34" i="47"/>
  <c r="H34" i="47"/>
  <c r="V34" i="47"/>
  <c r="H26" i="47"/>
  <c r="X26" i="47"/>
  <c r="J26" i="47"/>
  <c r="Z26" i="47"/>
  <c r="L26" i="47"/>
  <c r="AB26" i="47"/>
  <c r="N26" i="47"/>
  <c r="P26" i="47"/>
  <c r="R26" i="47"/>
  <c r="D26" i="47"/>
  <c r="T26" i="47"/>
  <c r="P18" i="47"/>
  <c r="R18" i="47"/>
  <c r="D18" i="47"/>
  <c r="E18" i="47" s="1"/>
  <c r="T18" i="47"/>
  <c r="F18" i="47"/>
  <c r="V18" i="47"/>
  <c r="H18" i="47"/>
  <c r="X18" i="47"/>
  <c r="J18" i="47"/>
  <c r="Z18" i="47"/>
  <c r="L18" i="47"/>
  <c r="AB18" i="47"/>
  <c r="R10" i="47"/>
  <c r="D10" i="47"/>
  <c r="T10" i="47"/>
  <c r="F10" i="47"/>
  <c r="V10" i="47"/>
  <c r="H10" i="47"/>
  <c r="X10" i="47"/>
  <c r="J10" i="47"/>
  <c r="Z10" i="47"/>
  <c r="L10" i="47"/>
  <c r="AB10" i="47"/>
  <c r="N10" i="47"/>
  <c r="J54" i="47"/>
  <c r="F45" i="47"/>
  <c r="P38" i="47"/>
  <c r="L34" i="47"/>
  <c r="V29" i="47"/>
  <c r="N18" i="47"/>
  <c r="R13" i="47"/>
  <c r="N46" i="47"/>
  <c r="P46" i="47"/>
  <c r="D46" i="47"/>
  <c r="E46" i="47" s="1"/>
  <c r="R46" i="47"/>
  <c r="H46" i="47"/>
  <c r="V46" i="47"/>
  <c r="X46" i="47"/>
  <c r="J14" i="47"/>
  <c r="X14" i="47"/>
  <c r="Z14" i="47"/>
  <c r="L14" i="47"/>
  <c r="AB14" i="47"/>
  <c r="N14" i="47"/>
  <c r="P14" i="47"/>
  <c r="D14" i="47"/>
  <c r="R14" i="47"/>
  <c r="F14" i="47"/>
  <c r="T14" i="47"/>
  <c r="AB54" i="47"/>
  <c r="H53" i="47"/>
  <c r="X53" i="47"/>
  <c r="J53" i="47"/>
  <c r="Z53" i="47"/>
  <c r="L53" i="47"/>
  <c r="AB53" i="47"/>
  <c r="P53" i="47"/>
  <c r="D53" i="47"/>
  <c r="R53" i="47"/>
  <c r="D54" i="47"/>
  <c r="G54" i="47" s="1"/>
  <c r="L46" i="47"/>
  <c r="AB37" i="47"/>
  <c r="J34" i="47"/>
  <c r="T29" i="47"/>
  <c r="R22" i="47"/>
  <c r="P21" i="47"/>
  <c r="R21" i="47"/>
  <c r="D21" i="47"/>
  <c r="T21" i="47"/>
  <c r="F21" i="47"/>
  <c r="V21" i="47"/>
  <c r="H21" i="47"/>
  <c r="X21" i="47"/>
  <c r="J21" i="47"/>
  <c r="Z21" i="47"/>
  <c r="L21" i="47"/>
  <c r="AB21" i="47"/>
  <c r="Z54" i="47"/>
  <c r="V53" i="47"/>
  <c r="AB50" i="47"/>
  <c r="J46" i="47"/>
  <c r="Z37" i="47"/>
  <c r="F29" i="47"/>
  <c r="G29" i="47" s="1"/>
  <c r="V26" i="47"/>
  <c r="D22" i="47"/>
  <c r="G22" i="47" s="1"/>
  <c r="N52" i="47"/>
  <c r="D52" i="47"/>
  <c r="N51" i="47"/>
  <c r="T49" i="47"/>
  <c r="D49" i="47"/>
  <c r="N48" i="47"/>
  <c r="Z47" i="47"/>
  <c r="L47" i="47"/>
  <c r="N44" i="47"/>
  <c r="X43" i="47"/>
  <c r="H43" i="47"/>
  <c r="P41" i="47"/>
  <c r="Z40" i="47"/>
  <c r="J40" i="47"/>
  <c r="T39" i="47"/>
  <c r="D39" i="47"/>
  <c r="E39" i="47" s="1"/>
  <c r="R36" i="47"/>
  <c r="AB35" i="47"/>
  <c r="L35" i="47"/>
  <c r="T33" i="47"/>
  <c r="F33" i="47"/>
  <c r="P32" i="47"/>
  <c r="AB31" i="47"/>
  <c r="L31" i="47"/>
  <c r="AB28" i="47"/>
  <c r="L28" i="47"/>
  <c r="X27" i="47"/>
  <c r="P25" i="47"/>
  <c r="Z24" i="47"/>
  <c r="J24" i="47"/>
  <c r="T23" i="47"/>
  <c r="F23" i="47"/>
  <c r="V20" i="47"/>
  <c r="F20" i="47"/>
  <c r="P19" i="47"/>
  <c r="V17" i="47"/>
  <c r="F17" i="47"/>
  <c r="P16" i="47"/>
  <c r="Z15" i="47"/>
  <c r="J15" i="47"/>
  <c r="Z12" i="47"/>
  <c r="J12" i="47"/>
  <c r="T11" i="47"/>
  <c r="D11" i="47"/>
  <c r="X9" i="47"/>
  <c r="J9" i="47"/>
  <c r="T8" i="47"/>
  <c r="D8" i="47"/>
  <c r="E8" i="47" s="1"/>
  <c r="N7" i="47"/>
  <c r="AB52" i="47"/>
  <c r="L52" i="47"/>
  <c r="AB51" i="47"/>
  <c r="L51" i="47"/>
  <c r="R49" i="47"/>
  <c r="AB48" i="47"/>
  <c r="L48" i="47"/>
  <c r="X47" i="47"/>
  <c r="AB44" i="47"/>
  <c r="L44" i="47"/>
  <c r="V43" i="47"/>
  <c r="F43" i="47"/>
  <c r="N41" i="47"/>
  <c r="X40" i="47"/>
  <c r="H40" i="47"/>
  <c r="R39" i="47"/>
  <c r="P36" i="47"/>
  <c r="Z35" i="47"/>
  <c r="J35" i="47"/>
  <c r="D33" i="47"/>
  <c r="E33" i="47" s="1"/>
  <c r="N32" i="47"/>
  <c r="Z31" i="47"/>
  <c r="J31" i="47"/>
  <c r="Z28" i="47"/>
  <c r="J28" i="47"/>
  <c r="V27" i="47"/>
  <c r="H27" i="47"/>
  <c r="AB25" i="47"/>
  <c r="N25" i="47"/>
  <c r="X24" i="47"/>
  <c r="H24" i="47"/>
  <c r="R23" i="47"/>
  <c r="D23" i="47"/>
  <c r="T20" i="47"/>
  <c r="D20" i="47"/>
  <c r="E20" i="47" s="1"/>
  <c r="N19" i="47"/>
  <c r="T17" i="47"/>
  <c r="D17" i="47"/>
  <c r="E17" i="47" s="1"/>
  <c r="N16" i="47"/>
  <c r="X15" i="47"/>
  <c r="H15" i="47"/>
  <c r="X12" i="47"/>
  <c r="H12" i="47"/>
  <c r="R11" i="47"/>
  <c r="V9" i="47"/>
  <c r="H9" i="47"/>
  <c r="R8" i="47"/>
  <c r="AB7" i="47"/>
  <c r="L7" i="47"/>
  <c r="R33" i="47"/>
  <c r="AB32" i="47"/>
  <c r="L32" i="47"/>
  <c r="X31" i="47"/>
  <c r="H31" i="47"/>
  <c r="X28" i="47"/>
  <c r="H28" i="47"/>
  <c r="T27" i="47"/>
  <c r="F27" i="47"/>
  <c r="Z25" i="47"/>
  <c r="L25" i="47"/>
  <c r="V24" i="47"/>
  <c r="F24" i="47"/>
  <c r="P23" i="47"/>
  <c r="R20" i="47"/>
  <c r="AB19" i="47"/>
  <c r="L19" i="47"/>
  <c r="R17" i="47"/>
  <c r="AB16" i="47"/>
  <c r="L16" i="47"/>
  <c r="V15" i="47"/>
  <c r="F15" i="47"/>
  <c r="V12" i="47"/>
  <c r="F12" i="47"/>
  <c r="P11" i="47"/>
  <c r="T9" i="47"/>
  <c r="F9" i="47"/>
  <c r="P8" i="47"/>
  <c r="Z7" i="47"/>
  <c r="J7" i="47"/>
  <c r="X52" i="47"/>
  <c r="J52" i="47"/>
  <c r="X51" i="47"/>
  <c r="H51" i="47"/>
  <c r="N49" i="47"/>
  <c r="X48" i="47"/>
  <c r="H48" i="47"/>
  <c r="T47" i="47"/>
  <c r="H47" i="47"/>
  <c r="X44" i="47"/>
  <c r="H44" i="47"/>
  <c r="R43" i="47"/>
  <c r="Z41" i="47"/>
  <c r="J41" i="47"/>
  <c r="T40" i="47"/>
  <c r="D40" i="47"/>
  <c r="N39" i="47"/>
  <c r="AB36" i="47"/>
  <c r="L36" i="47"/>
  <c r="V35" i="47"/>
  <c r="F35" i="47"/>
  <c r="P33" i="47"/>
  <c r="Z32" i="47"/>
  <c r="J32" i="47"/>
  <c r="V31" i="47"/>
  <c r="F31" i="47"/>
  <c r="V28" i="47"/>
  <c r="R27" i="47"/>
  <c r="D27" i="47"/>
  <c r="E27" i="47" s="1"/>
  <c r="X25" i="47"/>
  <c r="J25" i="47"/>
  <c r="T24" i="47"/>
  <c r="D24" i="47"/>
  <c r="E24" i="47" s="1"/>
  <c r="N23" i="47"/>
  <c r="P20" i="47"/>
  <c r="Z19" i="47"/>
  <c r="J19" i="47"/>
  <c r="P17" i="47"/>
  <c r="Z16" i="47"/>
  <c r="J16" i="47"/>
  <c r="T15" i="47"/>
  <c r="D15" i="47"/>
  <c r="T12" i="47"/>
  <c r="D12" i="47"/>
  <c r="E12" i="47" s="1"/>
  <c r="N11" i="47"/>
  <c r="R9" i="47"/>
  <c r="D9" i="47"/>
  <c r="E9" i="47" s="1"/>
  <c r="N8" i="47"/>
  <c r="X7" i="47"/>
  <c r="V52" i="47"/>
  <c r="V51" i="47"/>
  <c r="AB49" i="47"/>
  <c r="L49" i="47"/>
  <c r="V48" i="47"/>
  <c r="F48" i="47"/>
  <c r="R47" i="47"/>
  <c r="F47" i="47"/>
  <c r="V44" i="47"/>
  <c r="F44" i="47"/>
  <c r="G44" i="47" s="1"/>
  <c r="P43" i="47"/>
  <c r="X41" i="47"/>
  <c r="H41" i="47"/>
  <c r="R40" i="47"/>
  <c r="AB39" i="47"/>
  <c r="L39" i="47"/>
  <c r="Z36" i="47"/>
  <c r="J36" i="47"/>
  <c r="T35" i="47"/>
  <c r="D35" i="47"/>
  <c r="AB33" i="47"/>
  <c r="N33" i="47"/>
  <c r="X32" i="47"/>
  <c r="H32" i="47"/>
  <c r="T31" i="47"/>
  <c r="D31" i="47"/>
  <c r="T28" i="47"/>
  <c r="F28" i="47"/>
  <c r="G28" i="47" s="1"/>
  <c r="P27" i="47"/>
  <c r="V25" i="47"/>
  <c r="H25" i="47"/>
  <c r="R24" i="47"/>
  <c r="AB23" i="47"/>
  <c r="L23" i="47"/>
  <c r="N20" i="47"/>
  <c r="X19" i="47"/>
  <c r="N17" i="47"/>
  <c r="X16" i="47"/>
  <c r="H16" i="47"/>
  <c r="R15" i="47"/>
  <c r="R12" i="47"/>
  <c r="AB11" i="47"/>
  <c r="L11" i="47"/>
  <c r="P9" i="47"/>
  <c r="AB8" i="47"/>
  <c r="L8" i="47"/>
  <c r="V7" i="47"/>
  <c r="H7" i="47"/>
  <c r="T52" i="47"/>
  <c r="T51" i="47"/>
  <c r="Z49" i="47"/>
  <c r="P47" i="47"/>
  <c r="T44" i="47"/>
  <c r="V41" i="47"/>
  <c r="Z39" i="47"/>
  <c r="X36" i="47"/>
  <c r="Z33" i="47"/>
  <c r="V32" i="47"/>
  <c r="R28" i="47"/>
  <c r="F25" i="47"/>
  <c r="P24" i="47"/>
  <c r="Z23" i="47"/>
  <c r="J23" i="47"/>
  <c r="AB20" i="47"/>
  <c r="L20" i="47"/>
  <c r="V19" i="47"/>
  <c r="H19" i="47"/>
  <c r="I19" i="47" s="1"/>
  <c r="AB17" i="47"/>
  <c r="L17" i="47"/>
  <c r="V16" i="47"/>
  <c r="F16" i="47"/>
  <c r="P15" i="47"/>
  <c r="P12" i="47"/>
  <c r="Z11" i="47"/>
  <c r="J11" i="47"/>
  <c r="N9" i="47"/>
  <c r="Z8" i="47"/>
  <c r="J8" i="47"/>
  <c r="T7" i="47"/>
  <c r="F7" i="47"/>
  <c r="T25" i="47"/>
  <c r="Z20" i="47"/>
  <c r="T19" i="47"/>
  <c r="Z17" i="47"/>
  <c r="T16" i="47"/>
  <c r="X11" i="47"/>
  <c r="X8" i="47"/>
  <c r="R7" i="47"/>
  <c r="G32" i="47"/>
  <c r="E28" i="47"/>
  <c r="G19" i="47"/>
  <c r="E16" i="47"/>
  <c r="E14" i="47"/>
  <c r="B3" i="77"/>
  <c r="B32" i="77"/>
  <c r="M14" i="75"/>
  <c r="M15" i="75"/>
  <c r="M16" i="75"/>
  <c r="M17" i="75"/>
  <c r="M18" i="75"/>
  <c r="M19" i="75"/>
  <c r="M20" i="75"/>
  <c r="M21" i="75"/>
  <c r="M22" i="75"/>
  <c r="M23" i="75"/>
  <c r="M24" i="75"/>
  <c r="M25" i="75"/>
  <c r="M26" i="75"/>
  <c r="M27" i="75"/>
  <c r="M28" i="75"/>
  <c r="M29" i="75"/>
  <c r="M30" i="75"/>
  <c r="M31" i="75"/>
  <c r="M32" i="75"/>
  <c r="M33" i="75"/>
  <c r="M34" i="75"/>
  <c r="M35" i="75"/>
  <c r="M36" i="75"/>
  <c r="M37" i="75"/>
  <c r="M38" i="75"/>
  <c r="M39" i="75"/>
  <c r="M40" i="75"/>
  <c r="M41" i="75"/>
  <c r="M42" i="75"/>
  <c r="M43" i="75"/>
  <c r="M44" i="75"/>
  <c r="M45" i="75"/>
  <c r="M46" i="75"/>
  <c r="M47" i="75"/>
  <c r="M48" i="75"/>
  <c r="M49" i="75"/>
  <c r="M50" i="75"/>
  <c r="M51" i="75"/>
  <c r="M52" i="75"/>
  <c r="M53" i="75"/>
  <c r="M54" i="75"/>
  <c r="M55" i="75"/>
  <c r="M56" i="75"/>
  <c r="K14" i="75"/>
  <c r="K15" i="75"/>
  <c r="K16" i="75"/>
  <c r="K17" i="75"/>
  <c r="K18" i="75"/>
  <c r="K19" i="75"/>
  <c r="K20" i="75"/>
  <c r="K21" i="75"/>
  <c r="K22" i="75"/>
  <c r="K23" i="75"/>
  <c r="K24" i="75"/>
  <c r="K25" i="75"/>
  <c r="K26" i="75"/>
  <c r="K27" i="75"/>
  <c r="K28" i="75"/>
  <c r="K29" i="75"/>
  <c r="K30" i="75"/>
  <c r="K31" i="75"/>
  <c r="K32" i="75"/>
  <c r="K33" i="75"/>
  <c r="K34" i="75"/>
  <c r="K35" i="75"/>
  <c r="K36" i="75"/>
  <c r="K37" i="75"/>
  <c r="K38" i="75"/>
  <c r="K39" i="75"/>
  <c r="K40" i="75"/>
  <c r="K41" i="75"/>
  <c r="K42" i="75"/>
  <c r="K43" i="75"/>
  <c r="K44" i="75"/>
  <c r="K45" i="75"/>
  <c r="K46" i="75"/>
  <c r="K47" i="75"/>
  <c r="K48" i="75"/>
  <c r="K49" i="75"/>
  <c r="K50" i="75"/>
  <c r="K51" i="75"/>
  <c r="K52" i="75"/>
  <c r="K53" i="75"/>
  <c r="K54" i="75"/>
  <c r="K55" i="75"/>
  <c r="K56" i="75"/>
  <c r="J14" i="75"/>
  <c r="J15" i="75"/>
  <c r="J16" i="75"/>
  <c r="J17" i="75"/>
  <c r="J18" i="75"/>
  <c r="J19" i="75"/>
  <c r="J20" i="75"/>
  <c r="J21" i="75"/>
  <c r="J22" i="75"/>
  <c r="J23" i="75"/>
  <c r="J24" i="75"/>
  <c r="J25" i="75"/>
  <c r="J26" i="75"/>
  <c r="J27" i="75"/>
  <c r="J28" i="75"/>
  <c r="J29" i="75"/>
  <c r="J30" i="75"/>
  <c r="J31" i="75"/>
  <c r="J32" i="75"/>
  <c r="J33" i="75"/>
  <c r="J34" i="75"/>
  <c r="J35" i="75"/>
  <c r="J36" i="75"/>
  <c r="J37" i="75"/>
  <c r="J38" i="75"/>
  <c r="J39" i="75"/>
  <c r="J40" i="75"/>
  <c r="J41" i="75"/>
  <c r="J42" i="75"/>
  <c r="J43" i="75"/>
  <c r="J44" i="75"/>
  <c r="J45" i="75"/>
  <c r="J46" i="75"/>
  <c r="J47" i="75"/>
  <c r="J48" i="75"/>
  <c r="J49" i="75"/>
  <c r="J50" i="75"/>
  <c r="J51" i="75"/>
  <c r="J52" i="75"/>
  <c r="J53" i="75"/>
  <c r="J54" i="75"/>
  <c r="J55" i="75"/>
  <c r="J56" i="75"/>
  <c r="G14" i="75"/>
  <c r="G15" i="75"/>
  <c r="G16" i="75"/>
  <c r="G17" i="75"/>
  <c r="G18" i="75"/>
  <c r="G19" i="75"/>
  <c r="G20" i="75"/>
  <c r="G21" i="75"/>
  <c r="G22" i="75"/>
  <c r="G23" i="75"/>
  <c r="G24" i="75"/>
  <c r="G25" i="75"/>
  <c r="G26" i="75"/>
  <c r="G27" i="75"/>
  <c r="G28" i="75"/>
  <c r="G29" i="75"/>
  <c r="G30" i="75"/>
  <c r="G31" i="75"/>
  <c r="G32" i="75"/>
  <c r="G33" i="75"/>
  <c r="G34" i="75"/>
  <c r="G35" i="75"/>
  <c r="G36" i="75"/>
  <c r="G37" i="75"/>
  <c r="G38" i="75"/>
  <c r="G39" i="75"/>
  <c r="G40" i="75"/>
  <c r="G41" i="75"/>
  <c r="G42" i="75"/>
  <c r="G43" i="75"/>
  <c r="G44" i="75"/>
  <c r="G45" i="75"/>
  <c r="G46" i="75"/>
  <c r="G47" i="75"/>
  <c r="G48" i="75"/>
  <c r="G49" i="75"/>
  <c r="G50" i="75"/>
  <c r="G51" i="75"/>
  <c r="G52" i="75"/>
  <c r="G53" i="75"/>
  <c r="G54" i="75"/>
  <c r="G55" i="75"/>
  <c r="G56" i="75"/>
  <c r="E14" i="75"/>
  <c r="E15" i="75"/>
  <c r="E16" i="75"/>
  <c r="E17" i="75"/>
  <c r="E18" i="75"/>
  <c r="E19" i="75"/>
  <c r="E20" i="75"/>
  <c r="E21" i="75"/>
  <c r="E22" i="75"/>
  <c r="E23" i="75"/>
  <c r="E24" i="75"/>
  <c r="E25" i="75"/>
  <c r="E26" i="75"/>
  <c r="E27" i="75"/>
  <c r="E28" i="75"/>
  <c r="E29" i="75"/>
  <c r="E30" i="75"/>
  <c r="E31" i="75"/>
  <c r="E32" i="75"/>
  <c r="E33" i="75"/>
  <c r="E34" i="75"/>
  <c r="E35" i="75"/>
  <c r="E36" i="75"/>
  <c r="E37" i="75"/>
  <c r="E38" i="75"/>
  <c r="E39" i="75"/>
  <c r="E40" i="75"/>
  <c r="E41" i="75"/>
  <c r="E42" i="75"/>
  <c r="E43" i="75"/>
  <c r="E44" i="75"/>
  <c r="E45" i="75"/>
  <c r="E46" i="75"/>
  <c r="E47" i="75"/>
  <c r="E48" i="75"/>
  <c r="E49" i="75"/>
  <c r="E50" i="75"/>
  <c r="E51" i="75"/>
  <c r="E52" i="75"/>
  <c r="E53" i="75"/>
  <c r="E54" i="75"/>
  <c r="E55" i="75"/>
  <c r="E56" i="75"/>
  <c r="D14" i="75"/>
  <c r="D15" i="75"/>
  <c r="D16" i="75"/>
  <c r="D17" i="75"/>
  <c r="D18" i="75"/>
  <c r="D19" i="75"/>
  <c r="D20" i="75"/>
  <c r="D21" i="75"/>
  <c r="D22" i="75"/>
  <c r="D23" i="75"/>
  <c r="D24" i="75"/>
  <c r="D25" i="75"/>
  <c r="D26" i="75"/>
  <c r="D27" i="75"/>
  <c r="D28" i="75"/>
  <c r="D29" i="75"/>
  <c r="D30" i="75"/>
  <c r="D31" i="75"/>
  <c r="D32" i="75"/>
  <c r="D33" i="75"/>
  <c r="D34" i="75"/>
  <c r="D35" i="75"/>
  <c r="D36" i="75"/>
  <c r="D37" i="75"/>
  <c r="D38" i="75"/>
  <c r="D39" i="75"/>
  <c r="D40" i="75"/>
  <c r="D41" i="75"/>
  <c r="D42" i="75"/>
  <c r="D43" i="75"/>
  <c r="D44" i="75"/>
  <c r="D45" i="75"/>
  <c r="D46" i="75"/>
  <c r="D47" i="75"/>
  <c r="D48" i="75"/>
  <c r="D49" i="75"/>
  <c r="D50" i="75"/>
  <c r="D51" i="75"/>
  <c r="D52" i="75"/>
  <c r="D53" i="75"/>
  <c r="D54" i="75"/>
  <c r="D55" i="75"/>
  <c r="D56" i="75"/>
  <c r="M13" i="75"/>
  <c r="M12" i="75"/>
  <c r="K13" i="75"/>
  <c r="K12" i="75"/>
  <c r="J13" i="75"/>
  <c r="J12" i="75"/>
  <c r="G13" i="75"/>
  <c r="G12" i="75"/>
  <c r="E13" i="75"/>
  <c r="E12" i="75"/>
  <c r="D13" i="75"/>
  <c r="D12" i="75"/>
  <c r="F4" i="75"/>
  <c r="N11" i="75"/>
  <c r="M11" i="75"/>
  <c r="K11" i="75"/>
  <c r="J11" i="75"/>
  <c r="H11" i="75"/>
  <c r="G11" i="75"/>
  <c r="E11" i="75"/>
  <c r="D11" i="75"/>
  <c r="J10" i="75"/>
  <c r="D10" i="75"/>
  <c r="G5" i="75"/>
  <c r="D5" i="75"/>
  <c r="D4" i="75"/>
  <c r="M14" i="74"/>
  <c r="M15" i="74"/>
  <c r="M16" i="74"/>
  <c r="M17" i="74"/>
  <c r="M18" i="74"/>
  <c r="M19" i="74"/>
  <c r="M20" i="74"/>
  <c r="M21" i="74"/>
  <c r="M22" i="74"/>
  <c r="M23" i="74"/>
  <c r="M24" i="74"/>
  <c r="M25" i="74"/>
  <c r="M26" i="74"/>
  <c r="M27" i="74"/>
  <c r="M28" i="74"/>
  <c r="M29" i="74"/>
  <c r="M30" i="74"/>
  <c r="M31" i="74"/>
  <c r="M32" i="74"/>
  <c r="M33" i="74"/>
  <c r="M34" i="74"/>
  <c r="M35" i="74"/>
  <c r="M36" i="74"/>
  <c r="M37" i="74"/>
  <c r="M38" i="74"/>
  <c r="M39" i="74"/>
  <c r="M40" i="74"/>
  <c r="M41" i="74"/>
  <c r="M42" i="74"/>
  <c r="M43" i="74"/>
  <c r="M44" i="74"/>
  <c r="M45" i="74"/>
  <c r="M46" i="74"/>
  <c r="M47" i="74"/>
  <c r="M48" i="74"/>
  <c r="M49" i="74"/>
  <c r="M50" i="74"/>
  <c r="M51" i="74"/>
  <c r="M52" i="74"/>
  <c r="M53" i="74"/>
  <c r="M54" i="74"/>
  <c r="M55" i="74"/>
  <c r="M56" i="74"/>
  <c r="K14" i="74"/>
  <c r="K15" i="74"/>
  <c r="K16" i="74"/>
  <c r="K17" i="74"/>
  <c r="K18" i="74"/>
  <c r="K19" i="74"/>
  <c r="K20" i="74"/>
  <c r="K21" i="74"/>
  <c r="K22" i="74"/>
  <c r="K23" i="74"/>
  <c r="K24" i="74"/>
  <c r="K25" i="74"/>
  <c r="K26" i="74"/>
  <c r="K27" i="74"/>
  <c r="K28" i="74"/>
  <c r="K29" i="74"/>
  <c r="K30" i="74"/>
  <c r="K31" i="74"/>
  <c r="K32" i="74"/>
  <c r="K33" i="74"/>
  <c r="K34" i="74"/>
  <c r="K35" i="74"/>
  <c r="K36" i="74"/>
  <c r="K37" i="74"/>
  <c r="K38" i="74"/>
  <c r="K39" i="74"/>
  <c r="K40" i="74"/>
  <c r="K41" i="74"/>
  <c r="K42" i="74"/>
  <c r="K43" i="74"/>
  <c r="K44" i="74"/>
  <c r="K45" i="74"/>
  <c r="K46" i="74"/>
  <c r="K47" i="74"/>
  <c r="K48" i="74"/>
  <c r="K49" i="74"/>
  <c r="K50" i="74"/>
  <c r="K51" i="74"/>
  <c r="K52" i="74"/>
  <c r="K53" i="74"/>
  <c r="K54" i="74"/>
  <c r="K55" i="74"/>
  <c r="K56" i="74"/>
  <c r="J14" i="74"/>
  <c r="J15" i="74"/>
  <c r="J16" i="74"/>
  <c r="J17" i="74"/>
  <c r="J18" i="74"/>
  <c r="J19" i="74"/>
  <c r="J20" i="74"/>
  <c r="J21" i="74"/>
  <c r="J22" i="74"/>
  <c r="J23" i="74"/>
  <c r="J24" i="74"/>
  <c r="J25" i="74"/>
  <c r="J26" i="74"/>
  <c r="J27" i="74"/>
  <c r="J28" i="74"/>
  <c r="J29" i="74"/>
  <c r="J30" i="74"/>
  <c r="J31" i="74"/>
  <c r="J32" i="74"/>
  <c r="J33" i="74"/>
  <c r="J34" i="74"/>
  <c r="J35" i="74"/>
  <c r="J36" i="74"/>
  <c r="J37" i="74"/>
  <c r="J38" i="74"/>
  <c r="J39" i="74"/>
  <c r="J40" i="74"/>
  <c r="J41" i="74"/>
  <c r="J42" i="74"/>
  <c r="J43" i="74"/>
  <c r="J44" i="74"/>
  <c r="J45" i="74"/>
  <c r="J46" i="74"/>
  <c r="J47" i="74"/>
  <c r="J48" i="74"/>
  <c r="J49" i="74"/>
  <c r="J50" i="74"/>
  <c r="J51" i="74"/>
  <c r="J52" i="74"/>
  <c r="J53" i="74"/>
  <c r="J54" i="74"/>
  <c r="J55" i="74"/>
  <c r="J56" i="74"/>
  <c r="G14" i="74"/>
  <c r="G15" i="74"/>
  <c r="G16"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G46" i="74"/>
  <c r="G47" i="74"/>
  <c r="G48" i="74"/>
  <c r="G49" i="74"/>
  <c r="G50" i="74"/>
  <c r="G51" i="74"/>
  <c r="G52" i="74"/>
  <c r="G53" i="74"/>
  <c r="G54" i="74"/>
  <c r="G55" i="74"/>
  <c r="G56"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M13" i="74"/>
  <c r="M12" i="74"/>
  <c r="K13" i="74"/>
  <c r="K12" i="74"/>
  <c r="J13" i="74"/>
  <c r="J12" i="74"/>
  <c r="G13" i="74"/>
  <c r="G12" i="74"/>
  <c r="E13" i="74"/>
  <c r="E12" i="74"/>
  <c r="D13" i="74"/>
  <c r="D12" i="74"/>
  <c r="F4" i="74"/>
  <c r="N11" i="74"/>
  <c r="M11" i="74"/>
  <c r="K11" i="74"/>
  <c r="J11" i="74"/>
  <c r="H11" i="74"/>
  <c r="G11" i="74"/>
  <c r="E11" i="74"/>
  <c r="D11" i="74"/>
  <c r="J10" i="74"/>
  <c r="D10" i="74"/>
  <c r="G5" i="74"/>
  <c r="D5" i="74"/>
  <c r="D4" i="74"/>
  <c r="M14" i="73"/>
  <c r="M15" i="73"/>
  <c r="M16" i="73"/>
  <c r="M17" i="73"/>
  <c r="M18" i="73"/>
  <c r="M19" i="73"/>
  <c r="M20" i="73"/>
  <c r="M21" i="73"/>
  <c r="M22" i="73"/>
  <c r="M23" i="73"/>
  <c r="M24" i="73"/>
  <c r="M25" i="73"/>
  <c r="M26" i="73"/>
  <c r="M27" i="73"/>
  <c r="M28" i="73"/>
  <c r="M29" i="73"/>
  <c r="M30" i="73"/>
  <c r="M31" i="73"/>
  <c r="M32" i="73"/>
  <c r="M33" i="73"/>
  <c r="M34" i="73"/>
  <c r="M35" i="73"/>
  <c r="M36" i="73"/>
  <c r="M37" i="73"/>
  <c r="M38" i="73"/>
  <c r="M39" i="73"/>
  <c r="M40" i="73"/>
  <c r="M41" i="73"/>
  <c r="M42" i="73"/>
  <c r="M43" i="73"/>
  <c r="M44" i="73"/>
  <c r="M45" i="73"/>
  <c r="M46" i="73"/>
  <c r="M47" i="73"/>
  <c r="M48" i="73"/>
  <c r="M49" i="73"/>
  <c r="M50" i="73"/>
  <c r="M51" i="73"/>
  <c r="M52" i="73"/>
  <c r="M53" i="73"/>
  <c r="M54" i="73"/>
  <c r="M55" i="73"/>
  <c r="M56" i="73"/>
  <c r="K14" i="73"/>
  <c r="K15" i="73"/>
  <c r="K16" i="73"/>
  <c r="K17" i="73"/>
  <c r="K18" i="73"/>
  <c r="K19" i="73"/>
  <c r="K20" i="73"/>
  <c r="K21" i="73"/>
  <c r="K22" i="73"/>
  <c r="K23" i="73"/>
  <c r="K24" i="73"/>
  <c r="K25" i="73"/>
  <c r="K26" i="73"/>
  <c r="K27" i="73"/>
  <c r="K28" i="73"/>
  <c r="K29" i="73"/>
  <c r="K30" i="73"/>
  <c r="K31" i="73"/>
  <c r="K32" i="73"/>
  <c r="K33" i="73"/>
  <c r="K34" i="73"/>
  <c r="K35" i="73"/>
  <c r="K36" i="73"/>
  <c r="K37" i="73"/>
  <c r="K38" i="73"/>
  <c r="K39" i="73"/>
  <c r="K40" i="73"/>
  <c r="K41" i="73"/>
  <c r="K42" i="73"/>
  <c r="K43" i="73"/>
  <c r="K44" i="73"/>
  <c r="K45" i="73"/>
  <c r="K46" i="73"/>
  <c r="K47" i="73"/>
  <c r="K48" i="73"/>
  <c r="K49" i="73"/>
  <c r="K50" i="73"/>
  <c r="K51" i="73"/>
  <c r="K52" i="73"/>
  <c r="K53" i="73"/>
  <c r="K54" i="73"/>
  <c r="K55" i="73"/>
  <c r="K56" i="73"/>
  <c r="J14" i="73"/>
  <c r="J15" i="73"/>
  <c r="J16" i="73"/>
  <c r="J17" i="73"/>
  <c r="J18" i="73"/>
  <c r="J19" i="73"/>
  <c r="J20" i="73"/>
  <c r="J21" i="73"/>
  <c r="J22" i="73"/>
  <c r="J23" i="73"/>
  <c r="J24" i="73"/>
  <c r="J25" i="73"/>
  <c r="J26" i="73"/>
  <c r="J27" i="73"/>
  <c r="J28" i="73"/>
  <c r="J29" i="73"/>
  <c r="J30" i="73"/>
  <c r="J31" i="73"/>
  <c r="J32" i="73"/>
  <c r="J33" i="73"/>
  <c r="J34" i="73"/>
  <c r="J35" i="73"/>
  <c r="J36" i="73"/>
  <c r="J37" i="73"/>
  <c r="J38" i="73"/>
  <c r="J39" i="73"/>
  <c r="J40" i="73"/>
  <c r="J41" i="73"/>
  <c r="J42" i="73"/>
  <c r="J43" i="73"/>
  <c r="J44" i="73"/>
  <c r="J45" i="73"/>
  <c r="J46" i="73"/>
  <c r="J47" i="73"/>
  <c r="J48" i="73"/>
  <c r="J49" i="73"/>
  <c r="J50" i="73"/>
  <c r="J51" i="73"/>
  <c r="J52" i="73"/>
  <c r="J53" i="73"/>
  <c r="J54" i="73"/>
  <c r="J55" i="73"/>
  <c r="J56" i="73"/>
  <c r="G14" i="73"/>
  <c r="G15" i="73"/>
  <c r="G16" i="73"/>
  <c r="G17" i="73"/>
  <c r="G18" i="73"/>
  <c r="G19" i="73"/>
  <c r="G20" i="73"/>
  <c r="G21" i="73"/>
  <c r="G22" i="73"/>
  <c r="G23" i="73"/>
  <c r="G24" i="73"/>
  <c r="G25" i="73"/>
  <c r="G26" i="73"/>
  <c r="G27" i="73"/>
  <c r="G28" i="73"/>
  <c r="G29" i="73"/>
  <c r="G30" i="73"/>
  <c r="G31" i="73"/>
  <c r="G32" i="73"/>
  <c r="G33" i="73"/>
  <c r="G34" i="73"/>
  <c r="G35" i="73"/>
  <c r="G36" i="73"/>
  <c r="G37" i="73"/>
  <c r="G38" i="73"/>
  <c r="G39" i="73"/>
  <c r="G40" i="73"/>
  <c r="G41" i="73"/>
  <c r="G42" i="73"/>
  <c r="G43" i="73"/>
  <c r="G44" i="73"/>
  <c r="G45" i="73"/>
  <c r="G46" i="73"/>
  <c r="G47" i="73"/>
  <c r="G48" i="73"/>
  <c r="G49" i="73"/>
  <c r="G50" i="73"/>
  <c r="G51" i="73"/>
  <c r="G52" i="73"/>
  <c r="G53" i="73"/>
  <c r="G54" i="73"/>
  <c r="G55" i="73"/>
  <c r="G56" i="73"/>
  <c r="E14" i="73"/>
  <c r="E15" i="73"/>
  <c r="E16" i="73"/>
  <c r="E17" i="73"/>
  <c r="E18" i="73"/>
  <c r="E19" i="73"/>
  <c r="E20" i="73"/>
  <c r="E21" i="73"/>
  <c r="E22" i="73"/>
  <c r="E23" i="73"/>
  <c r="E24" i="73"/>
  <c r="E25" i="73"/>
  <c r="E26" i="73"/>
  <c r="E27" i="73"/>
  <c r="E28" i="73"/>
  <c r="E29" i="73"/>
  <c r="E30" i="73"/>
  <c r="E31" i="73"/>
  <c r="E32" i="73"/>
  <c r="E33" i="73"/>
  <c r="E34" i="73"/>
  <c r="E35" i="73"/>
  <c r="E36" i="73"/>
  <c r="E37" i="73"/>
  <c r="E38" i="73"/>
  <c r="E39" i="73"/>
  <c r="E40" i="73"/>
  <c r="E41" i="73"/>
  <c r="E42" i="73"/>
  <c r="E43" i="73"/>
  <c r="E44" i="73"/>
  <c r="E45" i="73"/>
  <c r="E46" i="73"/>
  <c r="E47" i="73"/>
  <c r="E48" i="73"/>
  <c r="E49" i="73"/>
  <c r="E50" i="73"/>
  <c r="E51" i="73"/>
  <c r="E52" i="73"/>
  <c r="E53" i="73"/>
  <c r="E54" i="73"/>
  <c r="E55" i="73"/>
  <c r="E56" i="73"/>
  <c r="D14" i="73"/>
  <c r="D15" i="73"/>
  <c r="D16" i="73"/>
  <c r="D17" i="73"/>
  <c r="D18" i="73"/>
  <c r="D19" i="73"/>
  <c r="D20" i="73"/>
  <c r="D21" i="73"/>
  <c r="D22" i="73"/>
  <c r="D23" i="73"/>
  <c r="D24" i="73"/>
  <c r="D25" i="73"/>
  <c r="D26" i="73"/>
  <c r="D27" i="73"/>
  <c r="D28" i="73"/>
  <c r="D29" i="73"/>
  <c r="D30" i="73"/>
  <c r="D31" i="73"/>
  <c r="D32" i="73"/>
  <c r="D33" i="73"/>
  <c r="D34" i="73"/>
  <c r="D35" i="73"/>
  <c r="D36" i="73"/>
  <c r="D37" i="73"/>
  <c r="D38" i="73"/>
  <c r="D39" i="73"/>
  <c r="D40" i="73"/>
  <c r="D41" i="73"/>
  <c r="D42" i="73"/>
  <c r="D43" i="73"/>
  <c r="D44" i="73"/>
  <c r="D45" i="73"/>
  <c r="D46" i="73"/>
  <c r="D47" i="73"/>
  <c r="D48" i="73"/>
  <c r="D49" i="73"/>
  <c r="D50" i="73"/>
  <c r="D51" i="73"/>
  <c r="D52" i="73"/>
  <c r="D53" i="73"/>
  <c r="D54" i="73"/>
  <c r="D55" i="73"/>
  <c r="D56" i="73"/>
  <c r="M13" i="73"/>
  <c r="M12" i="73"/>
  <c r="K13" i="73"/>
  <c r="K12" i="73"/>
  <c r="J13" i="73"/>
  <c r="J12" i="73"/>
  <c r="G13" i="73"/>
  <c r="G12" i="73"/>
  <c r="E13" i="73"/>
  <c r="E12" i="73"/>
  <c r="D13" i="73"/>
  <c r="D12" i="73"/>
  <c r="F4" i="73"/>
  <c r="N11" i="73"/>
  <c r="M11" i="73"/>
  <c r="K11" i="73"/>
  <c r="J11" i="73"/>
  <c r="H11" i="73"/>
  <c r="G11" i="73"/>
  <c r="E11" i="73"/>
  <c r="D11" i="73"/>
  <c r="J10" i="73"/>
  <c r="D10" i="73"/>
  <c r="G5" i="73"/>
  <c r="D5" i="73"/>
  <c r="D4" i="73"/>
  <c r="M14" i="72"/>
  <c r="M15" i="72"/>
  <c r="M16" i="72"/>
  <c r="M17" i="72"/>
  <c r="M18" i="72"/>
  <c r="M19" i="72"/>
  <c r="M20" i="72"/>
  <c r="M21" i="72"/>
  <c r="M22" i="72"/>
  <c r="M23" i="72"/>
  <c r="M24" i="72"/>
  <c r="M25" i="72"/>
  <c r="M26" i="72"/>
  <c r="M27" i="72"/>
  <c r="M28" i="72"/>
  <c r="M29" i="72"/>
  <c r="M30" i="72"/>
  <c r="M31" i="72"/>
  <c r="M32" i="72"/>
  <c r="M33" i="72"/>
  <c r="M34" i="72"/>
  <c r="M35" i="72"/>
  <c r="M36" i="72"/>
  <c r="M37" i="72"/>
  <c r="M38" i="72"/>
  <c r="M39" i="72"/>
  <c r="M40" i="72"/>
  <c r="M41" i="72"/>
  <c r="M42" i="72"/>
  <c r="M43" i="72"/>
  <c r="M44" i="72"/>
  <c r="M45" i="72"/>
  <c r="M46" i="72"/>
  <c r="M47" i="72"/>
  <c r="M48" i="72"/>
  <c r="M49" i="72"/>
  <c r="M50" i="72"/>
  <c r="M51" i="72"/>
  <c r="M52" i="72"/>
  <c r="M53" i="72"/>
  <c r="M54" i="72"/>
  <c r="M55" i="72"/>
  <c r="M56" i="72"/>
  <c r="K14" i="72"/>
  <c r="K15" i="72"/>
  <c r="K16" i="72"/>
  <c r="K17" i="72"/>
  <c r="K18" i="72"/>
  <c r="K19" i="72"/>
  <c r="K20" i="72"/>
  <c r="K21" i="72"/>
  <c r="K22" i="72"/>
  <c r="K23" i="72"/>
  <c r="K24" i="72"/>
  <c r="K25" i="72"/>
  <c r="K26" i="72"/>
  <c r="K27" i="72"/>
  <c r="K28" i="72"/>
  <c r="K29" i="72"/>
  <c r="K30" i="72"/>
  <c r="K31" i="72"/>
  <c r="K32" i="72"/>
  <c r="K33" i="72"/>
  <c r="K34" i="72"/>
  <c r="K35" i="72"/>
  <c r="K36" i="72"/>
  <c r="K37" i="72"/>
  <c r="K38" i="72"/>
  <c r="K39" i="72"/>
  <c r="K40" i="72"/>
  <c r="K41" i="72"/>
  <c r="K42" i="72"/>
  <c r="K43" i="72"/>
  <c r="K44" i="72"/>
  <c r="K45" i="72"/>
  <c r="K46" i="72"/>
  <c r="K47" i="72"/>
  <c r="K48" i="72"/>
  <c r="K49" i="72"/>
  <c r="K50" i="72"/>
  <c r="K51" i="72"/>
  <c r="K52" i="72"/>
  <c r="K53" i="72"/>
  <c r="K54" i="72"/>
  <c r="K55" i="72"/>
  <c r="K56" i="72"/>
  <c r="J14" i="72"/>
  <c r="J15" i="72"/>
  <c r="J16" i="72"/>
  <c r="J17" i="72"/>
  <c r="J18" i="72"/>
  <c r="J19" i="72"/>
  <c r="J20" i="72"/>
  <c r="J21" i="72"/>
  <c r="J22" i="72"/>
  <c r="J23" i="72"/>
  <c r="J24" i="72"/>
  <c r="J25" i="72"/>
  <c r="J26" i="72"/>
  <c r="J27" i="72"/>
  <c r="J28" i="72"/>
  <c r="J29" i="72"/>
  <c r="J30" i="72"/>
  <c r="J31" i="72"/>
  <c r="J32" i="72"/>
  <c r="J33" i="72"/>
  <c r="J34" i="72"/>
  <c r="J35" i="72"/>
  <c r="J36" i="72"/>
  <c r="J37" i="72"/>
  <c r="J38" i="72"/>
  <c r="J39" i="72"/>
  <c r="J40" i="72"/>
  <c r="J41" i="72"/>
  <c r="J42" i="72"/>
  <c r="J43" i="72"/>
  <c r="J44" i="72"/>
  <c r="J45" i="72"/>
  <c r="J46" i="72"/>
  <c r="J47" i="72"/>
  <c r="J48" i="72"/>
  <c r="J49" i="72"/>
  <c r="J50" i="72"/>
  <c r="J51" i="72"/>
  <c r="J52" i="72"/>
  <c r="J53" i="72"/>
  <c r="J54" i="72"/>
  <c r="J55" i="72"/>
  <c r="J56" i="72"/>
  <c r="G14" i="72"/>
  <c r="G15" i="72"/>
  <c r="G16" i="72"/>
  <c r="G17" i="72"/>
  <c r="G18" i="72"/>
  <c r="G19" i="72"/>
  <c r="G20" i="72"/>
  <c r="G21" i="72"/>
  <c r="G22" i="72"/>
  <c r="G23" i="72"/>
  <c r="G24" i="72"/>
  <c r="G25" i="72"/>
  <c r="G26" i="72"/>
  <c r="G27"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E14" i="72"/>
  <c r="E15" i="72"/>
  <c r="E16" i="72"/>
  <c r="E17" i="72"/>
  <c r="E18" i="72"/>
  <c r="E19" i="72"/>
  <c r="E20" i="72"/>
  <c r="E21" i="72"/>
  <c r="E22" i="72"/>
  <c r="E23" i="72"/>
  <c r="E24" i="72"/>
  <c r="E25" i="72"/>
  <c r="E26" i="72"/>
  <c r="E27" i="72"/>
  <c r="E28" i="72"/>
  <c r="E29" i="72"/>
  <c r="E30" i="72"/>
  <c r="E31" i="72"/>
  <c r="E32" i="72"/>
  <c r="E33" i="72"/>
  <c r="E34" i="72"/>
  <c r="E35" i="72"/>
  <c r="E36" i="72"/>
  <c r="E37" i="72"/>
  <c r="E38" i="72"/>
  <c r="E39" i="72"/>
  <c r="E40" i="72"/>
  <c r="E41" i="72"/>
  <c r="E42" i="72"/>
  <c r="E43" i="72"/>
  <c r="E44" i="72"/>
  <c r="E45" i="72"/>
  <c r="E46" i="72"/>
  <c r="E47" i="72"/>
  <c r="E48" i="72"/>
  <c r="E49" i="72"/>
  <c r="E50" i="72"/>
  <c r="E51" i="72"/>
  <c r="E52" i="72"/>
  <c r="E53" i="72"/>
  <c r="E54" i="72"/>
  <c r="E55" i="72"/>
  <c r="E56" i="72"/>
  <c r="D14" i="72"/>
  <c r="D15" i="72"/>
  <c r="D16" i="72"/>
  <c r="D17" i="72"/>
  <c r="D18" i="72"/>
  <c r="D19" i="72"/>
  <c r="D20" i="72"/>
  <c r="D21" i="72"/>
  <c r="D22" i="72"/>
  <c r="D23" i="72"/>
  <c r="D24" i="72"/>
  <c r="D25" i="72"/>
  <c r="D26" i="72"/>
  <c r="D27" i="72"/>
  <c r="D28" i="72"/>
  <c r="D29" i="72"/>
  <c r="D30" i="72"/>
  <c r="D31" i="72"/>
  <c r="D32" i="72"/>
  <c r="D33" i="72"/>
  <c r="D34" i="72"/>
  <c r="D35" i="72"/>
  <c r="D36" i="72"/>
  <c r="D37" i="72"/>
  <c r="D38" i="72"/>
  <c r="D39" i="72"/>
  <c r="D40" i="72"/>
  <c r="D41" i="72"/>
  <c r="D42" i="72"/>
  <c r="D43" i="72"/>
  <c r="D44" i="72"/>
  <c r="D45" i="72"/>
  <c r="D46" i="72"/>
  <c r="D47" i="72"/>
  <c r="D48" i="72"/>
  <c r="D49" i="72"/>
  <c r="D50" i="72"/>
  <c r="D51" i="72"/>
  <c r="D52" i="72"/>
  <c r="D53" i="72"/>
  <c r="D54" i="72"/>
  <c r="D55" i="72"/>
  <c r="D56" i="72"/>
  <c r="M13" i="72"/>
  <c r="M12" i="72"/>
  <c r="K13" i="72"/>
  <c r="K12" i="72"/>
  <c r="J13" i="72"/>
  <c r="J12" i="72"/>
  <c r="G13" i="72"/>
  <c r="G12" i="72"/>
  <c r="E13" i="72"/>
  <c r="E12" i="72"/>
  <c r="D13" i="72"/>
  <c r="D12" i="72"/>
  <c r="F4" i="72"/>
  <c r="N11" i="72"/>
  <c r="M11" i="72"/>
  <c r="K11" i="72"/>
  <c r="J11" i="72"/>
  <c r="H11" i="72"/>
  <c r="G11" i="72"/>
  <c r="E11" i="72"/>
  <c r="D11" i="72"/>
  <c r="J10" i="72"/>
  <c r="D10" i="72"/>
  <c r="G5" i="72"/>
  <c r="D5" i="72"/>
  <c r="D4" i="72"/>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K14" i="71"/>
  <c r="K15" i="71"/>
  <c r="K16" i="71"/>
  <c r="K17" i="71"/>
  <c r="K18" i="71"/>
  <c r="K19" i="71"/>
  <c r="K20" i="71"/>
  <c r="K21" i="71"/>
  <c r="K22" i="71"/>
  <c r="K23" i="71"/>
  <c r="K24" i="71"/>
  <c r="K25" i="71"/>
  <c r="K26" i="71"/>
  <c r="K27" i="71"/>
  <c r="K28" i="71"/>
  <c r="K29" i="71"/>
  <c r="K30" i="71"/>
  <c r="K31" i="71"/>
  <c r="K32" i="71"/>
  <c r="K33" i="71"/>
  <c r="K34" i="71"/>
  <c r="K35" i="71"/>
  <c r="K36" i="71"/>
  <c r="K37" i="71"/>
  <c r="K38" i="71"/>
  <c r="K39" i="71"/>
  <c r="K40" i="71"/>
  <c r="K41" i="71"/>
  <c r="K42" i="71"/>
  <c r="K43" i="71"/>
  <c r="K44" i="71"/>
  <c r="K45" i="71"/>
  <c r="K46" i="71"/>
  <c r="K47" i="71"/>
  <c r="K48" i="71"/>
  <c r="K49" i="71"/>
  <c r="K50" i="71"/>
  <c r="K51" i="71"/>
  <c r="K52" i="71"/>
  <c r="K53" i="71"/>
  <c r="K54" i="71"/>
  <c r="K55" i="71"/>
  <c r="K56" i="71"/>
  <c r="J14" i="71"/>
  <c r="J15" i="71"/>
  <c r="J16" i="71"/>
  <c r="J17" i="71"/>
  <c r="J18" i="71"/>
  <c r="J19" i="71"/>
  <c r="J20" i="71"/>
  <c r="J21" i="71"/>
  <c r="J22" i="71"/>
  <c r="J23" i="71"/>
  <c r="J24" i="71"/>
  <c r="J25" i="71"/>
  <c r="J26" i="71"/>
  <c r="J27" i="71"/>
  <c r="J28" i="71"/>
  <c r="J29" i="71"/>
  <c r="J30" i="71"/>
  <c r="J31" i="71"/>
  <c r="J32" i="71"/>
  <c r="J33" i="71"/>
  <c r="J34" i="71"/>
  <c r="J35" i="71"/>
  <c r="J36" i="71"/>
  <c r="J37" i="71"/>
  <c r="J38" i="71"/>
  <c r="J39" i="71"/>
  <c r="J40" i="71"/>
  <c r="J41" i="71"/>
  <c r="J42" i="71"/>
  <c r="J43" i="71"/>
  <c r="J44" i="71"/>
  <c r="J45" i="71"/>
  <c r="J46" i="71"/>
  <c r="J47" i="71"/>
  <c r="J48" i="71"/>
  <c r="J49" i="71"/>
  <c r="J50" i="71"/>
  <c r="J51" i="71"/>
  <c r="J52" i="71"/>
  <c r="J53" i="71"/>
  <c r="J54" i="71"/>
  <c r="J55" i="71"/>
  <c r="J56" i="71"/>
  <c r="G14" i="71"/>
  <c r="G15" i="71"/>
  <c r="G16" i="71"/>
  <c r="G17" i="71"/>
  <c r="G18" i="71"/>
  <c r="G19" i="71"/>
  <c r="G20" i="71"/>
  <c r="G21" i="71"/>
  <c r="G22" i="71"/>
  <c r="G23" i="71"/>
  <c r="G24" i="71"/>
  <c r="G25" i="71"/>
  <c r="G26" i="71"/>
  <c r="G27" i="71"/>
  <c r="G28" i="71"/>
  <c r="G29" i="71"/>
  <c r="G30" i="71"/>
  <c r="G31" i="71"/>
  <c r="G32" i="71"/>
  <c r="G33" i="71"/>
  <c r="G34" i="71"/>
  <c r="G35" i="71"/>
  <c r="G36" i="71"/>
  <c r="G37" i="71"/>
  <c r="G38" i="71"/>
  <c r="G39" i="71"/>
  <c r="G40" i="71"/>
  <c r="G41" i="71"/>
  <c r="G42" i="71"/>
  <c r="G43" i="71"/>
  <c r="G44" i="71"/>
  <c r="G45" i="71"/>
  <c r="G46" i="71"/>
  <c r="G47" i="71"/>
  <c r="G48" i="71"/>
  <c r="G49" i="71"/>
  <c r="G50" i="71"/>
  <c r="G51" i="71"/>
  <c r="G52" i="71"/>
  <c r="G53" i="71"/>
  <c r="G54" i="71"/>
  <c r="G55" i="71"/>
  <c r="G56" i="71"/>
  <c r="E14" i="71"/>
  <c r="E15" i="71"/>
  <c r="E16" i="71"/>
  <c r="E17" i="71"/>
  <c r="E18" i="71"/>
  <c r="E19" i="71"/>
  <c r="E20" i="71"/>
  <c r="E21" i="71"/>
  <c r="E22"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E56" i="71"/>
  <c r="D14" i="71"/>
  <c r="D15" i="71"/>
  <c r="D16" i="71"/>
  <c r="D17" i="71"/>
  <c r="D18" i="71"/>
  <c r="D19" i="71"/>
  <c r="D20" i="71"/>
  <c r="D21" i="71"/>
  <c r="D22" i="71"/>
  <c r="D23" i="71"/>
  <c r="D24" i="71"/>
  <c r="D25" i="71"/>
  <c r="D26" i="71"/>
  <c r="D27" i="71"/>
  <c r="D28" i="71"/>
  <c r="D29" i="71"/>
  <c r="D30" i="71"/>
  <c r="D31" i="71"/>
  <c r="D32" i="71"/>
  <c r="D33" i="71"/>
  <c r="D34" i="71"/>
  <c r="D35" i="71"/>
  <c r="D36" i="71"/>
  <c r="D37" i="71"/>
  <c r="D38" i="71"/>
  <c r="D39" i="71"/>
  <c r="D40" i="71"/>
  <c r="D41" i="71"/>
  <c r="D42" i="71"/>
  <c r="D43" i="71"/>
  <c r="D44" i="71"/>
  <c r="D45" i="71"/>
  <c r="D46" i="71"/>
  <c r="D47" i="71"/>
  <c r="D48" i="71"/>
  <c r="D49" i="71"/>
  <c r="D50" i="71"/>
  <c r="D51" i="71"/>
  <c r="D52" i="71"/>
  <c r="D53" i="71"/>
  <c r="D54" i="71"/>
  <c r="D55" i="71"/>
  <c r="D56" i="71"/>
  <c r="M13" i="71"/>
  <c r="M12" i="71"/>
  <c r="K13" i="71"/>
  <c r="K12" i="71"/>
  <c r="J13" i="71"/>
  <c r="J12" i="71"/>
  <c r="G13" i="71"/>
  <c r="G12" i="71"/>
  <c r="E13" i="71"/>
  <c r="E12" i="71"/>
  <c r="D13" i="71"/>
  <c r="D12" i="71"/>
  <c r="F4" i="71"/>
  <c r="N11" i="71"/>
  <c r="M11" i="71"/>
  <c r="K11" i="71"/>
  <c r="J11" i="71"/>
  <c r="H11" i="71"/>
  <c r="G11" i="71"/>
  <c r="E11" i="71"/>
  <c r="D11" i="71"/>
  <c r="J10" i="71"/>
  <c r="D10" i="71"/>
  <c r="G5" i="71"/>
  <c r="D5" i="71"/>
  <c r="D4" i="71"/>
  <c r="M14" i="70"/>
  <c r="M15" i="70"/>
  <c r="M16" i="70"/>
  <c r="M17" i="70"/>
  <c r="M18" i="70"/>
  <c r="M19" i="70"/>
  <c r="M20" i="70"/>
  <c r="M21" i="70"/>
  <c r="M22" i="70"/>
  <c r="M23" i="70"/>
  <c r="M24" i="70"/>
  <c r="M25" i="70"/>
  <c r="M26" i="70"/>
  <c r="M27" i="70"/>
  <c r="M28" i="70"/>
  <c r="M29" i="70"/>
  <c r="M30" i="70"/>
  <c r="M31" i="70"/>
  <c r="M32" i="70"/>
  <c r="M33" i="70"/>
  <c r="M34" i="70"/>
  <c r="M35" i="70"/>
  <c r="M36" i="70"/>
  <c r="M37" i="70"/>
  <c r="M38" i="70"/>
  <c r="M39" i="70"/>
  <c r="M40" i="70"/>
  <c r="M41" i="70"/>
  <c r="M42" i="70"/>
  <c r="M43" i="70"/>
  <c r="M44" i="70"/>
  <c r="M45" i="70"/>
  <c r="M46" i="70"/>
  <c r="M47" i="70"/>
  <c r="M48" i="70"/>
  <c r="M49" i="70"/>
  <c r="M50" i="70"/>
  <c r="M51" i="70"/>
  <c r="M52" i="70"/>
  <c r="M53" i="70"/>
  <c r="M54" i="70"/>
  <c r="M55" i="70"/>
  <c r="M56" i="70"/>
  <c r="K14" i="70"/>
  <c r="K15" i="70"/>
  <c r="K16" i="70"/>
  <c r="K17" i="70"/>
  <c r="K18" i="70"/>
  <c r="K19" i="70"/>
  <c r="K20" i="70"/>
  <c r="K21" i="70"/>
  <c r="K22" i="70"/>
  <c r="K23" i="70"/>
  <c r="K24" i="70"/>
  <c r="K25" i="70"/>
  <c r="K26" i="70"/>
  <c r="K27" i="70"/>
  <c r="K28" i="70"/>
  <c r="K29" i="70"/>
  <c r="K30" i="70"/>
  <c r="K31" i="70"/>
  <c r="K32" i="70"/>
  <c r="K33" i="70"/>
  <c r="K34" i="70"/>
  <c r="K35" i="70"/>
  <c r="K36" i="70"/>
  <c r="K37" i="70"/>
  <c r="K38" i="70"/>
  <c r="K39" i="70"/>
  <c r="K40" i="70"/>
  <c r="K41" i="70"/>
  <c r="K42" i="70"/>
  <c r="K43" i="70"/>
  <c r="K44" i="70"/>
  <c r="K45" i="70"/>
  <c r="K46" i="70"/>
  <c r="K47" i="70"/>
  <c r="K48" i="70"/>
  <c r="K49" i="70"/>
  <c r="K50" i="70"/>
  <c r="K51" i="70"/>
  <c r="K52" i="70"/>
  <c r="K53" i="70"/>
  <c r="K54" i="70"/>
  <c r="K55" i="70"/>
  <c r="K56" i="70"/>
  <c r="J14" i="70"/>
  <c r="J15" i="70"/>
  <c r="J16" i="70"/>
  <c r="J17" i="70"/>
  <c r="J18" i="70"/>
  <c r="J19" i="70"/>
  <c r="J20" i="70"/>
  <c r="J21" i="70"/>
  <c r="J22" i="70"/>
  <c r="J23" i="70"/>
  <c r="J24" i="70"/>
  <c r="J25" i="70"/>
  <c r="J26" i="70"/>
  <c r="J27" i="70"/>
  <c r="J28" i="70"/>
  <c r="J29" i="70"/>
  <c r="J30" i="70"/>
  <c r="J31" i="70"/>
  <c r="J32" i="70"/>
  <c r="J33" i="70"/>
  <c r="J34" i="70"/>
  <c r="J35" i="70"/>
  <c r="J36" i="70"/>
  <c r="J37" i="70"/>
  <c r="J38" i="70"/>
  <c r="J39" i="70"/>
  <c r="J40" i="70"/>
  <c r="J41" i="70"/>
  <c r="J42" i="70"/>
  <c r="J43" i="70"/>
  <c r="J44" i="70"/>
  <c r="J45" i="70"/>
  <c r="J46" i="70"/>
  <c r="J47" i="70"/>
  <c r="J48" i="70"/>
  <c r="J49" i="70"/>
  <c r="J50" i="70"/>
  <c r="J51" i="70"/>
  <c r="J52" i="70"/>
  <c r="J53" i="70"/>
  <c r="J54" i="70"/>
  <c r="J55" i="70"/>
  <c r="J56" i="70"/>
  <c r="G14" i="70"/>
  <c r="G15" i="70"/>
  <c r="G16" i="70"/>
  <c r="G17" i="70"/>
  <c r="G18" i="70"/>
  <c r="G19" i="70"/>
  <c r="G20" i="70"/>
  <c r="G21" i="70"/>
  <c r="G22" i="70"/>
  <c r="G23" i="70"/>
  <c r="G24" i="70"/>
  <c r="G25" i="70"/>
  <c r="G26" i="70"/>
  <c r="G27" i="70"/>
  <c r="G28" i="70"/>
  <c r="G29" i="70"/>
  <c r="G30" i="70"/>
  <c r="G31" i="70"/>
  <c r="G32" i="70"/>
  <c r="G33" i="70"/>
  <c r="G34" i="70"/>
  <c r="G35" i="70"/>
  <c r="G36" i="70"/>
  <c r="G37" i="70"/>
  <c r="G38" i="70"/>
  <c r="G39" i="70"/>
  <c r="G40" i="70"/>
  <c r="G41" i="70"/>
  <c r="G42" i="70"/>
  <c r="G43" i="70"/>
  <c r="G44" i="70"/>
  <c r="G45" i="70"/>
  <c r="G46" i="70"/>
  <c r="G47" i="70"/>
  <c r="G48" i="70"/>
  <c r="G49" i="70"/>
  <c r="G50" i="70"/>
  <c r="G51" i="70"/>
  <c r="G52" i="70"/>
  <c r="G53" i="70"/>
  <c r="G54" i="70"/>
  <c r="G55" i="70"/>
  <c r="G56" i="70"/>
  <c r="E14" i="70"/>
  <c r="E15" i="70"/>
  <c r="E16" i="70"/>
  <c r="E17" i="70"/>
  <c r="E18" i="70"/>
  <c r="E19" i="70"/>
  <c r="E20" i="70"/>
  <c r="E21" i="70"/>
  <c r="E22" i="70"/>
  <c r="E23" i="70"/>
  <c r="E24" i="70"/>
  <c r="E25" i="70"/>
  <c r="E26" i="70"/>
  <c r="E27" i="70"/>
  <c r="E28" i="70"/>
  <c r="E29" i="70"/>
  <c r="E30" i="70"/>
  <c r="E31" i="70"/>
  <c r="E32" i="70"/>
  <c r="E33" i="70"/>
  <c r="E34" i="70"/>
  <c r="E35" i="70"/>
  <c r="E36" i="70"/>
  <c r="E37" i="70"/>
  <c r="E38" i="70"/>
  <c r="E39" i="70"/>
  <c r="E40" i="70"/>
  <c r="E41" i="70"/>
  <c r="E42" i="70"/>
  <c r="E43" i="70"/>
  <c r="E44" i="70"/>
  <c r="E45" i="70"/>
  <c r="E46" i="70"/>
  <c r="E47" i="70"/>
  <c r="E48" i="70"/>
  <c r="E49" i="70"/>
  <c r="E50" i="70"/>
  <c r="E51" i="70"/>
  <c r="E52" i="70"/>
  <c r="E53" i="70"/>
  <c r="E54" i="70"/>
  <c r="E55" i="70"/>
  <c r="E56" i="70"/>
  <c r="D14" i="70"/>
  <c r="D15" i="70"/>
  <c r="D16" i="70"/>
  <c r="D17" i="70"/>
  <c r="D18" i="70"/>
  <c r="D19" i="70"/>
  <c r="D20" i="70"/>
  <c r="D21" i="70"/>
  <c r="D22" i="70"/>
  <c r="D23" i="70"/>
  <c r="D24" i="70"/>
  <c r="D25" i="70"/>
  <c r="D26" i="70"/>
  <c r="D27" i="70"/>
  <c r="D28" i="70"/>
  <c r="D29" i="70"/>
  <c r="D30" i="70"/>
  <c r="D31" i="70"/>
  <c r="D32" i="70"/>
  <c r="D33" i="70"/>
  <c r="D34" i="70"/>
  <c r="D35" i="70"/>
  <c r="D36" i="70"/>
  <c r="D37" i="70"/>
  <c r="D38" i="70"/>
  <c r="D39" i="70"/>
  <c r="D40" i="70"/>
  <c r="D41" i="70"/>
  <c r="D42" i="70"/>
  <c r="D43" i="70"/>
  <c r="D44" i="70"/>
  <c r="D45" i="70"/>
  <c r="D46" i="70"/>
  <c r="D47" i="70"/>
  <c r="D48" i="70"/>
  <c r="D49" i="70"/>
  <c r="D50" i="70"/>
  <c r="D51" i="70"/>
  <c r="D52" i="70"/>
  <c r="D53" i="70"/>
  <c r="D54" i="70"/>
  <c r="D55" i="70"/>
  <c r="D56" i="70"/>
  <c r="M13" i="70"/>
  <c r="M12" i="70"/>
  <c r="K13" i="70"/>
  <c r="K12" i="70"/>
  <c r="J13" i="70"/>
  <c r="J12" i="70"/>
  <c r="G13" i="70"/>
  <c r="G12" i="70"/>
  <c r="E13" i="70"/>
  <c r="E12" i="70"/>
  <c r="D13" i="70"/>
  <c r="D12" i="70"/>
  <c r="F4" i="70"/>
  <c r="N11" i="70"/>
  <c r="M11" i="70"/>
  <c r="K11" i="70"/>
  <c r="J11" i="70"/>
  <c r="H11" i="70"/>
  <c r="G11" i="70"/>
  <c r="E11" i="70"/>
  <c r="D11" i="70"/>
  <c r="J10" i="70"/>
  <c r="D10" i="70"/>
  <c r="G5" i="70"/>
  <c r="D5" i="70"/>
  <c r="D4" i="70"/>
  <c r="M14" i="69"/>
  <c r="M15" i="69"/>
  <c r="M16" i="69"/>
  <c r="M17" i="69"/>
  <c r="M18" i="69"/>
  <c r="M19" i="69"/>
  <c r="M20" i="69"/>
  <c r="M21" i="69"/>
  <c r="M22" i="69"/>
  <c r="M23" i="69"/>
  <c r="M24" i="69"/>
  <c r="M25" i="69"/>
  <c r="M26" i="69"/>
  <c r="M27" i="69"/>
  <c r="M28" i="69"/>
  <c r="M29" i="69"/>
  <c r="M30" i="69"/>
  <c r="M31" i="69"/>
  <c r="M32" i="69"/>
  <c r="M33" i="69"/>
  <c r="M34" i="69"/>
  <c r="M35" i="69"/>
  <c r="M36" i="69"/>
  <c r="M37" i="69"/>
  <c r="M38" i="69"/>
  <c r="M39" i="69"/>
  <c r="M40" i="69"/>
  <c r="M41" i="69"/>
  <c r="M42" i="69"/>
  <c r="M43" i="69"/>
  <c r="M44" i="69"/>
  <c r="M45" i="69"/>
  <c r="M46" i="69"/>
  <c r="M47" i="69"/>
  <c r="M48" i="69"/>
  <c r="M49" i="69"/>
  <c r="M50" i="69"/>
  <c r="M51" i="69"/>
  <c r="M52" i="69"/>
  <c r="M53" i="69"/>
  <c r="M54" i="69"/>
  <c r="M55" i="69"/>
  <c r="M56" i="69"/>
  <c r="K14" i="69"/>
  <c r="K15" i="69"/>
  <c r="K16" i="69"/>
  <c r="K17" i="69"/>
  <c r="K18" i="69"/>
  <c r="K19" i="69"/>
  <c r="K20" i="69"/>
  <c r="K21" i="69"/>
  <c r="K22" i="69"/>
  <c r="K23" i="69"/>
  <c r="K24" i="69"/>
  <c r="K25" i="69"/>
  <c r="K26" i="69"/>
  <c r="K27" i="69"/>
  <c r="K28" i="69"/>
  <c r="K29" i="69"/>
  <c r="K30" i="69"/>
  <c r="K31" i="69"/>
  <c r="K32" i="69"/>
  <c r="K33" i="69"/>
  <c r="K34" i="69"/>
  <c r="K35" i="69"/>
  <c r="K36" i="69"/>
  <c r="K37" i="69"/>
  <c r="K38" i="69"/>
  <c r="K39" i="69"/>
  <c r="K40" i="69"/>
  <c r="K41" i="69"/>
  <c r="K42" i="69"/>
  <c r="K43" i="69"/>
  <c r="K44" i="69"/>
  <c r="K45" i="69"/>
  <c r="K46" i="69"/>
  <c r="K47" i="69"/>
  <c r="K48" i="69"/>
  <c r="K49" i="69"/>
  <c r="K50" i="69"/>
  <c r="K51" i="69"/>
  <c r="K52" i="69"/>
  <c r="K53" i="69"/>
  <c r="K54" i="69"/>
  <c r="K55" i="69"/>
  <c r="K56" i="69"/>
  <c r="J14" i="69"/>
  <c r="J15" i="69"/>
  <c r="J16" i="69"/>
  <c r="J17" i="69"/>
  <c r="J18" i="69"/>
  <c r="J19" i="69"/>
  <c r="J20" i="69"/>
  <c r="J21" i="69"/>
  <c r="J22" i="69"/>
  <c r="J23" i="69"/>
  <c r="J24" i="69"/>
  <c r="J25" i="69"/>
  <c r="J26" i="69"/>
  <c r="J27" i="69"/>
  <c r="J28" i="69"/>
  <c r="J29" i="69"/>
  <c r="J30" i="69"/>
  <c r="J31" i="69"/>
  <c r="J32" i="69"/>
  <c r="J33" i="69"/>
  <c r="J34" i="69"/>
  <c r="J35" i="69"/>
  <c r="J36" i="69"/>
  <c r="J37" i="69"/>
  <c r="J38" i="69"/>
  <c r="J39" i="69"/>
  <c r="J40" i="69"/>
  <c r="J41" i="69"/>
  <c r="J42" i="69"/>
  <c r="J43" i="69"/>
  <c r="J44" i="69"/>
  <c r="J45" i="69"/>
  <c r="J46" i="69"/>
  <c r="J47" i="69"/>
  <c r="J48" i="69"/>
  <c r="J49" i="69"/>
  <c r="J50" i="69"/>
  <c r="J51" i="69"/>
  <c r="J52" i="69"/>
  <c r="J53" i="69"/>
  <c r="J54" i="69"/>
  <c r="J55" i="69"/>
  <c r="J56"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E56" i="69"/>
  <c r="E14" i="69"/>
  <c r="E15" i="69"/>
  <c r="E16" i="69"/>
  <c r="E17" i="69"/>
  <c r="E18" i="69"/>
  <c r="E19" i="69"/>
  <c r="E20" i="69"/>
  <c r="E21" i="69"/>
  <c r="E22" i="69"/>
  <c r="E23" i="69"/>
  <c r="E24" i="69"/>
  <c r="E25" i="69"/>
  <c r="E26" i="69"/>
  <c r="E27" i="69"/>
  <c r="E28"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D14" i="69"/>
  <c r="D15" i="69"/>
  <c r="D16" i="69"/>
  <c r="D17" i="69"/>
  <c r="D18" i="69"/>
  <c r="D19" i="69"/>
  <c r="D20" i="69"/>
  <c r="D21" i="69"/>
  <c r="D22" i="69"/>
  <c r="D23" i="69"/>
  <c r="D24" i="69"/>
  <c r="D25" i="69"/>
  <c r="D26" i="69"/>
  <c r="D27" i="69"/>
  <c r="D28" i="69"/>
  <c r="D29" i="69"/>
  <c r="D30" i="69"/>
  <c r="D31" i="69"/>
  <c r="D32" i="69"/>
  <c r="D33" i="69"/>
  <c r="D34" i="69"/>
  <c r="D35" i="69"/>
  <c r="D36" i="69"/>
  <c r="D37" i="69"/>
  <c r="D38" i="69"/>
  <c r="D39" i="69"/>
  <c r="D40" i="69"/>
  <c r="D41" i="69"/>
  <c r="D42" i="69"/>
  <c r="D43" i="69"/>
  <c r="D44" i="69"/>
  <c r="D45" i="69"/>
  <c r="D46" i="69"/>
  <c r="D47" i="69"/>
  <c r="D48" i="69"/>
  <c r="D49" i="69"/>
  <c r="D50" i="69"/>
  <c r="D51" i="69"/>
  <c r="D52" i="69"/>
  <c r="D53" i="69"/>
  <c r="D54" i="69"/>
  <c r="D55" i="69"/>
  <c r="D56" i="69"/>
  <c r="M13" i="69"/>
  <c r="M12" i="69"/>
  <c r="K13" i="69"/>
  <c r="K12" i="69"/>
  <c r="J13" i="69"/>
  <c r="J12" i="69"/>
  <c r="G13" i="69"/>
  <c r="G12" i="69"/>
  <c r="E13" i="69"/>
  <c r="E12" i="69"/>
  <c r="D13" i="69"/>
  <c r="D12" i="69"/>
  <c r="F4" i="69"/>
  <c r="N11" i="69"/>
  <c r="M11" i="69"/>
  <c r="K11" i="69"/>
  <c r="J11" i="69"/>
  <c r="H11" i="69"/>
  <c r="G11" i="69"/>
  <c r="E11" i="69"/>
  <c r="D11" i="69"/>
  <c r="J10" i="69"/>
  <c r="D10" i="69"/>
  <c r="G5" i="69"/>
  <c r="D5" i="69"/>
  <c r="D4" i="69"/>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42" i="68"/>
  <c r="M43" i="68"/>
  <c r="M44" i="68"/>
  <c r="M45" i="68"/>
  <c r="M46" i="68"/>
  <c r="M47" i="68"/>
  <c r="M48" i="68"/>
  <c r="M49" i="68"/>
  <c r="M50" i="68"/>
  <c r="M51" i="68"/>
  <c r="M52" i="68"/>
  <c r="M53" i="68"/>
  <c r="M54" i="68"/>
  <c r="M55" i="68"/>
  <c r="M56"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J56"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G14" i="68"/>
  <c r="G15" i="68"/>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E14" i="68"/>
  <c r="E15" i="68"/>
  <c r="E16" i="68"/>
  <c r="E17" i="68"/>
  <c r="E18" i="68"/>
  <c r="E19" i="68"/>
  <c r="E20" i="68"/>
  <c r="E21" i="68"/>
  <c r="E22" i="68"/>
  <c r="E23" i="68"/>
  <c r="E24" i="68"/>
  <c r="E25" i="68"/>
  <c r="E26" i="68"/>
  <c r="E27" i="68"/>
  <c r="E28"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6" i="68"/>
  <c r="D14" i="68"/>
  <c r="D15" i="68"/>
  <c r="D16" i="68"/>
  <c r="D17" i="68"/>
  <c r="D18" i="68"/>
  <c r="D19" i="68"/>
  <c r="D20" i="68"/>
  <c r="D21" i="68"/>
  <c r="D22" i="68"/>
  <c r="D23" i="68"/>
  <c r="D24" i="68"/>
  <c r="D25" i="68"/>
  <c r="D26" i="68"/>
  <c r="D27" i="68"/>
  <c r="D28" i="68"/>
  <c r="D29" i="68"/>
  <c r="D30" i="68"/>
  <c r="D31" i="68"/>
  <c r="D32" i="68"/>
  <c r="D33" i="68"/>
  <c r="D34" i="68"/>
  <c r="D35" i="68"/>
  <c r="D36" i="68"/>
  <c r="D37" i="68"/>
  <c r="D38" i="68"/>
  <c r="D39" i="68"/>
  <c r="D40" i="68"/>
  <c r="D41" i="68"/>
  <c r="D42" i="68"/>
  <c r="D43" i="68"/>
  <c r="D44" i="68"/>
  <c r="D45" i="68"/>
  <c r="D46" i="68"/>
  <c r="D47" i="68"/>
  <c r="D48" i="68"/>
  <c r="D49" i="68"/>
  <c r="D50" i="68"/>
  <c r="D51" i="68"/>
  <c r="D52" i="68"/>
  <c r="D53" i="68"/>
  <c r="D54" i="68"/>
  <c r="D55" i="68"/>
  <c r="D56" i="68"/>
  <c r="M13" i="68"/>
  <c r="M12" i="68"/>
  <c r="K13" i="68"/>
  <c r="K12" i="68"/>
  <c r="J13" i="68"/>
  <c r="J12" i="68"/>
  <c r="G13" i="68"/>
  <c r="G12" i="68"/>
  <c r="E13" i="68"/>
  <c r="E12" i="68"/>
  <c r="D13" i="68"/>
  <c r="D12" i="68"/>
  <c r="F4" i="68"/>
  <c r="N11" i="68"/>
  <c r="M11" i="68"/>
  <c r="K11" i="68"/>
  <c r="J11" i="68"/>
  <c r="H11" i="68"/>
  <c r="G11" i="68"/>
  <c r="E11" i="68"/>
  <c r="D11" i="68"/>
  <c r="J10" i="68"/>
  <c r="D10" i="68"/>
  <c r="G5" i="68"/>
  <c r="D5" i="68"/>
  <c r="D4" i="68"/>
  <c r="M14" i="67"/>
  <c r="M15" i="67"/>
  <c r="M16" i="67"/>
  <c r="M17" i="67"/>
  <c r="M18" i="67"/>
  <c r="M19" i="67"/>
  <c r="M20" i="67"/>
  <c r="M21" i="67"/>
  <c r="M22" i="67"/>
  <c r="M23" i="67"/>
  <c r="M24" i="67"/>
  <c r="M25" i="67"/>
  <c r="M26" i="67"/>
  <c r="M27" i="67"/>
  <c r="M28" i="67"/>
  <c r="M29" i="67"/>
  <c r="M30" i="67"/>
  <c r="M31" i="67"/>
  <c r="M32" i="67"/>
  <c r="M33" i="67"/>
  <c r="M34" i="67"/>
  <c r="M35" i="67"/>
  <c r="M36" i="67"/>
  <c r="M37" i="67"/>
  <c r="M38" i="67"/>
  <c r="M39" i="67"/>
  <c r="M40" i="67"/>
  <c r="M41" i="67"/>
  <c r="M42" i="67"/>
  <c r="M43" i="67"/>
  <c r="M44" i="67"/>
  <c r="M45" i="67"/>
  <c r="M46" i="67"/>
  <c r="M47" i="67"/>
  <c r="M48" i="67"/>
  <c r="M49" i="67"/>
  <c r="M50" i="67"/>
  <c r="M51" i="67"/>
  <c r="M52" i="67"/>
  <c r="M53" i="67"/>
  <c r="M54" i="67"/>
  <c r="M55" i="67"/>
  <c r="M56"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J14" i="67"/>
  <c r="J15" i="67"/>
  <c r="J16" i="67"/>
  <c r="J17" i="67"/>
  <c r="J18" i="67"/>
  <c r="J19" i="67"/>
  <c r="J20" i="67"/>
  <c r="J21" i="67"/>
  <c r="J22" i="67"/>
  <c r="J23" i="67"/>
  <c r="J24" i="67"/>
  <c r="J25" i="67"/>
  <c r="J26" i="67"/>
  <c r="J27" i="67"/>
  <c r="J28" i="67"/>
  <c r="J29" i="67"/>
  <c r="J30" i="67"/>
  <c r="J31" i="67"/>
  <c r="J32" i="67"/>
  <c r="J33" i="67"/>
  <c r="J34" i="67"/>
  <c r="J35" i="67"/>
  <c r="J36" i="67"/>
  <c r="J37" i="67"/>
  <c r="J38" i="67"/>
  <c r="J39" i="67"/>
  <c r="J40" i="67"/>
  <c r="J41" i="67"/>
  <c r="J42" i="67"/>
  <c r="J43" i="67"/>
  <c r="J44" i="67"/>
  <c r="J45" i="67"/>
  <c r="J46" i="67"/>
  <c r="J47" i="67"/>
  <c r="J48" i="67"/>
  <c r="J49" i="67"/>
  <c r="J50" i="67"/>
  <c r="J51" i="67"/>
  <c r="J52" i="67"/>
  <c r="J53" i="67"/>
  <c r="J54" i="67"/>
  <c r="J55" i="67"/>
  <c r="J56" i="67"/>
  <c r="G14" i="67"/>
  <c r="G15" i="67"/>
  <c r="G16" i="67"/>
  <c r="G17" i="67"/>
  <c r="G18" i="67"/>
  <c r="G19" i="67"/>
  <c r="G20" i="67"/>
  <c r="G21" i="67"/>
  <c r="G22" i="67"/>
  <c r="G23" i="67"/>
  <c r="G24" i="67"/>
  <c r="G25" i="67"/>
  <c r="G26" i="67"/>
  <c r="G27" i="67"/>
  <c r="G28" i="67"/>
  <c r="G29" i="67"/>
  <c r="G30" i="67"/>
  <c r="G31" i="67"/>
  <c r="G32" i="67"/>
  <c r="G33" i="67"/>
  <c r="G34" i="67"/>
  <c r="G35" i="67"/>
  <c r="G36" i="67"/>
  <c r="G37" i="67"/>
  <c r="G38" i="67"/>
  <c r="G39" i="67"/>
  <c r="G40" i="67"/>
  <c r="G41" i="67"/>
  <c r="G42" i="67"/>
  <c r="G43" i="67"/>
  <c r="G44" i="67"/>
  <c r="G45" i="67"/>
  <c r="G46" i="67"/>
  <c r="G47" i="67"/>
  <c r="G48" i="67"/>
  <c r="G49" i="67"/>
  <c r="G50" i="67"/>
  <c r="G51" i="67"/>
  <c r="G52" i="67"/>
  <c r="G53" i="67"/>
  <c r="G54" i="67"/>
  <c r="G55" i="67"/>
  <c r="G56"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D14" i="67"/>
  <c r="D15" i="67"/>
  <c r="D16" i="67"/>
  <c r="D17" i="67"/>
  <c r="D18" i="67"/>
  <c r="D19" i="6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G13" i="67"/>
  <c r="E13" i="67"/>
  <c r="D13" i="67"/>
  <c r="M13" i="67"/>
  <c r="M12" i="67"/>
  <c r="K13" i="67"/>
  <c r="K12" i="67"/>
  <c r="J13" i="67"/>
  <c r="J12" i="67"/>
  <c r="G12" i="67"/>
  <c r="E12" i="67"/>
  <c r="D12" i="67"/>
  <c r="F4" i="67"/>
  <c r="N11" i="67"/>
  <c r="M11" i="67"/>
  <c r="K11" i="67"/>
  <c r="J11" i="67"/>
  <c r="H11" i="67"/>
  <c r="G11" i="67"/>
  <c r="E11" i="67"/>
  <c r="D11" i="67"/>
  <c r="J10" i="67"/>
  <c r="D10" i="67"/>
  <c r="G5" i="67"/>
  <c r="D5" i="67"/>
  <c r="D4" i="67"/>
  <c r="M14" i="66"/>
  <c r="M15" i="66"/>
  <c r="M16" i="66"/>
  <c r="M17" i="66"/>
  <c r="M18" i="66"/>
  <c r="M19" i="66"/>
  <c r="M20" i="66"/>
  <c r="M21" i="66"/>
  <c r="M22" i="66"/>
  <c r="M23" i="66"/>
  <c r="M24" i="66"/>
  <c r="M25" i="66"/>
  <c r="M26" i="66"/>
  <c r="M27" i="66"/>
  <c r="M28" i="66"/>
  <c r="M29" i="66"/>
  <c r="M30" i="66"/>
  <c r="M31" i="66"/>
  <c r="M32" i="66"/>
  <c r="M33" i="66"/>
  <c r="M34" i="66"/>
  <c r="M35" i="66"/>
  <c r="M36" i="66"/>
  <c r="M37" i="66"/>
  <c r="M38" i="66"/>
  <c r="M39" i="66"/>
  <c r="M40" i="66"/>
  <c r="M41" i="66"/>
  <c r="M42" i="66"/>
  <c r="M43" i="66"/>
  <c r="M44" i="66"/>
  <c r="M45" i="66"/>
  <c r="M46" i="66"/>
  <c r="M47" i="66"/>
  <c r="M48" i="66"/>
  <c r="M49" i="66"/>
  <c r="M50" i="66"/>
  <c r="M51" i="66"/>
  <c r="M52" i="66"/>
  <c r="M53" i="66"/>
  <c r="M54" i="66"/>
  <c r="M55" i="66"/>
  <c r="M56" i="66"/>
  <c r="K14" i="66"/>
  <c r="K15" i="66"/>
  <c r="K16" i="66"/>
  <c r="K17" i="66"/>
  <c r="K18" i="66"/>
  <c r="K19" i="66"/>
  <c r="K20" i="66"/>
  <c r="K21" i="66"/>
  <c r="K22" i="66"/>
  <c r="K23" i="66"/>
  <c r="K24" i="66"/>
  <c r="K25" i="66"/>
  <c r="K26" i="66"/>
  <c r="K27" i="66"/>
  <c r="K28" i="66"/>
  <c r="K29" i="66"/>
  <c r="K30" i="66"/>
  <c r="K31" i="66"/>
  <c r="K32" i="66"/>
  <c r="K33" i="66"/>
  <c r="K34" i="66"/>
  <c r="K35" i="66"/>
  <c r="K36" i="66"/>
  <c r="K37" i="66"/>
  <c r="K38" i="66"/>
  <c r="K39" i="66"/>
  <c r="K40" i="66"/>
  <c r="K41" i="66"/>
  <c r="K42" i="66"/>
  <c r="K43" i="66"/>
  <c r="K44" i="66"/>
  <c r="K45" i="66"/>
  <c r="K46" i="66"/>
  <c r="K47" i="66"/>
  <c r="K48" i="66"/>
  <c r="K49" i="66"/>
  <c r="K50" i="66"/>
  <c r="K51" i="66"/>
  <c r="K52" i="66"/>
  <c r="K53" i="66"/>
  <c r="K54" i="66"/>
  <c r="K55" i="66"/>
  <c r="K56" i="66"/>
  <c r="J14" i="66"/>
  <c r="J15" i="66"/>
  <c r="J16" i="66"/>
  <c r="J17" i="66"/>
  <c r="J18" i="66"/>
  <c r="J19" i="66"/>
  <c r="J20" i="66"/>
  <c r="J21" i="66"/>
  <c r="J22" i="66"/>
  <c r="J23" i="66"/>
  <c r="J24" i="66"/>
  <c r="J25" i="66"/>
  <c r="J26" i="66"/>
  <c r="J27" i="66"/>
  <c r="J28" i="66"/>
  <c r="J29" i="66"/>
  <c r="J30" i="66"/>
  <c r="J31" i="66"/>
  <c r="J32" i="66"/>
  <c r="J33" i="66"/>
  <c r="J34" i="66"/>
  <c r="J35" i="66"/>
  <c r="J36" i="66"/>
  <c r="J37" i="66"/>
  <c r="J38" i="66"/>
  <c r="J39" i="66"/>
  <c r="J40" i="66"/>
  <c r="J41" i="66"/>
  <c r="J42" i="66"/>
  <c r="J43" i="66"/>
  <c r="J44" i="66"/>
  <c r="J45" i="66"/>
  <c r="J46" i="66"/>
  <c r="J47" i="66"/>
  <c r="J48" i="66"/>
  <c r="J49" i="66"/>
  <c r="J50" i="66"/>
  <c r="J51" i="66"/>
  <c r="J52" i="66"/>
  <c r="J53" i="66"/>
  <c r="J54" i="66"/>
  <c r="J55" i="66"/>
  <c r="J56" i="66"/>
  <c r="G14" i="66"/>
  <c r="G15" i="66"/>
  <c r="G16" i="66"/>
  <c r="G17" i="66"/>
  <c r="G18" i="66"/>
  <c r="G19" i="66"/>
  <c r="G20" i="66"/>
  <c r="G21" i="66"/>
  <c r="G22" i="66"/>
  <c r="G23" i="66"/>
  <c r="G24" i="66"/>
  <c r="G25" i="66"/>
  <c r="G26" i="66"/>
  <c r="G27" i="66"/>
  <c r="G28" i="66"/>
  <c r="G29" i="66"/>
  <c r="G30" i="66"/>
  <c r="G31" i="66"/>
  <c r="G32" i="66"/>
  <c r="G33" i="66"/>
  <c r="G34" i="66"/>
  <c r="G35" i="66"/>
  <c r="G36" i="66"/>
  <c r="G37" i="66"/>
  <c r="G38" i="66"/>
  <c r="G39" i="66"/>
  <c r="G40" i="66"/>
  <c r="G41" i="66"/>
  <c r="G42" i="66"/>
  <c r="G43" i="66"/>
  <c r="G44" i="66"/>
  <c r="G45" i="66"/>
  <c r="G46" i="66"/>
  <c r="G47" i="66"/>
  <c r="G48" i="66"/>
  <c r="G49" i="66"/>
  <c r="G50" i="66"/>
  <c r="G51" i="66"/>
  <c r="G52" i="66"/>
  <c r="G53" i="66"/>
  <c r="G54" i="66"/>
  <c r="G55" i="66"/>
  <c r="G56"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D14" i="66"/>
  <c r="D15" i="66"/>
  <c r="D16" i="66"/>
  <c r="D17" i="66"/>
  <c r="D18" i="66"/>
  <c r="D19" i="66"/>
  <c r="D20" i="66"/>
  <c r="D21" i="66"/>
  <c r="D22" i="66"/>
  <c r="D23" i="66"/>
  <c r="D24"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M13" i="66"/>
  <c r="M12" i="66"/>
  <c r="K13" i="66"/>
  <c r="K12" i="66"/>
  <c r="J13" i="66"/>
  <c r="J12" i="66"/>
  <c r="G13" i="66"/>
  <c r="G12" i="66"/>
  <c r="E13" i="66"/>
  <c r="E12" i="66"/>
  <c r="D13" i="66"/>
  <c r="D12" i="66"/>
  <c r="F4" i="66"/>
  <c r="N11" i="66"/>
  <c r="M11" i="66"/>
  <c r="K11" i="66"/>
  <c r="J11" i="66"/>
  <c r="H11" i="66"/>
  <c r="G11" i="66"/>
  <c r="E11" i="66"/>
  <c r="D11" i="66"/>
  <c r="J10" i="66"/>
  <c r="D10" i="66"/>
  <c r="G5" i="66"/>
  <c r="D5" i="66"/>
  <c r="D4" i="66"/>
  <c r="M14" i="65"/>
  <c r="M15" i="65"/>
  <c r="M16" i="65"/>
  <c r="M17" i="65"/>
  <c r="M18" i="65"/>
  <c r="M19" i="65"/>
  <c r="M20" i="65"/>
  <c r="M21" i="65"/>
  <c r="M22" i="65"/>
  <c r="M23" i="65"/>
  <c r="M24" i="65"/>
  <c r="M25" i="65"/>
  <c r="M26" i="65"/>
  <c r="M27" i="65"/>
  <c r="M28" i="65"/>
  <c r="M29" i="65"/>
  <c r="M30" i="65"/>
  <c r="M31" i="65"/>
  <c r="M32" i="65"/>
  <c r="M33" i="65"/>
  <c r="M34" i="65"/>
  <c r="M35" i="65"/>
  <c r="M36" i="65"/>
  <c r="M37" i="65"/>
  <c r="M38" i="65"/>
  <c r="M39" i="65"/>
  <c r="M40" i="65"/>
  <c r="M41" i="65"/>
  <c r="M42" i="65"/>
  <c r="M43" i="65"/>
  <c r="M44" i="65"/>
  <c r="M45" i="65"/>
  <c r="M46" i="65"/>
  <c r="M47" i="65"/>
  <c r="M48" i="65"/>
  <c r="M49" i="65"/>
  <c r="M50" i="65"/>
  <c r="M51" i="65"/>
  <c r="M52" i="65"/>
  <c r="M53" i="65"/>
  <c r="M54" i="65"/>
  <c r="M55" i="65"/>
  <c r="M56" i="65"/>
  <c r="K14" i="65"/>
  <c r="K15" i="65"/>
  <c r="K16" i="65"/>
  <c r="K17" i="65"/>
  <c r="K18" i="65"/>
  <c r="K19" i="65"/>
  <c r="K20" i="65"/>
  <c r="K21" i="65"/>
  <c r="K22" i="65"/>
  <c r="K23" i="65"/>
  <c r="K24" i="65"/>
  <c r="K25" i="65"/>
  <c r="K26" i="65"/>
  <c r="K27" i="65"/>
  <c r="K28" i="65"/>
  <c r="K29" i="65"/>
  <c r="K30" i="65"/>
  <c r="K31" i="65"/>
  <c r="K32" i="65"/>
  <c r="K33" i="65"/>
  <c r="K34" i="65"/>
  <c r="K35" i="65"/>
  <c r="K36" i="65"/>
  <c r="K37" i="65"/>
  <c r="K38" i="65"/>
  <c r="K39" i="65"/>
  <c r="K40" i="65"/>
  <c r="K41" i="65"/>
  <c r="K42" i="65"/>
  <c r="K43" i="65"/>
  <c r="K44" i="65"/>
  <c r="K45" i="65"/>
  <c r="K46" i="65"/>
  <c r="K47" i="65"/>
  <c r="K48" i="65"/>
  <c r="K49" i="65"/>
  <c r="K50" i="65"/>
  <c r="K51" i="65"/>
  <c r="K52" i="65"/>
  <c r="K53" i="65"/>
  <c r="K54" i="65"/>
  <c r="K55" i="65"/>
  <c r="K56" i="65"/>
  <c r="J14" i="65"/>
  <c r="J15" i="65"/>
  <c r="J16" i="65"/>
  <c r="J17" i="65"/>
  <c r="J18" i="65"/>
  <c r="J19" i="65"/>
  <c r="J20" i="65"/>
  <c r="J21" i="65"/>
  <c r="J22" i="65"/>
  <c r="J23" i="65"/>
  <c r="J24" i="65"/>
  <c r="J25" i="65"/>
  <c r="J26" i="65"/>
  <c r="J27" i="65"/>
  <c r="J28" i="65"/>
  <c r="J29" i="65"/>
  <c r="J30" i="65"/>
  <c r="J31" i="65"/>
  <c r="J32" i="65"/>
  <c r="J33" i="65"/>
  <c r="J34" i="65"/>
  <c r="J35" i="65"/>
  <c r="J36" i="65"/>
  <c r="J37" i="65"/>
  <c r="J38" i="65"/>
  <c r="J39" i="65"/>
  <c r="J40" i="65"/>
  <c r="J41" i="65"/>
  <c r="J42" i="65"/>
  <c r="J43" i="65"/>
  <c r="J44" i="65"/>
  <c r="J45" i="65"/>
  <c r="J46" i="65"/>
  <c r="J47" i="65"/>
  <c r="J48" i="65"/>
  <c r="J49" i="65"/>
  <c r="J50" i="65"/>
  <c r="J51" i="65"/>
  <c r="J52" i="65"/>
  <c r="J53" i="65"/>
  <c r="J54" i="65"/>
  <c r="J55" i="65"/>
  <c r="J56" i="65"/>
  <c r="G14" i="65"/>
  <c r="G15" i="65"/>
  <c r="G16" i="65"/>
  <c r="G17" i="65"/>
  <c r="G18" i="65"/>
  <c r="G19" i="65"/>
  <c r="G20" i="65"/>
  <c r="G21" i="65"/>
  <c r="G22" i="65"/>
  <c r="G23" i="65"/>
  <c r="G24" i="65"/>
  <c r="G25" i="65"/>
  <c r="G26" i="65"/>
  <c r="G27" i="65"/>
  <c r="G28" i="65"/>
  <c r="G29" i="65"/>
  <c r="G30" i="65"/>
  <c r="G31" i="65"/>
  <c r="G32" i="65"/>
  <c r="G33" i="65"/>
  <c r="G34" i="65"/>
  <c r="G35" i="65"/>
  <c r="G36" i="65"/>
  <c r="G37" i="65"/>
  <c r="G38" i="65"/>
  <c r="G39" i="65"/>
  <c r="G40" i="65"/>
  <c r="G41" i="65"/>
  <c r="G42" i="65"/>
  <c r="G43" i="65"/>
  <c r="G44" i="65"/>
  <c r="G45" i="65"/>
  <c r="G46" i="65"/>
  <c r="G47" i="65"/>
  <c r="G48" i="65"/>
  <c r="G49" i="65"/>
  <c r="G50" i="65"/>
  <c r="G51" i="65"/>
  <c r="G52" i="65"/>
  <c r="G53" i="65"/>
  <c r="G54" i="65"/>
  <c r="G55" i="65"/>
  <c r="G56"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M13" i="65"/>
  <c r="M12" i="65"/>
  <c r="K13" i="65"/>
  <c r="K12" i="65"/>
  <c r="J13" i="65"/>
  <c r="J12" i="65"/>
  <c r="G13" i="65"/>
  <c r="G12" i="65"/>
  <c r="E13" i="65"/>
  <c r="E12" i="65"/>
  <c r="D13" i="65"/>
  <c r="D12" i="65"/>
  <c r="F4" i="65"/>
  <c r="N11" i="65"/>
  <c r="M11" i="65"/>
  <c r="K11" i="65"/>
  <c r="J11" i="65"/>
  <c r="H11" i="65"/>
  <c r="G11" i="65"/>
  <c r="E11" i="65"/>
  <c r="D11" i="65"/>
  <c r="J10" i="65"/>
  <c r="D10" i="65"/>
  <c r="G5" i="65"/>
  <c r="D5" i="65"/>
  <c r="D4" i="65"/>
  <c r="M14" i="61"/>
  <c r="M15" i="61"/>
  <c r="M16" i="61"/>
  <c r="M17" i="61"/>
  <c r="M18" i="61"/>
  <c r="M19" i="61"/>
  <c r="M20" i="61"/>
  <c r="M21" i="61"/>
  <c r="M22" i="61"/>
  <c r="M23" i="61"/>
  <c r="M24" i="61"/>
  <c r="M25" i="61"/>
  <c r="M26" i="61"/>
  <c r="M27" i="61"/>
  <c r="M28" i="61"/>
  <c r="M29" i="61"/>
  <c r="M30" i="61"/>
  <c r="M31" i="61"/>
  <c r="M32" i="61"/>
  <c r="M33" i="61"/>
  <c r="M34" i="61"/>
  <c r="M35" i="61"/>
  <c r="M36" i="61"/>
  <c r="M37" i="61"/>
  <c r="M38" i="61"/>
  <c r="M39" i="61"/>
  <c r="M40" i="61"/>
  <c r="M41" i="61"/>
  <c r="M42" i="61"/>
  <c r="M43" i="61"/>
  <c r="M44" i="61"/>
  <c r="M45" i="61"/>
  <c r="M46" i="61"/>
  <c r="M47" i="61"/>
  <c r="M48" i="61"/>
  <c r="M49" i="61"/>
  <c r="M50" i="61"/>
  <c r="M51" i="61"/>
  <c r="M52" i="61"/>
  <c r="M53" i="61"/>
  <c r="M54" i="61"/>
  <c r="M55" i="61"/>
  <c r="M56" i="61"/>
  <c r="K14" i="61"/>
  <c r="K15" i="61"/>
  <c r="K16" i="61"/>
  <c r="K17" i="61"/>
  <c r="K18" i="61"/>
  <c r="K19" i="61"/>
  <c r="K20" i="61"/>
  <c r="K21" i="61"/>
  <c r="K22" i="61"/>
  <c r="K23" i="61"/>
  <c r="K24" i="61"/>
  <c r="K25" i="61"/>
  <c r="K26" i="61"/>
  <c r="K27" i="61"/>
  <c r="K28" i="61"/>
  <c r="K29" i="61"/>
  <c r="K30" i="61"/>
  <c r="K31" i="61"/>
  <c r="K32" i="61"/>
  <c r="K33" i="61"/>
  <c r="K34" i="61"/>
  <c r="K35" i="61"/>
  <c r="K36" i="61"/>
  <c r="K37" i="61"/>
  <c r="K38" i="61"/>
  <c r="K39" i="61"/>
  <c r="K40" i="61"/>
  <c r="K41" i="61"/>
  <c r="K42" i="61"/>
  <c r="K43" i="61"/>
  <c r="K44" i="61"/>
  <c r="K45" i="61"/>
  <c r="K46" i="61"/>
  <c r="K47" i="61"/>
  <c r="K48" i="61"/>
  <c r="K49" i="61"/>
  <c r="K50" i="61"/>
  <c r="K51" i="61"/>
  <c r="K52" i="61"/>
  <c r="K53" i="61"/>
  <c r="K54" i="61"/>
  <c r="K55" i="61"/>
  <c r="K56" i="61"/>
  <c r="J14" i="61"/>
  <c r="J15" i="61"/>
  <c r="J16" i="61"/>
  <c r="J17" i="61"/>
  <c r="J18" i="61"/>
  <c r="J19" i="61"/>
  <c r="J20" i="61"/>
  <c r="J21" i="61"/>
  <c r="J22" i="61"/>
  <c r="J23" i="61"/>
  <c r="J24" i="61"/>
  <c r="J25" i="61"/>
  <c r="J26" i="61"/>
  <c r="J27" i="61"/>
  <c r="J28" i="61"/>
  <c r="J29" i="61"/>
  <c r="J30" i="61"/>
  <c r="J31" i="61"/>
  <c r="J32" i="61"/>
  <c r="J33" i="61"/>
  <c r="J34" i="61"/>
  <c r="J35" i="61"/>
  <c r="J36" i="61"/>
  <c r="J37" i="61"/>
  <c r="J38" i="61"/>
  <c r="J39" i="61"/>
  <c r="J40" i="61"/>
  <c r="J41" i="61"/>
  <c r="J42" i="61"/>
  <c r="J43" i="61"/>
  <c r="J44" i="61"/>
  <c r="J45" i="61"/>
  <c r="J46" i="61"/>
  <c r="J47" i="61"/>
  <c r="J48" i="61"/>
  <c r="J49" i="61"/>
  <c r="J50" i="61"/>
  <c r="J51" i="61"/>
  <c r="J52" i="61"/>
  <c r="J53" i="61"/>
  <c r="J54" i="61"/>
  <c r="J55" i="61"/>
  <c r="J56" i="61"/>
  <c r="G14" i="61"/>
  <c r="G15" i="61"/>
  <c r="G16" i="61"/>
  <c r="G17" i="61"/>
  <c r="G18" i="61"/>
  <c r="G19" i="61"/>
  <c r="G20" i="61"/>
  <c r="G21" i="61"/>
  <c r="G22" i="61"/>
  <c r="G23" i="61"/>
  <c r="G24" i="61"/>
  <c r="G25" i="61"/>
  <c r="G26" i="61"/>
  <c r="G27" i="61"/>
  <c r="G28" i="61"/>
  <c r="G29" i="61"/>
  <c r="G30" i="61"/>
  <c r="G31" i="61"/>
  <c r="G32" i="61"/>
  <c r="G33" i="61"/>
  <c r="G34" i="61"/>
  <c r="G35" i="61"/>
  <c r="G36" i="61"/>
  <c r="G37" i="61"/>
  <c r="G38" i="61"/>
  <c r="G39" i="61"/>
  <c r="G40" i="61"/>
  <c r="G41" i="61"/>
  <c r="G42" i="61"/>
  <c r="G43" i="61"/>
  <c r="G44" i="61"/>
  <c r="G45" i="61"/>
  <c r="G46" i="61"/>
  <c r="G47" i="61"/>
  <c r="G48" i="61"/>
  <c r="G49" i="61"/>
  <c r="G50" i="61"/>
  <c r="G51" i="61"/>
  <c r="G52" i="61"/>
  <c r="G53" i="61"/>
  <c r="G54" i="61"/>
  <c r="G55" i="61"/>
  <c r="G56" i="61"/>
  <c r="E14" i="61"/>
  <c r="E15" i="61"/>
  <c r="E16" i="61"/>
  <c r="E17" i="61"/>
  <c r="E18" i="61"/>
  <c r="E19" i="61"/>
  <c r="E20" i="61"/>
  <c r="E21" i="61"/>
  <c r="E22" i="61"/>
  <c r="E23" i="61"/>
  <c r="E24" i="61"/>
  <c r="E25" i="61"/>
  <c r="E26" i="61"/>
  <c r="E27" i="61"/>
  <c r="E28" i="61"/>
  <c r="E29" i="61"/>
  <c r="E30" i="61"/>
  <c r="E31" i="61"/>
  <c r="E32" i="61"/>
  <c r="E33" i="61"/>
  <c r="E34" i="61"/>
  <c r="E35" i="61"/>
  <c r="E36" i="61"/>
  <c r="E37" i="61"/>
  <c r="E38" i="61"/>
  <c r="E39" i="61"/>
  <c r="E40" i="61"/>
  <c r="E41" i="61"/>
  <c r="E42" i="61"/>
  <c r="E43" i="61"/>
  <c r="E44" i="61"/>
  <c r="E45" i="61"/>
  <c r="E46" i="61"/>
  <c r="E47" i="61"/>
  <c r="E48" i="61"/>
  <c r="E49" i="61"/>
  <c r="E50" i="61"/>
  <c r="E51" i="61"/>
  <c r="E52" i="61"/>
  <c r="E53" i="61"/>
  <c r="E54" i="61"/>
  <c r="E55" i="61"/>
  <c r="E56"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T5" i="59"/>
  <c r="G9" i="75" s="1"/>
  <c r="R5" i="59"/>
  <c r="D9" i="75" s="1"/>
  <c r="T4" i="59"/>
  <c r="G8" i="75" s="1"/>
  <c r="R4" i="59"/>
  <c r="D8" i="75" s="1"/>
  <c r="T3" i="59"/>
  <c r="G7" i="75" s="1"/>
  <c r="R3" i="59"/>
  <c r="D7" i="75" s="1"/>
  <c r="U2" i="59"/>
  <c r="I6" i="75" s="1"/>
  <c r="X8" i="75" s="1"/>
  <c r="T2" i="59"/>
  <c r="G6" i="75" s="1"/>
  <c r="S2" i="59"/>
  <c r="F6" i="75" s="1"/>
  <c r="W8" i="75" s="1"/>
  <c r="R2" i="59"/>
  <c r="D6" i="75" s="1"/>
  <c r="T5" i="58"/>
  <c r="G9" i="74" s="1"/>
  <c r="R5" i="58"/>
  <c r="D9" i="74" s="1"/>
  <c r="T4" i="58"/>
  <c r="G8" i="74" s="1"/>
  <c r="R4" i="58"/>
  <c r="D8" i="74" s="1"/>
  <c r="T3" i="58"/>
  <c r="G7" i="74" s="1"/>
  <c r="R3" i="58"/>
  <c r="D7" i="74" s="1"/>
  <c r="U2" i="58"/>
  <c r="I6" i="74" s="1"/>
  <c r="T2" i="58"/>
  <c r="G6" i="74" s="1"/>
  <c r="S2" i="58"/>
  <c r="F6" i="74" s="1"/>
  <c r="W8" i="74" s="1"/>
  <c r="R2" i="58"/>
  <c r="D6" i="74" s="1"/>
  <c r="T5" i="57"/>
  <c r="G9" i="73" s="1"/>
  <c r="R5" i="57"/>
  <c r="D9" i="73" s="1"/>
  <c r="T4" i="57"/>
  <c r="G8" i="73" s="1"/>
  <c r="R4" i="57"/>
  <c r="D8" i="73" s="1"/>
  <c r="T3" i="57"/>
  <c r="G7" i="73" s="1"/>
  <c r="R3" i="57"/>
  <c r="D7" i="73" s="1"/>
  <c r="U2" i="57"/>
  <c r="I6" i="73" s="1"/>
  <c r="T2" i="57"/>
  <c r="G6" i="73" s="1"/>
  <c r="S2" i="57"/>
  <c r="F6" i="73" s="1"/>
  <c r="R2" i="57"/>
  <c r="D6" i="73" s="1"/>
  <c r="T5" i="56"/>
  <c r="G9" i="72" s="1"/>
  <c r="R5" i="56"/>
  <c r="D9" i="72" s="1"/>
  <c r="T4" i="56"/>
  <c r="G8" i="72" s="1"/>
  <c r="R4" i="56"/>
  <c r="D8" i="72" s="1"/>
  <c r="T3" i="56"/>
  <c r="G7" i="72" s="1"/>
  <c r="R3" i="56"/>
  <c r="D7" i="72" s="1"/>
  <c r="U2" i="56"/>
  <c r="I6" i="72" s="1"/>
  <c r="T2" i="56"/>
  <c r="G6" i="72" s="1"/>
  <c r="S2" i="56"/>
  <c r="F6" i="72" s="1"/>
  <c r="R2" i="56"/>
  <c r="D6" i="72" s="1"/>
  <c r="T5" i="55"/>
  <c r="G9" i="71" s="1"/>
  <c r="R5" i="55"/>
  <c r="D9" i="71" s="1"/>
  <c r="T4" i="55"/>
  <c r="G8" i="71" s="1"/>
  <c r="R4" i="55"/>
  <c r="D8" i="71" s="1"/>
  <c r="T3" i="55"/>
  <c r="G7" i="71" s="1"/>
  <c r="R3" i="55"/>
  <c r="D7" i="71" s="1"/>
  <c r="U2" i="55"/>
  <c r="I6" i="71" s="1"/>
  <c r="X8" i="71" s="1"/>
  <c r="T2" i="55"/>
  <c r="G6" i="71" s="1"/>
  <c r="S2" i="55"/>
  <c r="F6" i="71" s="1"/>
  <c r="R2" i="55"/>
  <c r="D6" i="71" s="1"/>
  <c r="T5" i="54"/>
  <c r="G9" i="70" s="1"/>
  <c r="R5" i="54"/>
  <c r="D9" i="70" s="1"/>
  <c r="T4" i="54"/>
  <c r="G8" i="70" s="1"/>
  <c r="R4" i="54"/>
  <c r="D8" i="70" s="1"/>
  <c r="T3" i="54"/>
  <c r="G7" i="70" s="1"/>
  <c r="R3" i="54"/>
  <c r="D7" i="70" s="1"/>
  <c r="U2" i="54"/>
  <c r="I6" i="70" s="1"/>
  <c r="T2" i="54"/>
  <c r="G6" i="70" s="1"/>
  <c r="S2" i="54"/>
  <c r="F6" i="70" s="1"/>
  <c r="R2" i="54"/>
  <c r="D6" i="70" s="1"/>
  <c r="T5" i="53"/>
  <c r="G9" i="69" s="1"/>
  <c r="R5" i="53"/>
  <c r="D9" i="69" s="1"/>
  <c r="T4" i="53"/>
  <c r="G8" i="69" s="1"/>
  <c r="R4" i="53"/>
  <c r="D8" i="69" s="1"/>
  <c r="T3" i="53"/>
  <c r="G7" i="69" s="1"/>
  <c r="R3" i="53"/>
  <c r="D7" i="69" s="1"/>
  <c r="U2" i="53"/>
  <c r="I6" i="69" s="1"/>
  <c r="X6" i="71" s="1"/>
  <c r="T2" i="53"/>
  <c r="G6" i="69" s="1"/>
  <c r="S2" i="53"/>
  <c r="F6" i="69" s="1"/>
  <c r="R2" i="53"/>
  <c r="D6" i="69" s="1"/>
  <c r="T5" i="52"/>
  <c r="G9" i="68" s="1"/>
  <c r="R5" i="52"/>
  <c r="D9" i="68" s="1"/>
  <c r="T4" i="52"/>
  <c r="G8" i="68" s="1"/>
  <c r="R4" i="52"/>
  <c r="D8" i="68" s="1"/>
  <c r="T3" i="52"/>
  <c r="G7" i="68" s="1"/>
  <c r="R3" i="52"/>
  <c r="D7" i="68" s="1"/>
  <c r="U2" i="52"/>
  <c r="I6" i="68" s="1"/>
  <c r="T2" i="52"/>
  <c r="G6" i="68" s="1"/>
  <c r="S2" i="52"/>
  <c r="F6" i="68" s="1"/>
  <c r="R2" i="52"/>
  <c r="D6" i="68" s="1"/>
  <c r="T5" i="51"/>
  <c r="G9" i="67" s="1"/>
  <c r="R5" i="51"/>
  <c r="D9" i="67" s="1"/>
  <c r="T4" i="51"/>
  <c r="G8" i="67" s="1"/>
  <c r="R4" i="51"/>
  <c r="D8" i="67" s="1"/>
  <c r="T3" i="51"/>
  <c r="G7" i="67" s="1"/>
  <c r="R3" i="51"/>
  <c r="D7" i="67" s="1"/>
  <c r="U2" i="51"/>
  <c r="I6" i="67" s="1"/>
  <c r="T2" i="51"/>
  <c r="G6" i="67" s="1"/>
  <c r="S2" i="51"/>
  <c r="F6" i="67" s="1"/>
  <c r="R2" i="51"/>
  <c r="D6" i="67" s="1"/>
  <c r="T5" i="50"/>
  <c r="G9" i="66" s="1"/>
  <c r="R5" i="50"/>
  <c r="D9" i="66" s="1"/>
  <c r="T4" i="50"/>
  <c r="G8" i="66" s="1"/>
  <c r="R4" i="50"/>
  <c r="D8" i="66" s="1"/>
  <c r="T3" i="50"/>
  <c r="G7" i="66" s="1"/>
  <c r="R3" i="50"/>
  <c r="D7" i="66" s="1"/>
  <c r="U2" i="50"/>
  <c r="I6" i="66" s="1"/>
  <c r="T2" i="50"/>
  <c r="G6" i="66" s="1"/>
  <c r="S2" i="50"/>
  <c r="F6" i="66" s="1"/>
  <c r="R2" i="50"/>
  <c r="D6" i="66" s="1"/>
  <c r="T5" i="49"/>
  <c r="G9" i="65" s="1"/>
  <c r="R5" i="49"/>
  <c r="D9" i="65" s="1"/>
  <c r="T4" i="49"/>
  <c r="G8" i="65" s="1"/>
  <c r="R4" i="49"/>
  <c r="D8" i="65" s="1"/>
  <c r="T3" i="49"/>
  <c r="G7" i="65" s="1"/>
  <c r="R3" i="49"/>
  <c r="D7" i="65" s="1"/>
  <c r="U2" i="49"/>
  <c r="I6" i="65" s="1"/>
  <c r="T2" i="49"/>
  <c r="G6" i="65" s="1"/>
  <c r="S2" i="49"/>
  <c r="F6" i="65" s="1"/>
  <c r="R2" i="49"/>
  <c r="D6" i="65" s="1"/>
  <c r="T5" i="9"/>
  <c r="G9" i="61" s="1"/>
  <c r="R5" i="9"/>
  <c r="D9" i="61" s="1"/>
  <c r="T4" i="9"/>
  <c r="G8" i="61" s="1"/>
  <c r="R4" i="9"/>
  <c r="D8" i="61" s="1"/>
  <c r="T3" i="9"/>
  <c r="G7" i="61" s="1"/>
  <c r="R3" i="9"/>
  <c r="D7" i="61" s="1"/>
  <c r="U2" i="9"/>
  <c r="T2" i="9"/>
  <c r="G6" i="61" s="1"/>
  <c r="S2" i="9"/>
  <c r="R2" i="9"/>
  <c r="D6" i="61" s="1"/>
  <c r="B3" i="8"/>
  <c r="T3" i="8"/>
  <c r="R3" i="8"/>
  <c r="G8" i="46"/>
  <c r="G7" i="46"/>
  <c r="G8" i="45"/>
  <c r="G7" i="45"/>
  <c r="G8" i="44"/>
  <c r="G7" i="44"/>
  <c r="G8" i="43"/>
  <c r="G7" i="43"/>
  <c r="G8" i="42"/>
  <c r="G7" i="42"/>
  <c r="G8" i="41"/>
  <c r="G7" i="41"/>
  <c r="G8" i="40"/>
  <c r="G7" i="40"/>
  <c r="G8" i="39"/>
  <c r="G7" i="39"/>
  <c r="G8" i="38"/>
  <c r="G7" i="38"/>
  <c r="G8" i="37"/>
  <c r="G7" i="37"/>
  <c r="G8" i="36"/>
  <c r="G7" i="36"/>
  <c r="G8" i="34"/>
  <c r="G7" i="34"/>
  <c r="M13" i="61"/>
  <c r="K13" i="61"/>
  <c r="J13" i="61"/>
  <c r="G13" i="61"/>
  <c r="E13" i="61"/>
  <c r="D12" i="61"/>
  <c r="D13" i="61"/>
  <c r="M12" i="61"/>
  <c r="K12" i="61"/>
  <c r="J12" i="61"/>
  <c r="G12" i="61"/>
  <c r="E12" i="61"/>
  <c r="N11" i="61"/>
  <c r="M11" i="61"/>
  <c r="K11" i="61"/>
  <c r="J11" i="61"/>
  <c r="H11" i="61"/>
  <c r="G11" i="61"/>
  <c r="E11" i="61"/>
  <c r="D11" i="61"/>
  <c r="G5" i="61"/>
  <c r="D5" i="61"/>
  <c r="J10" i="61"/>
  <c r="D10" i="61"/>
  <c r="R6" i="59"/>
  <c r="N6" i="59"/>
  <c r="K6" i="59"/>
  <c r="H6" i="59"/>
  <c r="E6" i="59"/>
  <c r="B6" i="59"/>
  <c r="N5" i="59"/>
  <c r="N4" i="59"/>
  <c r="K3" i="59"/>
  <c r="H3" i="59"/>
  <c r="E3" i="59"/>
  <c r="F6" i="46" s="1"/>
  <c r="B3" i="59"/>
  <c r="K2" i="59"/>
  <c r="H2" i="59"/>
  <c r="E2" i="59"/>
  <c r="B2" i="59"/>
  <c r="R6" i="58"/>
  <c r="N6" i="58"/>
  <c r="K6" i="58"/>
  <c r="H6" i="58"/>
  <c r="E6" i="58"/>
  <c r="B6" i="58"/>
  <c r="K3" i="58"/>
  <c r="F8" i="45" s="1"/>
  <c r="H3" i="58"/>
  <c r="E3" i="58"/>
  <c r="B3" i="58"/>
  <c r="F5" i="45" s="1"/>
  <c r="K2" i="58"/>
  <c r="H2" i="58"/>
  <c r="E2" i="58"/>
  <c r="B2" i="58"/>
  <c r="R6" i="57"/>
  <c r="N6" i="57"/>
  <c r="K3" i="57"/>
  <c r="F8" i="44" s="1"/>
  <c r="H3" i="57"/>
  <c r="E3" i="57"/>
  <c r="F6" i="44" s="1"/>
  <c r="B3" i="57"/>
  <c r="K2" i="57"/>
  <c r="H2" i="57"/>
  <c r="E2" i="57"/>
  <c r="B2" i="57"/>
  <c r="R6" i="56"/>
  <c r="N6" i="56"/>
  <c r="K3" i="56"/>
  <c r="F8" i="43" s="1"/>
  <c r="H3" i="56"/>
  <c r="E3" i="56"/>
  <c r="F6" i="43" s="1"/>
  <c r="B3" i="56"/>
  <c r="F5" i="43" s="1"/>
  <c r="K2" i="56"/>
  <c r="H2" i="56"/>
  <c r="E2" i="56"/>
  <c r="B2" i="56"/>
  <c r="R6" i="55"/>
  <c r="N6" i="55"/>
  <c r="K3" i="55"/>
  <c r="H3" i="55"/>
  <c r="E3" i="55"/>
  <c r="F6" i="42" s="1"/>
  <c r="B3" i="55"/>
  <c r="K2" i="55"/>
  <c r="H2" i="55"/>
  <c r="E2" i="55"/>
  <c r="B2" i="55"/>
  <c r="R6" i="54"/>
  <c r="N6" i="54"/>
  <c r="K3" i="54"/>
  <c r="F8" i="41" s="1"/>
  <c r="H3" i="54"/>
  <c r="F7" i="41" s="1"/>
  <c r="E3" i="54"/>
  <c r="B3" i="54"/>
  <c r="F5" i="41" s="1"/>
  <c r="K2" i="54"/>
  <c r="H2" i="54"/>
  <c r="E2" i="54"/>
  <c r="B2" i="54"/>
  <c r="R6" i="53"/>
  <c r="N6" i="53"/>
  <c r="R6" i="52"/>
  <c r="N6" i="52"/>
  <c r="R6" i="51"/>
  <c r="N6" i="51"/>
  <c r="P4" i="8"/>
  <c r="R6" i="50"/>
  <c r="N6" i="50"/>
  <c r="R6" i="49"/>
  <c r="N6" i="49"/>
  <c r="N5" i="49"/>
  <c r="N4" i="49"/>
  <c r="R6" i="9"/>
  <c r="N6" i="9"/>
  <c r="T5" i="8"/>
  <c r="T4" i="8"/>
  <c r="R5" i="8"/>
  <c r="R4" i="8"/>
  <c r="T2" i="8"/>
  <c r="R2" i="8"/>
  <c r="R6" i="8"/>
  <c r="N6" i="8"/>
  <c r="R1" i="8"/>
  <c r="F4" i="61"/>
  <c r="D4" i="61"/>
  <c r="A258" i="60"/>
  <c r="A257" i="60"/>
  <c r="A255" i="60"/>
  <c r="A256" i="60"/>
  <c r="A254" i="60"/>
  <c r="C62" i="47"/>
  <c r="C61" i="47"/>
  <c r="C6" i="47"/>
  <c r="C5" i="47"/>
  <c r="C12" i="60"/>
  <c r="C14" i="60"/>
  <c r="D14" i="60"/>
  <c r="D15" i="60" s="1"/>
  <c r="D16" i="60" s="1"/>
  <c r="B257" i="60" s="1"/>
  <c r="F4" i="34"/>
  <c r="B62" i="47"/>
  <c r="B61" i="47"/>
  <c r="B6" i="47"/>
  <c r="B5" i="47"/>
  <c r="H42" i="35"/>
  <c r="H41" i="35"/>
  <c r="H40" i="35"/>
  <c r="H39" i="35"/>
  <c r="H38" i="35"/>
  <c r="H37" i="35"/>
  <c r="H36" i="35"/>
  <c r="H35" i="35"/>
  <c r="H34" i="35"/>
  <c r="H31" i="35"/>
  <c r="H30" i="35"/>
  <c r="F40" i="35"/>
  <c r="F39" i="35"/>
  <c r="F38" i="35"/>
  <c r="F36" i="35"/>
  <c r="F35" i="35"/>
  <c r="F34" i="35"/>
  <c r="F33" i="35"/>
  <c r="F32" i="35"/>
  <c r="F31" i="35"/>
  <c r="F30" i="35"/>
  <c r="D42" i="35"/>
  <c r="D41" i="35"/>
  <c r="D40" i="35"/>
  <c r="D39" i="35"/>
  <c r="D38" i="35"/>
  <c r="D37" i="35"/>
  <c r="D36" i="35"/>
  <c r="D35" i="35"/>
  <c r="D34" i="35"/>
  <c r="D33" i="35"/>
  <c r="D32" i="35"/>
  <c r="D31" i="35"/>
  <c r="D30" i="35"/>
  <c r="D14" i="46"/>
  <c r="E14" i="46"/>
  <c r="F14" i="46"/>
  <c r="G14" i="46"/>
  <c r="H14" i="46"/>
  <c r="I14" i="46"/>
  <c r="J14" i="46"/>
  <c r="K14" i="46"/>
  <c r="L14" i="46"/>
  <c r="M14" i="46"/>
  <c r="N14" i="46"/>
  <c r="O14" i="46"/>
  <c r="D15" i="46"/>
  <c r="E15" i="46"/>
  <c r="F15" i="46"/>
  <c r="G15" i="46"/>
  <c r="H15" i="46"/>
  <c r="I15" i="46"/>
  <c r="J15" i="46"/>
  <c r="K15" i="46"/>
  <c r="L15" i="46"/>
  <c r="M15" i="46"/>
  <c r="N15" i="46"/>
  <c r="O15" i="46"/>
  <c r="D16" i="46"/>
  <c r="E16" i="46"/>
  <c r="F16" i="46"/>
  <c r="G16" i="46"/>
  <c r="H16" i="46"/>
  <c r="I16" i="46"/>
  <c r="J16" i="46"/>
  <c r="K16" i="46"/>
  <c r="L16" i="46"/>
  <c r="M16" i="46"/>
  <c r="N16" i="46"/>
  <c r="O16" i="46"/>
  <c r="D17" i="46"/>
  <c r="E17" i="46"/>
  <c r="F17" i="46"/>
  <c r="G17" i="46"/>
  <c r="H17" i="46"/>
  <c r="I17" i="46"/>
  <c r="J17" i="46"/>
  <c r="K17" i="46"/>
  <c r="L17" i="46"/>
  <c r="M17" i="46"/>
  <c r="N17" i="46"/>
  <c r="O17" i="46"/>
  <c r="D18" i="46"/>
  <c r="E18" i="46"/>
  <c r="F18" i="46"/>
  <c r="G18" i="46"/>
  <c r="H18" i="46"/>
  <c r="I18" i="46"/>
  <c r="J18" i="46"/>
  <c r="K18" i="46"/>
  <c r="L18" i="46"/>
  <c r="M18" i="46"/>
  <c r="N18" i="46"/>
  <c r="O18" i="46"/>
  <c r="D19" i="46"/>
  <c r="E19" i="46"/>
  <c r="F19" i="46"/>
  <c r="G19" i="46"/>
  <c r="H19" i="46"/>
  <c r="I19" i="46"/>
  <c r="J19" i="46"/>
  <c r="K19" i="46"/>
  <c r="L19" i="46"/>
  <c r="M19" i="46"/>
  <c r="N19" i="46"/>
  <c r="O19" i="46"/>
  <c r="D20" i="46"/>
  <c r="E20" i="46"/>
  <c r="F20" i="46"/>
  <c r="G20" i="46"/>
  <c r="H20" i="46"/>
  <c r="I20" i="46"/>
  <c r="J20" i="46"/>
  <c r="K20" i="46"/>
  <c r="L20" i="46"/>
  <c r="M20" i="46"/>
  <c r="N20" i="46"/>
  <c r="O20" i="46"/>
  <c r="D21" i="46"/>
  <c r="E21" i="46"/>
  <c r="F21" i="46"/>
  <c r="G21" i="46"/>
  <c r="H21" i="46"/>
  <c r="I21" i="46"/>
  <c r="J21" i="46"/>
  <c r="K21" i="46"/>
  <c r="L21" i="46"/>
  <c r="M21" i="46"/>
  <c r="N21" i="46"/>
  <c r="O21" i="46"/>
  <c r="D22" i="46"/>
  <c r="E22" i="46"/>
  <c r="F22" i="46"/>
  <c r="G22" i="46"/>
  <c r="H22" i="46"/>
  <c r="I22" i="46"/>
  <c r="J22" i="46"/>
  <c r="K22" i="46"/>
  <c r="L22" i="46"/>
  <c r="M22" i="46"/>
  <c r="N22" i="46"/>
  <c r="O22" i="46"/>
  <c r="D23" i="46"/>
  <c r="E23" i="46"/>
  <c r="F23" i="46"/>
  <c r="G23" i="46"/>
  <c r="H23" i="46"/>
  <c r="I23" i="46"/>
  <c r="J23" i="46"/>
  <c r="K23" i="46"/>
  <c r="L23" i="46"/>
  <c r="M23" i="46"/>
  <c r="N23" i="46"/>
  <c r="O23" i="46"/>
  <c r="D24" i="46"/>
  <c r="E24" i="46"/>
  <c r="F24" i="46"/>
  <c r="G24" i="46"/>
  <c r="H24" i="46"/>
  <c r="I24" i="46"/>
  <c r="J24" i="46"/>
  <c r="K24" i="46"/>
  <c r="L24" i="46"/>
  <c r="M24" i="46"/>
  <c r="N24" i="46"/>
  <c r="O24" i="46"/>
  <c r="D25" i="46"/>
  <c r="E25" i="46"/>
  <c r="F25" i="46"/>
  <c r="G25" i="46"/>
  <c r="H25" i="46"/>
  <c r="I25" i="46"/>
  <c r="J25" i="46"/>
  <c r="K25" i="46"/>
  <c r="L25" i="46"/>
  <c r="M25" i="46"/>
  <c r="N25" i="46"/>
  <c r="O25" i="46"/>
  <c r="D26" i="46"/>
  <c r="E26" i="46"/>
  <c r="F26" i="46"/>
  <c r="G26" i="46"/>
  <c r="H26" i="46"/>
  <c r="I26" i="46"/>
  <c r="J26" i="46"/>
  <c r="K26" i="46"/>
  <c r="L26" i="46"/>
  <c r="M26" i="46"/>
  <c r="N26" i="46"/>
  <c r="O26" i="46"/>
  <c r="D27" i="46"/>
  <c r="E27" i="46"/>
  <c r="F27" i="46"/>
  <c r="G27" i="46"/>
  <c r="H27" i="46"/>
  <c r="I27" i="46"/>
  <c r="J27" i="46"/>
  <c r="K27" i="46"/>
  <c r="L27" i="46"/>
  <c r="M27" i="46"/>
  <c r="N27" i="46"/>
  <c r="O27" i="46"/>
  <c r="D28" i="46"/>
  <c r="E28" i="46"/>
  <c r="F28" i="46"/>
  <c r="G28" i="46"/>
  <c r="H28" i="46"/>
  <c r="I28" i="46"/>
  <c r="J28" i="46"/>
  <c r="K28" i="46"/>
  <c r="L28" i="46"/>
  <c r="M28" i="46"/>
  <c r="N28" i="46"/>
  <c r="O28" i="46"/>
  <c r="D29" i="46"/>
  <c r="E29" i="46"/>
  <c r="F29" i="46"/>
  <c r="G29" i="46"/>
  <c r="H29" i="46"/>
  <c r="I29" i="46"/>
  <c r="J29" i="46"/>
  <c r="K29" i="46"/>
  <c r="L29" i="46"/>
  <c r="M29" i="46"/>
  <c r="N29" i="46"/>
  <c r="O29" i="46"/>
  <c r="D30" i="46"/>
  <c r="E30" i="46"/>
  <c r="F30" i="46"/>
  <c r="G30" i="46"/>
  <c r="H30" i="46"/>
  <c r="I30" i="46"/>
  <c r="J30" i="46"/>
  <c r="K30" i="46"/>
  <c r="L30" i="46"/>
  <c r="M30" i="46"/>
  <c r="N30" i="46"/>
  <c r="O30" i="46"/>
  <c r="D31" i="46"/>
  <c r="E31" i="46"/>
  <c r="F31" i="46"/>
  <c r="G31" i="46"/>
  <c r="H31" i="46"/>
  <c r="I31" i="46"/>
  <c r="J31" i="46"/>
  <c r="K31" i="46"/>
  <c r="L31" i="46"/>
  <c r="M31" i="46"/>
  <c r="N31" i="46"/>
  <c r="O31" i="46"/>
  <c r="D32" i="46"/>
  <c r="E32" i="46"/>
  <c r="F32" i="46"/>
  <c r="G32" i="46"/>
  <c r="H32" i="46"/>
  <c r="I32" i="46"/>
  <c r="J32" i="46"/>
  <c r="K32" i="46"/>
  <c r="L32" i="46"/>
  <c r="M32" i="46"/>
  <c r="N32" i="46"/>
  <c r="O32" i="46"/>
  <c r="D33" i="46"/>
  <c r="E33" i="46"/>
  <c r="F33" i="46"/>
  <c r="G33" i="46"/>
  <c r="H33" i="46"/>
  <c r="I33" i="46"/>
  <c r="J33" i="46"/>
  <c r="K33" i="46"/>
  <c r="L33" i="46"/>
  <c r="M33" i="46"/>
  <c r="N33" i="46"/>
  <c r="O33" i="46"/>
  <c r="D34" i="46"/>
  <c r="E34" i="46"/>
  <c r="F34" i="46"/>
  <c r="G34" i="46"/>
  <c r="H34" i="46"/>
  <c r="I34" i="46"/>
  <c r="J34" i="46"/>
  <c r="K34" i="46"/>
  <c r="L34" i="46"/>
  <c r="M34" i="46"/>
  <c r="N34" i="46"/>
  <c r="O34" i="46"/>
  <c r="D35" i="46"/>
  <c r="E35" i="46"/>
  <c r="F35" i="46"/>
  <c r="G35" i="46"/>
  <c r="H35" i="46"/>
  <c r="I35" i="46"/>
  <c r="J35" i="46"/>
  <c r="K35" i="46"/>
  <c r="L35" i="46"/>
  <c r="M35" i="46"/>
  <c r="N35" i="46"/>
  <c r="O35" i="46"/>
  <c r="D36" i="46"/>
  <c r="E36" i="46"/>
  <c r="F36" i="46"/>
  <c r="G36" i="46"/>
  <c r="H36" i="46"/>
  <c r="I36" i="46"/>
  <c r="J36" i="46"/>
  <c r="K36" i="46"/>
  <c r="L36" i="46"/>
  <c r="M36" i="46"/>
  <c r="N36" i="46"/>
  <c r="O36" i="46"/>
  <c r="D37" i="46"/>
  <c r="E37" i="46"/>
  <c r="F37" i="46"/>
  <c r="G37" i="46"/>
  <c r="H37" i="46"/>
  <c r="I37" i="46"/>
  <c r="J37" i="46"/>
  <c r="K37" i="46"/>
  <c r="L37" i="46"/>
  <c r="M37" i="46"/>
  <c r="N37" i="46"/>
  <c r="O37" i="46"/>
  <c r="D38" i="46"/>
  <c r="E38" i="46"/>
  <c r="F38" i="46"/>
  <c r="G38" i="46"/>
  <c r="H38" i="46"/>
  <c r="I38" i="46"/>
  <c r="J38" i="46"/>
  <c r="K38" i="46"/>
  <c r="L38" i="46"/>
  <c r="M38" i="46"/>
  <c r="N38" i="46"/>
  <c r="O38" i="46"/>
  <c r="D39" i="46"/>
  <c r="E39" i="46"/>
  <c r="F39" i="46"/>
  <c r="G39" i="46"/>
  <c r="H39" i="46"/>
  <c r="I39" i="46"/>
  <c r="J39" i="46"/>
  <c r="K39" i="46"/>
  <c r="L39" i="46"/>
  <c r="M39" i="46"/>
  <c r="N39" i="46"/>
  <c r="O39" i="46"/>
  <c r="D40" i="46"/>
  <c r="E40" i="46"/>
  <c r="F40" i="46"/>
  <c r="G40" i="46"/>
  <c r="H40" i="46"/>
  <c r="I40" i="46"/>
  <c r="J40" i="46"/>
  <c r="K40" i="46"/>
  <c r="L40" i="46"/>
  <c r="M40" i="46"/>
  <c r="N40" i="46"/>
  <c r="O40" i="46"/>
  <c r="D41" i="46"/>
  <c r="E41" i="46"/>
  <c r="F41" i="46"/>
  <c r="G41" i="46"/>
  <c r="H41" i="46"/>
  <c r="I41" i="46"/>
  <c r="J41" i="46"/>
  <c r="K41" i="46"/>
  <c r="L41" i="46"/>
  <c r="M41" i="46"/>
  <c r="N41" i="46"/>
  <c r="O41" i="46"/>
  <c r="D42" i="46"/>
  <c r="E42" i="46"/>
  <c r="F42" i="46"/>
  <c r="G42" i="46"/>
  <c r="H42" i="46"/>
  <c r="I42" i="46"/>
  <c r="J42" i="46"/>
  <c r="K42" i="46"/>
  <c r="L42" i="46"/>
  <c r="M42" i="46"/>
  <c r="N42" i="46"/>
  <c r="O42" i="46"/>
  <c r="D43" i="46"/>
  <c r="E43" i="46"/>
  <c r="F43" i="46"/>
  <c r="G43" i="46"/>
  <c r="H43" i="46"/>
  <c r="I43" i="46"/>
  <c r="J43" i="46"/>
  <c r="K43" i="46"/>
  <c r="L43" i="46"/>
  <c r="M43" i="46"/>
  <c r="N43" i="46"/>
  <c r="O43" i="46"/>
  <c r="D44" i="46"/>
  <c r="E44" i="46"/>
  <c r="F44" i="46"/>
  <c r="G44" i="46"/>
  <c r="H44" i="46"/>
  <c r="I44" i="46"/>
  <c r="J44" i="46"/>
  <c r="K44" i="46"/>
  <c r="L44" i="46"/>
  <c r="M44" i="46"/>
  <c r="N44" i="46"/>
  <c r="O44" i="46"/>
  <c r="D45" i="46"/>
  <c r="E45" i="46"/>
  <c r="F45" i="46"/>
  <c r="G45" i="46"/>
  <c r="H45" i="46"/>
  <c r="I45" i="46"/>
  <c r="J45" i="46"/>
  <c r="K45" i="46"/>
  <c r="L45" i="46"/>
  <c r="M45" i="46"/>
  <c r="N45" i="46"/>
  <c r="O45" i="46"/>
  <c r="D46" i="46"/>
  <c r="E46" i="46"/>
  <c r="F46" i="46"/>
  <c r="G46" i="46"/>
  <c r="H46" i="46"/>
  <c r="I46" i="46"/>
  <c r="J46" i="46"/>
  <c r="K46" i="46"/>
  <c r="L46" i="46"/>
  <c r="M46" i="46"/>
  <c r="N46" i="46"/>
  <c r="O46" i="46"/>
  <c r="D47" i="46"/>
  <c r="E47" i="46"/>
  <c r="F47" i="46"/>
  <c r="G47" i="46"/>
  <c r="H47" i="46"/>
  <c r="I47" i="46"/>
  <c r="J47" i="46"/>
  <c r="K47" i="46"/>
  <c r="L47" i="46"/>
  <c r="M47" i="46"/>
  <c r="N47" i="46"/>
  <c r="O47" i="46"/>
  <c r="D48" i="46"/>
  <c r="E48" i="46"/>
  <c r="F48" i="46"/>
  <c r="G48" i="46"/>
  <c r="H48" i="46"/>
  <c r="I48" i="46"/>
  <c r="J48" i="46"/>
  <c r="K48" i="46"/>
  <c r="L48" i="46"/>
  <c r="M48" i="46"/>
  <c r="N48" i="46"/>
  <c r="O48" i="46"/>
  <c r="D49" i="46"/>
  <c r="E49" i="46"/>
  <c r="F49" i="46"/>
  <c r="G49" i="46"/>
  <c r="H49" i="46"/>
  <c r="I49" i="46"/>
  <c r="J49" i="46"/>
  <c r="K49" i="46"/>
  <c r="L49" i="46"/>
  <c r="M49" i="46"/>
  <c r="N49" i="46"/>
  <c r="O49" i="46"/>
  <c r="D50" i="46"/>
  <c r="E50" i="46"/>
  <c r="F50" i="46"/>
  <c r="G50" i="46"/>
  <c r="H50" i="46"/>
  <c r="I50" i="46"/>
  <c r="J50" i="46"/>
  <c r="K50" i="46"/>
  <c r="L50" i="46"/>
  <c r="M50" i="46"/>
  <c r="N50" i="46"/>
  <c r="O50" i="46"/>
  <c r="D51" i="46"/>
  <c r="E51" i="46"/>
  <c r="F51" i="46"/>
  <c r="G51" i="46"/>
  <c r="H51" i="46"/>
  <c r="I51" i="46"/>
  <c r="J51" i="46"/>
  <c r="K51" i="46"/>
  <c r="L51" i="46"/>
  <c r="M51" i="46"/>
  <c r="N51" i="46"/>
  <c r="O51" i="46"/>
  <c r="D52" i="46"/>
  <c r="E52" i="46"/>
  <c r="F52" i="46"/>
  <c r="G52" i="46"/>
  <c r="H52" i="46"/>
  <c r="I52" i="46"/>
  <c r="J52" i="46"/>
  <c r="K52" i="46"/>
  <c r="L52" i="46"/>
  <c r="M52" i="46"/>
  <c r="N52" i="46"/>
  <c r="O52" i="46"/>
  <c r="D53" i="46"/>
  <c r="E53" i="46"/>
  <c r="F53" i="46"/>
  <c r="G53" i="46"/>
  <c r="H53" i="46"/>
  <c r="I53" i="46"/>
  <c r="J53" i="46"/>
  <c r="K53" i="46"/>
  <c r="L53" i="46"/>
  <c r="M53" i="46"/>
  <c r="N53" i="46"/>
  <c r="O53" i="46"/>
  <c r="D54" i="46"/>
  <c r="E54" i="46"/>
  <c r="F54" i="46"/>
  <c r="G54" i="46"/>
  <c r="H54" i="46"/>
  <c r="I54" i="46"/>
  <c r="J54" i="46"/>
  <c r="K54" i="46"/>
  <c r="L54" i="46"/>
  <c r="M54" i="46"/>
  <c r="N54" i="46"/>
  <c r="O54" i="46"/>
  <c r="D55" i="46"/>
  <c r="E55" i="46"/>
  <c r="F55" i="46"/>
  <c r="G55" i="46"/>
  <c r="H55" i="46"/>
  <c r="I55" i="46"/>
  <c r="J55" i="46"/>
  <c r="K55" i="46"/>
  <c r="L55" i="46"/>
  <c r="M55" i="46"/>
  <c r="N55" i="46"/>
  <c r="O55" i="46"/>
  <c r="D56" i="46"/>
  <c r="E56" i="46"/>
  <c r="F56" i="46"/>
  <c r="G56" i="46"/>
  <c r="H56" i="46"/>
  <c r="I56" i="46"/>
  <c r="J56" i="46"/>
  <c r="K56" i="46"/>
  <c r="L56" i="46"/>
  <c r="M56" i="46"/>
  <c r="N56" i="46"/>
  <c r="O56" i="46"/>
  <c r="D13" i="46"/>
  <c r="E13" i="46"/>
  <c r="F13" i="46"/>
  <c r="G13" i="46"/>
  <c r="H13" i="46"/>
  <c r="I13" i="46"/>
  <c r="J13" i="46"/>
  <c r="K13" i="46"/>
  <c r="L13" i="46"/>
  <c r="M13" i="46"/>
  <c r="N13" i="46"/>
  <c r="O13" i="46"/>
  <c r="G12" i="46"/>
  <c r="H12" i="46"/>
  <c r="I12" i="46"/>
  <c r="J12" i="46"/>
  <c r="K12" i="46"/>
  <c r="L12" i="46"/>
  <c r="M12" i="46"/>
  <c r="N12" i="46"/>
  <c r="O12" i="46"/>
  <c r="F12" i="46"/>
  <c r="E12" i="46"/>
  <c r="D12" i="46"/>
  <c r="F4" i="46"/>
  <c r="D14" i="45"/>
  <c r="E14" i="45"/>
  <c r="F14" i="45"/>
  <c r="G14" i="45"/>
  <c r="H14" i="45"/>
  <c r="I14" i="45"/>
  <c r="J14" i="45"/>
  <c r="K14" i="45"/>
  <c r="L14" i="45"/>
  <c r="M14" i="45"/>
  <c r="N14" i="45"/>
  <c r="O14" i="45"/>
  <c r="D15" i="45"/>
  <c r="E15" i="45"/>
  <c r="F15" i="45"/>
  <c r="G15" i="45"/>
  <c r="H15" i="45"/>
  <c r="I15" i="45"/>
  <c r="J15" i="45"/>
  <c r="K15" i="45"/>
  <c r="L15" i="45"/>
  <c r="M15" i="45"/>
  <c r="N15" i="45"/>
  <c r="O15" i="45"/>
  <c r="D16" i="45"/>
  <c r="E16" i="45"/>
  <c r="F16" i="45"/>
  <c r="G16" i="45"/>
  <c r="H16" i="45"/>
  <c r="I16" i="45"/>
  <c r="J16" i="45"/>
  <c r="K16" i="45"/>
  <c r="L16" i="45"/>
  <c r="M16" i="45"/>
  <c r="N16" i="45"/>
  <c r="O16" i="45"/>
  <c r="D17" i="45"/>
  <c r="E17" i="45"/>
  <c r="F17" i="45"/>
  <c r="G17" i="45"/>
  <c r="H17" i="45"/>
  <c r="I17" i="45"/>
  <c r="J17" i="45"/>
  <c r="K17" i="45"/>
  <c r="L17" i="45"/>
  <c r="M17" i="45"/>
  <c r="N17" i="45"/>
  <c r="O17" i="45"/>
  <c r="D18" i="45"/>
  <c r="E18" i="45"/>
  <c r="F18" i="45"/>
  <c r="G18" i="45"/>
  <c r="H18" i="45"/>
  <c r="I18" i="45"/>
  <c r="J18" i="45"/>
  <c r="K18" i="45"/>
  <c r="L18" i="45"/>
  <c r="M18" i="45"/>
  <c r="N18" i="45"/>
  <c r="O18" i="45"/>
  <c r="D19" i="45"/>
  <c r="E19" i="45"/>
  <c r="F19" i="45"/>
  <c r="G19" i="45"/>
  <c r="H19" i="45"/>
  <c r="I19" i="45"/>
  <c r="J19" i="45"/>
  <c r="K19" i="45"/>
  <c r="L19" i="45"/>
  <c r="M19" i="45"/>
  <c r="N19" i="45"/>
  <c r="O19" i="45"/>
  <c r="D20" i="45"/>
  <c r="E20" i="45"/>
  <c r="F20" i="45"/>
  <c r="G20" i="45"/>
  <c r="H20" i="45"/>
  <c r="I20" i="45"/>
  <c r="J20" i="45"/>
  <c r="K20" i="45"/>
  <c r="L20" i="45"/>
  <c r="M20" i="45"/>
  <c r="N20" i="45"/>
  <c r="O20" i="45"/>
  <c r="D21" i="45"/>
  <c r="E21" i="45"/>
  <c r="F21" i="45"/>
  <c r="G21" i="45"/>
  <c r="H21" i="45"/>
  <c r="I21" i="45"/>
  <c r="J21" i="45"/>
  <c r="K21" i="45"/>
  <c r="L21" i="45"/>
  <c r="M21" i="45"/>
  <c r="N21" i="45"/>
  <c r="O21" i="45"/>
  <c r="D22" i="45"/>
  <c r="E22" i="45"/>
  <c r="F22" i="45"/>
  <c r="G22" i="45"/>
  <c r="H22" i="45"/>
  <c r="I22" i="45"/>
  <c r="J22" i="45"/>
  <c r="K22" i="45"/>
  <c r="L22" i="45"/>
  <c r="M22" i="45"/>
  <c r="N22" i="45"/>
  <c r="O22" i="45"/>
  <c r="D23" i="45"/>
  <c r="E23" i="45"/>
  <c r="F23" i="45"/>
  <c r="G23" i="45"/>
  <c r="H23" i="45"/>
  <c r="I23" i="45"/>
  <c r="J23" i="45"/>
  <c r="K23" i="45"/>
  <c r="L23" i="45"/>
  <c r="M23" i="45"/>
  <c r="N23" i="45"/>
  <c r="O23" i="45"/>
  <c r="D24" i="45"/>
  <c r="E24" i="45"/>
  <c r="F24" i="45"/>
  <c r="G24" i="45"/>
  <c r="H24" i="45"/>
  <c r="I24" i="45"/>
  <c r="J24" i="45"/>
  <c r="K24" i="45"/>
  <c r="L24" i="45"/>
  <c r="M24" i="45"/>
  <c r="N24" i="45"/>
  <c r="O24" i="45"/>
  <c r="D25" i="45"/>
  <c r="E25" i="45"/>
  <c r="F25" i="45"/>
  <c r="G25" i="45"/>
  <c r="H25" i="45"/>
  <c r="I25" i="45"/>
  <c r="J25" i="45"/>
  <c r="K25" i="45"/>
  <c r="L25" i="45"/>
  <c r="M25" i="45"/>
  <c r="N25" i="45"/>
  <c r="O25" i="45"/>
  <c r="D26" i="45"/>
  <c r="E26" i="45"/>
  <c r="F26" i="45"/>
  <c r="G26" i="45"/>
  <c r="H26" i="45"/>
  <c r="I26" i="45"/>
  <c r="J26" i="45"/>
  <c r="K26" i="45"/>
  <c r="L26" i="45"/>
  <c r="M26" i="45"/>
  <c r="N26" i="45"/>
  <c r="O26" i="45"/>
  <c r="D27" i="45"/>
  <c r="E27" i="45"/>
  <c r="F27" i="45"/>
  <c r="G27" i="45"/>
  <c r="H27" i="45"/>
  <c r="I27" i="45"/>
  <c r="J27" i="45"/>
  <c r="K27" i="45"/>
  <c r="L27" i="45"/>
  <c r="M27" i="45"/>
  <c r="N27" i="45"/>
  <c r="O27" i="45"/>
  <c r="D28" i="45"/>
  <c r="E28" i="45"/>
  <c r="F28" i="45"/>
  <c r="G28" i="45"/>
  <c r="H28" i="45"/>
  <c r="I28" i="45"/>
  <c r="J28" i="45"/>
  <c r="K28" i="45"/>
  <c r="L28" i="45"/>
  <c r="M28" i="45"/>
  <c r="N28" i="45"/>
  <c r="O28" i="45"/>
  <c r="D29" i="45"/>
  <c r="E29" i="45"/>
  <c r="F29" i="45"/>
  <c r="G29" i="45"/>
  <c r="H29" i="45"/>
  <c r="I29" i="45"/>
  <c r="J29" i="45"/>
  <c r="K29" i="45"/>
  <c r="L29" i="45"/>
  <c r="M29" i="45"/>
  <c r="N29" i="45"/>
  <c r="O29" i="45"/>
  <c r="D30" i="45"/>
  <c r="E30" i="45"/>
  <c r="F30" i="45"/>
  <c r="G30" i="45"/>
  <c r="H30" i="45"/>
  <c r="I30" i="45"/>
  <c r="J30" i="45"/>
  <c r="K30" i="45"/>
  <c r="L30" i="45"/>
  <c r="M30" i="45"/>
  <c r="N30" i="45"/>
  <c r="O30" i="45"/>
  <c r="D31" i="45"/>
  <c r="E31" i="45"/>
  <c r="F31" i="45"/>
  <c r="G31" i="45"/>
  <c r="H31" i="45"/>
  <c r="I31" i="45"/>
  <c r="J31" i="45"/>
  <c r="K31" i="45"/>
  <c r="L31" i="45"/>
  <c r="M31" i="45"/>
  <c r="N31" i="45"/>
  <c r="O31" i="45"/>
  <c r="D32" i="45"/>
  <c r="E32" i="45"/>
  <c r="F32" i="45"/>
  <c r="G32" i="45"/>
  <c r="H32" i="45"/>
  <c r="I32" i="45"/>
  <c r="J32" i="45"/>
  <c r="K32" i="45"/>
  <c r="L32" i="45"/>
  <c r="M32" i="45"/>
  <c r="N32" i="45"/>
  <c r="O32" i="45"/>
  <c r="D33" i="45"/>
  <c r="E33" i="45"/>
  <c r="F33" i="45"/>
  <c r="G33" i="45"/>
  <c r="H33" i="45"/>
  <c r="I33" i="45"/>
  <c r="J33" i="45"/>
  <c r="K33" i="45"/>
  <c r="L33" i="45"/>
  <c r="M33" i="45"/>
  <c r="N33" i="45"/>
  <c r="O33" i="45"/>
  <c r="D34" i="45"/>
  <c r="E34" i="45"/>
  <c r="F34" i="45"/>
  <c r="G34" i="45"/>
  <c r="H34" i="45"/>
  <c r="I34" i="45"/>
  <c r="J34" i="45"/>
  <c r="K34" i="45"/>
  <c r="L34" i="45"/>
  <c r="M34" i="45"/>
  <c r="N34" i="45"/>
  <c r="O34" i="45"/>
  <c r="D35" i="45"/>
  <c r="E35" i="45"/>
  <c r="F35" i="45"/>
  <c r="G35" i="45"/>
  <c r="H35" i="45"/>
  <c r="I35" i="45"/>
  <c r="J35" i="45"/>
  <c r="K35" i="45"/>
  <c r="L35" i="45"/>
  <c r="M35" i="45"/>
  <c r="N35" i="45"/>
  <c r="O35" i="45"/>
  <c r="D36" i="45"/>
  <c r="E36" i="45"/>
  <c r="F36" i="45"/>
  <c r="G36" i="45"/>
  <c r="H36" i="45"/>
  <c r="I36" i="45"/>
  <c r="J36" i="45"/>
  <c r="K36" i="45"/>
  <c r="L36" i="45"/>
  <c r="M36" i="45"/>
  <c r="N36" i="45"/>
  <c r="O36" i="45"/>
  <c r="D37" i="45"/>
  <c r="E37" i="45"/>
  <c r="F37" i="45"/>
  <c r="G37" i="45"/>
  <c r="H37" i="45"/>
  <c r="I37" i="45"/>
  <c r="J37" i="45"/>
  <c r="K37" i="45"/>
  <c r="L37" i="45"/>
  <c r="M37" i="45"/>
  <c r="N37" i="45"/>
  <c r="O37" i="45"/>
  <c r="D38" i="45"/>
  <c r="E38" i="45"/>
  <c r="F38" i="45"/>
  <c r="G38" i="45"/>
  <c r="H38" i="45"/>
  <c r="I38" i="45"/>
  <c r="J38" i="45"/>
  <c r="K38" i="45"/>
  <c r="L38" i="45"/>
  <c r="M38" i="45"/>
  <c r="N38" i="45"/>
  <c r="O38" i="45"/>
  <c r="D39" i="45"/>
  <c r="E39" i="45"/>
  <c r="F39" i="45"/>
  <c r="G39" i="45"/>
  <c r="H39" i="45"/>
  <c r="I39" i="45"/>
  <c r="J39" i="45"/>
  <c r="K39" i="45"/>
  <c r="L39" i="45"/>
  <c r="M39" i="45"/>
  <c r="N39" i="45"/>
  <c r="O39" i="45"/>
  <c r="D40" i="45"/>
  <c r="E40" i="45"/>
  <c r="F40" i="45"/>
  <c r="G40" i="45"/>
  <c r="H40" i="45"/>
  <c r="I40" i="45"/>
  <c r="J40" i="45"/>
  <c r="K40" i="45"/>
  <c r="L40" i="45"/>
  <c r="M40" i="45"/>
  <c r="N40" i="45"/>
  <c r="O40" i="45"/>
  <c r="D41" i="45"/>
  <c r="E41" i="45"/>
  <c r="F41" i="45"/>
  <c r="G41" i="45"/>
  <c r="H41" i="45"/>
  <c r="I41" i="45"/>
  <c r="J41" i="45"/>
  <c r="K41" i="45"/>
  <c r="L41" i="45"/>
  <c r="M41" i="45"/>
  <c r="N41" i="45"/>
  <c r="O41" i="45"/>
  <c r="D42" i="45"/>
  <c r="E42" i="45"/>
  <c r="F42" i="45"/>
  <c r="G42" i="45"/>
  <c r="H42" i="45"/>
  <c r="I42" i="45"/>
  <c r="J42" i="45"/>
  <c r="K42" i="45"/>
  <c r="L42" i="45"/>
  <c r="M42" i="45"/>
  <c r="N42" i="45"/>
  <c r="O42" i="45"/>
  <c r="D43" i="45"/>
  <c r="E43" i="45"/>
  <c r="F43" i="45"/>
  <c r="G43" i="45"/>
  <c r="H43" i="45"/>
  <c r="I43" i="45"/>
  <c r="J43" i="45"/>
  <c r="K43" i="45"/>
  <c r="L43" i="45"/>
  <c r="M43" i="45"/>
  <c r="N43" i="45"/>
  <c r="O43" i="45"/>
  <c r="D44" i="45"/>
  <c r="E44" i="45"/>
  <c r="F44" i="45"/>
  <c r="G44" i="45"/>
  <c r="H44" i="45"/>
  <c r="I44" i="45"/>
  <c r="J44" i="45"/>
  <c r="K44" i="45"/>
  <c r="L44" i="45"/>
  <c r="M44" i="45"/>
  <c r="N44" i="45"/>
  <c r="O44" i="45"/>
  <c r="D45" i="45"/>
  <c r="E45" i="45"/>
  <c r="F45" i="45"/>
  <c r="G45" i="45"/>
  <c r="H45" i="45"/>
  <c r="I45" i="45"/>
  <c r="J45" i="45"/>
  <c r="K45" i="45"/>
  <c r="L45" i="45"/>
  <c r="M45" i="45"/>
  <c r="N45" i="45"/>
  <c r="O45" i="45"/>
  <c r="D46" i="45"/>
  <c r="E46" i="45"/>
  <c r="F46" i="45"/>
  <c r="G46" i="45"/>
  <c r="H46" i="45"/>
  <c r="I46" i="45"/>
  <c r="J46" i="45"/>
  <c r="K46" i="45"/>
  <c r="L46" i="45"/>
  <c r="M46" i="45"/>
  <c r="N46" i="45"/>
  <c r="O46" i="45"/>
  <c r="D47" i="45"/>
  <c r="E47" i="45"/>
  <c r="F47" i="45"/>
  <c r="G47" i="45"/>
  <c r="H47" i="45"/>
  <c r="I47" i="45"/>
  <c r="J47" i="45"/>
  <c r="K47" i="45"/>
  <c r="L47" i="45"/>
  <c r="M47" i="45"/>
  <c r="N47" i="45"/>
  <c r="O47" i="45"/>
  <c r="D48" i="45"/>
  <c r="E48" i="45"/>
  <c r="F48" i="45"/>
  <c r="G48" i="45"/>
  <c r="H48" i="45"/>
  <c r="I48" i="45"/>
  <c r="J48" i="45"/>
  <c r="K48" i="45"/>
  <c r="L48" i="45"/>
  <c r="M48" i="45"/>
  <c r="N48" i="45"/>
  <c r="O48" i="45"/>
  <c r="D49" i="45"/>
  <c r="E49" i="45"/>
  <c r="F49" i="45"/>
  <c r="G49" i="45"/>
  <c r="H49" i="45"/>
  <c r="I49" i="45"/>
  <c r="J49" i="45"/>
  <c r="K49" i="45"/>
  <c r="L49" i="45"/>
  <c r="M49" i="45"/>
  <c r="N49" i="45"/>
  <c r="O49" i="45"/>
  <c r="D50" i="45"/>
  <c r="E50" i="45"/>
  <c r="F50" i="45"/>
  <c r="G50" i="45"/>
  <c r="H50" i="45"/>
  <c r="I50" i="45"/>
  <c r="J50" i="45"/>
  <c r="K50" i="45"/>
  <c r="L50" i="45"/>
  <c r="M50" i="45"/>
  <c r="N50" i="45"/>
  <c r="O50" i="45"/>
  <c r="D51" i="45"/>
  <c r="E51" i="45"/>
  <c r="F51" i="45"/>
  <c r="G51" i="45"/>
  <c r="H51" i="45"/>
  <c r="I51" i="45"/>
  <c r="J51" i="45"/>
  <c r="K51" i="45"/>
  <c r="L51" i="45"/>
  <c r="M51" i="45"/>
  <c r="N51" i="45"/>
  <c r="O51" i="45"/>
  <c r="D52" i="45"/>
  <c r="E52" i="45"/>
  <c r="F52" i="45"/>
  <c r="G52" i="45"/>
  <c r="H52" i="45"/>
  <c r="I52" i="45"/>
  <c r="J52" i="45"/>
  <c r="K52" i="45"/>
  <c r="L52" i="45"/>
  <c r="M52" i="45"/>
  <c r="N52" i="45"/>
  <c r="O52" i="45"/>
  <c r="D53" i="45"/>
  <c r="E53" i="45"/>
  <c r="F53" i="45"/>
  <c r="G53" i="45"/>
  <c r="H53" i="45"/>
  <c r="I53" i="45"/>
  <c r="J53" i="45"/>
  <c r="K53" i="45"/>
  <c r="L53" i="45"/>
  <c r="M53" i="45"/>
  <c r="N53" i="45"/>
  <c r="O53" i="45"/>
  <c r="D54" i="45"/>
  <c r="E54" i="45"/>
  <c r="F54" i="45"/>
  <c r="G54" i="45"/>
  <c r="H54" i="45"/>
  <c r="I54" i="45"/>
  <c r="J54" i="45"/>
  <c r="K54" i="45"/>
  <c r="L54" i="45"/>
  <c r="M54" i="45"/>
  <c r="N54" i="45"/>
  <c r="O54" i="45"/>
  <c r="D55" i="45"/>
  <c r="E55" i="45"/>
  <c r="F55" i="45"/>
  <c r="G55" i="45"/>
  <c r="H55" i="45"/>
  <c r="I55" i="45"/>
  <c r="J55" i="45"/>
  <c r="K55" i="45"/>
  <c r="L55" i="45"/>
  <c r="M55" i="45"/>
  <c r="N55" i="45"/>
  <c r="O55" i="45"/>
  <c r="D56" i="45"/>
  <c r="E56" i="45"/>
  <c r="F56" i="45"/>
  <c r="G56" i="45"/>
  <c r="H56" i="45"/>
  <c r="I56" i="45"/>
  <c r="J56" i="45"/>
  <c r="K56" i="45"/>
  <c r="L56" i="45"/>
  <c r="M56" i="45"/>
  <c r="N56" i="45"/>
  <c r="O56" i="45"/>
  <c r="D13" i="45"/>
  <c r="E13" i="45"/>
  <c r="F13" i="45"/>
  <c r="G13" i="45"/>
  <c r="H13" i="45"/>
  <c r="I13" i="45"/>
  <c r="J13" i="45"/>
  <c r="K13" i="45"/>
  <c r="L13" i="45"/>
  <c r="M13" i="45"/>
  <c r="N13" i="45"/>
  <c r="O13" i="45"/>
  <c r="G12" i="45"/>
  <c r="H12" i="45"/>
  <c r="I12" i="45"/>
  <c r="J12" i="45"/>
  <c r="K12" i="45"/>
  <c r="L12" i="45"/>
  <c r="M12" i="45"/>
  <c r="N12" i="45"/>
  <c r="O12" i="45"/>
  <c r="F12" i="45"/>
  <c r="E12" i="45"/>
  <c r="D12" i="45"/>
  <c r="F4" i="45"/>
  <c r="D14" i="44"/>
  <c r="E14" i="44"/>
  <c r="F14" i="44"/>
  <c r="G14" i="44"/>
  <c r="H14" i="44"/>
  <c r="I14" i="44"/>
  <c r="J14" i="44"/>
  <c r="K14" i="44"/>
  <c r="L14" i="44"/>
  <c r="M14" i="44"/>
  <c r="N14" i="44"/>
  <c r="O14" i="44"/>
  <c r="D15" i="44"/>
  <c r="E15" i="44"/>
  <c r="F15" i="44"/>
  <c r="G15" i="44"/>
  <c r="H15" i="44"/>
  <c r="I15" i="44"/>
  <c r="J15" i="44"/>
  <c r="K15" i="44"/>
  <c r="L15" i="44"/>
  <c r="M15" i="44"/>
  <c r="N15" i="44"/>
  <c r="O15" i="44"/>
  <c r="D16" i="44"/>
  <c r="E16" i="44"/>
  <c r="F16" i="44"/>
  <c r="G16" i="44"/>
  <c r="H16" i="44"/>
  <c r="J16" i="44"/>
  <c r="K16" i="44"/>
  <c r="L16" i="44"/>
  <c r="M16" i="44"/>
  <c r="N16" i="44"/>
  <c r="O16" i="44"/>
  <c r="D17" i="44"/>
  <c r="E17" i="44"/>
  <c r="F17" i="44"/>
  <c r="G17" i="44"/>
  <c r="H17" i="44"/>
  <c r="I17" i="44"/>
  <c r="J17" i="44"/>
  <c r="K17" i="44"/>
  <c r="L17" i="44"/>
  <c r="M17" i="44"/>
  <c r="N17" i="44"/>
  <c r="O17" i="44"/>
  <c r="D18" i="44"/>
  <c r="E18" i="44"/>
  <c r="F18" i="44"/>
  <c r="G18" i="44"/>
  <c r="H18" i="44"/>
  <c r="I18" i="44"/>
  <c r="J18" i="44"/>
  <c r="K18" i="44"/>
  <c r="L18" i="44"/>
  <c r="M18" i="44"/>
  <c r="N18" i="44"/>
  <c r="O18" i="44"/>
  <c r="D19" i="44"/>
  <c r="E19" i="44"/>
  <c r="F19" i="44"/>
  <c r="G19" i="44"/>
  <c r="H19" i="44"/>
  <c r="I19" i="44"/>
  <c r="J19" i="44"/>
  <c r="K19" i="44"/>
  <c r="L19" i="44"/>
  <c r="M19" i="44"/>
  <c r="N19" i="44"/>
  <c r="O19" i="44"/>
  <c r="D20" i="44"/>
  <c r="E20" i="44"/>
  <c r="F20" i="44"/>
  <c r="G20" i="44"/>
  <c r="H20" i="44"/>
  <c r="I20" i="44"/>
  <c r="J20" i="44"/>
  <c r="K20" i="44"/>
  <c r="L20" i="44"/>
  <c r="M20" i="44"/>
  <c r="N20" i="44"/>
  <c r="O20" i="44"/>
  <c r="D21" i="44"/>
  <c r="E21" i="44"/>
  <c r="F21" i="44"/>
  <c r="G21" i="44"/>
  <c r="H21" i="44"/>
  <c r="I21" i="44"/>
  <c r="J21" i="44"/>
  <c r="K21" i="44"/>
  <c r="L21" i="44"/>
  <c r="M21" i="44"/>
  <c r="N21" i="44"/>
  <c r="O21" i="44"/>
  <c r="D22" i="44"/>
  <c r="E22" i="44"/>
  <c r="F22" i="44"/>
  <c r="G22" i="44"/>
  <c r="H22" i="44"/>
  <c r="I22" i="44"/>
  <c r="J22" i="44"/>
  <c r="K22" i="44"/>
  <c r="L22" i="44"/>
  <c r="M22" i="44"/>
  <c r="N22" i="44"/>
  <c r="O22" i="44"/>
  <c r="D23" i="44"/>
  <c r="E23" i="44"/>
  <c r="F23" i="44"/>
  <c r="G23" i="44"/>
  <c r="H23" i="44"/>
  <c r="I23" i="44"/>
  <c r="J23" i="44"/>
  <c r="K23" i="44"/>
  <c r="L23" i="44"/>
  <c r="M23" i="44"/>
  <c r="N23" i="44"/>
  <c r="O23" i="44"/>
  <c r="D24" i="44"/>
  <c r="E24" i="44"/>
  <c r="F24" i="44"/>
  <c r="G24" i="44"/>
  <c r="H24" i="44"/>
  <c r="I24" i="44"/>
  <c r="J24" i="44"/>
  <c r="K24" i="44"/>
  <c r="L24" i="44"/>
  <c r="M24" i="44"/>
  <c r="N24" i="44"/>
  <c r="O24" i="44"/>
  <c r="D25" i="44"/>
  <c r="E25" i="44"/>
  <c r="F25" i="44"/>
  <c r="G25" i="44"/>
  <c r="H25" i="44"/>
  <c r="I25" i="44"/>
  <c r="J25" i="44"/>
  <c r="K25" i="44"/>
  <c r="L25" i="44"/>
  <c r="M25" i="44"/>
  <c r="N25" i="44"/>
  <c r="O25" i="44"/>
  <c r="D26" i="44"/>
  <c r="E26" i="44"/>
  <c r="F26" i="44"/>
  <c r="G26" i="44"/>
  <c r="H26" i="44"/>
  <c r="I26" i="44"/>
  <c r="J26" i="44"/>
  <c r="K26" i="44"/>
  <c r="L26" i="44"/>
  <c r="M26" i="44"/>
  <c r="N26" i="44"/>
  <c r="O26" i="44"/>
  <c r="D27" i="44"/>
  <c r="E27" i="44"/>
  <c r="F27" i="44"/>
  <c r="G27" i="44"/>
  <c r="H27" i="44"/>
  <c r="I27" i="44"/>
  <c r="J27" i="44"/>
  <c r="K27" i="44"/>
  <c r="L27" i="44"/>
  <c r="M27" i="44"/>
  <c r="N27" i="44"/>
  <c r="O27" i="44"/>
  <c r="D28" i="44"/>
  <c r="E28" i="44"/>
  <c r="F28" i="44"/>
  <c r="G28" i="44"/>
  <c r="H28" i="44"/>
  <c r="I28" i="44"/>
  <c r="J28" i="44"/>
  <c r="K28" i="44"/>
  <c r="L28" i="44"/>
  <c r="M28" i="44"/>
  <c r="N28" i="44"/>
  <c r="O28" i="44"/>
  <c r="D29" i="44"/>
  <c r="E29" i="44"/>
  <c r="F29" i="44"/>
  <c r="G29" i="44"/>
  <c r="H29" i="44"/>
  <c r="I29" i="44"/>
  <c r="J29" i="44"/>
  <c r="K29" i="44"/>
  <c r="L29" i="44"/>
  <c r="M29" i="44"/>
  <c r="N29" i="44"/>
  <c r="O29" i="44"/>
  <c r="D30" i="44"/>
  <c r="E30" i="44"/>
  <c r="F30" i="44"/>
  <c r="G30" i="44"/>
  <c r="H30" i="44"/>
  <c r="I30" i="44"/>
  <c r="J30" i="44"/>
  <c r="K30" i="44"/>
  <c r="L30" i="44"/>
  <c r="M30" i="44"/>
  <c r="N30" i="44"/>
  <c r="O30" i="44"/>
  <c r="D31" i="44"/>
  <c r="E31" i="44"/>
  <c r="F31" i="44"/>
  <c r="G31" i="44"/>
  <c r="H31" i="44"/>
  <c r="I31" i="44"/>
  <c r="J31" i="44"/>
  <c r="K31" i="44"/>
  <c r="L31" i="44"/>
  <c r="M31" i="44"/>
  <c r="N31" i="44"/>
  <c r="O31" i="44"/>
  <c r="D32" i="44"/>
  <c r="E32" i="44"/>
  <c r="F32" i="44"/>
  <c r="G32" i="44"/>
  <c r="H32" i="44"/>
  <c r="I32" i="44"/>
  <c r="J32" i="44"/>
  <c r="K32" i="44"/>
  <c r="L32" i="44"/>
  <c r="M32" i="44"/>
  <c r="N32" i="44"/>
  <c r="O32" i="44"/>
  <c r="D33" i="44"/>
  <c r="E33" i="44"/>
  <c r="F33" i="44"/>
  <c r="G33" i="44"/>
  <c r="H33" i="44"/>
  <c r="I33" i="44"/>
  <c r="J33" i="44"/>
  <c r="K33" i="44"/>
  <c r="L33" i="44"/>
  <c r="M33" i="44"/>
  <c r="N33" i="44"/>
  <c r="O33" i="44"/>
  <c r="D34" i="44"/>
  <c r="E34" i="44"/>
  <c r="F34" i="44"/>
  <c r="G34" i="44"/>
  <c r="H34" i="44"/>
  <c r="I34" i="44"/>
  <c r="J34" i="44"/>
  <c r="K34" i="44"/>
  <c r="L34" i="44"/>
  <c r="M34" i="44"/>
  <c r="N34" i="44"/>
  <c r="O34" i="44"/>
  <c r="D35" i="44"/>
  <c r="E35" i="44"/>
  <c r="F35" i="44"/>
  <c r="G35" i="44"/>
  <c r="H35" i="44"/>
  <c r="I35" i="44"/>
  <c r="J35" i="44"/>
  <c r="K35" i="44"/>
  <c r="L35" i="44"/>
  <c r="M35" i="44"/>
  <c r="N35" i="44"/>
  <c r="O35" i="44"/>
  <c r="D36" i="44"/>
  <c r="E36" i="44"/>
  <c r="F36" i="44"/>
  <c r="G36" i="44"/>
  <c r="H36" i="44"/>
  <c r="I36" i="44"/>
  <c r="J36" i="44"/>
  <c r="K36" i="44"/>
  <c r="L36" i="44"/>
  <c r="M36" i="44"/>
  <c r="N36" i="44"/>
  <c r="O36" i="44"/>
  <c r="D37" i="44"/>
  <c r="E37" i="44"/>
  <c r="F37" i="44"/>
  <c r="G37" i="44"/>
  <c r="H37" i="44"/>
  <c r="I37" i="44"/>
  <c r="J37" i="44"/>
  <c r="K37" i="44"/>
  <c r="L37" i="44"/>
  <c r="M37" i="44"/>
  <c r="N37" i="44"/>
  <c r="O37" i="44"/>
  <c r="D38" i="44"/>
  <c r="E38" i="44"/>
  <c r="F38" i="44"/>
  <c r="G38" i="44"/>
  <c r="H38" i="44"/>
  <c r="I38" i="44"/>
  <c r="J38" i="44"/>
  <c r="K38" i="44"/>
  <c r="L38" i="44"/>
  <c r="M38" i="44"/>
  <c r="N38" i="44"/>
  <c r="O38" i="44"/>
  <c r="D39" i="44"/>
  <c r="E39" i="44"/>
  <c r="F39" i="44"/>
  <c r="G39" i="44"/>
  <c r="H39" i="44"/>
  <c r="I39" i="44"/>
  <c r="J39" i="44"/>
  <c r="K39" i="44"/>
  <c r="L39" i="44"/>
  <c r="M39" i="44"/>
  <c r="N39" i="44"/>
  <c r="O39" i="44"/>
  <c r="D40" i="44"/>
  <c r="E40" i="44"/>
  <c r="F40" i="44"/>
  <c r="G40" i="44"/>
  <c r="H40" i="44"/>
  <c r="I40" i="44"/>
  <c r="J40" i="44"/>
  <c r="K40" i="44"/>
  <c r="L40" i="44"/>
  <c r="M40" i="44"/>
  <c r="N40" i="44"/>
  <c r="O40" i="44"/>
  <c r="D41" i="44"/>
  <c r="E41" i="44"/>
  <c r="F41" i="44"/>
  <c r="G41" i="44"/>
  <c r="H41" i="44"/>
  <c r="I41" i="44"/>
  <c r="J41" i="44"/>
  <c r="K41" i="44"/>
  <c r="L41" i="44"/>
  <c r="M41" i="44"/>
  <c r="N41" i="44"/>
  <c r="O41" i="44"/>
  <c r="D42" i="44"/>
  <c r="E42" i="44"/>
  <c r="F42" i="44"/>
  <c r="G42" i="44"/>
  <c r="H42" i="44"/>
  <c r="I42" i="44"/>
  <c r="J42" i="44"/>
  <c r="K42" i="44"/>
  <c r="L42" i="44"/>
  <c r="M42" i="44"/>
  <c r="N42" i="44"/>
  <c r="O42" i="44"/>
  <c r="D43" i="44"/>
  <c r="E43" i="44"/>
  <c r="F43" i="44"/>
  <c r="G43" i="44"/>
  <c r="H43" i="44"/>
  <c r="I43" i="44"/>
  <c r="J43" i="44"/>
  <c r="K43" i="44"/>
  <c r="L43" i="44"/>
  <c r="M43" i="44"/>
  <c r="N43" i="44"/>
  <c r="O43" i="44"/>
  <c r="D44" i="44"/>
  <c r="E44" i="44"/>
  <c r="F44" i="44"/>
  <c r="G44" i="44"/>
  <c r="H44" i="44"/>
  <c r="I44" i="44"/>
  <c r="J44" i="44"/>
  <c r="K44" i="44"/>
  <c r="L44" i="44"/>
  <c r="M44" i="44"/>
  <c r="N44" i="44"/>
  <c r="O44" i="44"/>
  <c r="D45" i="44"/>
  <c r="E45" i="44"/>
  <c r="F45" i="44"/>
  <c r="G45" i="44"/>
  <c r="H45" i="44"/>
  <c r="I45" i="44"/>
  <c r="J45" i="44"/>
  <c r="K45" i="44"/>
  <c r="L45" i="44"/>
  <c r="M45" i="44"/>
  <c r="N45" i="44"/>
  <c r="O45" i="44"/>
  <c r="D46" i="44"/>
  <c r="E46" i="44"/>
  <c r="F46" i="44"/>
  <c r="G46" i="44"/>
  <c r="H46" i="44"/>
  <c r="I46" i="44"/>
  <c r="J46" i="44"/>
  <c r="K46" i="44"/>
  <c r="L46" i="44"/>
  <c r="M46" i="44"/>
  <c r="N46" i="44"/>
  <c r="O46" i="44"/>
  <c r="D47" i="44"/>
  <c r="E47" i="44"/>
  <c r="F47" i="44"/>
  <c r="G47" i="44"/>
  <c r="H47" i="44"/>
  <c r="I47" i="44"/>
  <c r="J47" i="44"/>
  <c r="K47" i="44"/>
  <c r="L47" i="44"/>
  <c r="M47" i="44"/>
  <c r="N47" i="44"/>
  <c r="O47" i="44"/>
  <c r="D48" i="44"/>
  <c r="E48" i="44"/>
  <c r="F48" i="44"/>
  <c r="G48" i="44"/>
  <c r="H48" i="44"/>
  <c r="I48" i="44"/>
  <c r="J48" i="44"/>
  <c r="K48" i="44"/>
  <c r="L48" i="44"/>
  <c r="M48" i="44"/>
  <c r="N48" i="44"/>
  <c r="O48" i="44"/>
  <c r="D49" i="44"/>
  <c r="E49" i="44"/>
  <c r="F49" i="44"/>
  <c r="G49" i="44"/>
  <c r="H49" i="44"/>
  <c r="I49" i="44"/>
  <c r="J49" i="44"/>
  <c r="K49" i="44"/>
  <c r="L49" i="44"/>
  <c r="M49" i="44"/>
  <c r="N49" i="44"/>
  <c r="O49" i="44"/>
  <c r="D50" i="44"/>
  <c r="E50" i="44"/>
  <c r="F50" i="44"/>
  <c r="G50" i="44"/>
  <c r="H50" i="44"/>
  <c r="I50" i="44"/>
  <c r="J50" i="44"/>
  <c r="K50" i="44"/>
  <c r="L50" i="44"/>
  <c r="M50" i="44"/>
  <c r="N50" i="44"/>
  <c r="O50" i="44"/>
  <c r="D51" i="44"/>
  <c r="E51" i="44"/>
  <c r="F51" i="44"/>
  <c r="G51" i="44"/>
  <c r="H51" i="44"/>
  <c r="I51" i="44"/>
  <c r="J51" i="44"/>
  <c r="K51" i="44"/>
  <c r="L51" i="44"/>
  <c r="M51" i="44"/>
  <c r="N51" i="44"/>
  <c r="O51" i="44"/>
  <c r="D52" i="44"/>
  <c r="E52" i="44"/>
  <c r="F52" i="44"/>
  <c r="G52" i="44"/>
  <c r="H52" i="44"/>
  <c r="I52" i="44"/>
  <c r="J52" i="44"/>
  <c r="K52" i="44"/>
  <c r="L52" i="44"/>
  <c r="M52" i="44"/>
  <c r="N52" i="44"/>
  <c r="O52" i="44"/>
  <c r="D53" i="44"/>
  <c r="E53" i="44"/>
  <c r="F53" i="44"/>
  <c r="G53" i="44"/>
  <c r="H53" i="44"/>
  <c r="I53" i="44"/>
  <c r="J53" i="44"/>
  <c r="K53" i="44"/>
  <c r="L53" i="44"/>
  <c r="M53" i="44"/>
  <c r="N53" i="44"/>
  <c r="O53" i="44"/>
  <c r="D54" i="44"/>
  <c r="E54" i="44"/>
  <c r="F54" i="44"/>
  <c r="G54" i="44"/>
  <c r="H54" i="44"/>
  <c r="I54" i="44"/>
  <c r="J54" i="44"/>
  <c r="K54" i="44"/>
  <c r="L54" i="44"/>
  <c r="M54" i="44"/>
  <c r="N54" i="44"/>
  <c r="O54" i="44"/>
  <c r="D55" i="44"/>
  <c r="E55" i="44"/>
  <c r="F55" i="44"/>
  <c r="G55" i="44"/>
  <c r="H55" i="44"/>
  <c r="I55" i="44"/>
  <c r="J55" i="44"/>
  <c r="K55" i="44"/>
  <c r="L55" i="44"/>
  <c r="M55" i="44"/>
  <c r="N55" i="44"/>
  <c r="O55" i="44"/>
  <c r="D56" i="44"/>
  <c r="E56" i="44"/>
  <c r="F56" i="44"/>
  <c r="G56" i="44"/>
  <c r="H56" i="44"/>
  <c r="I56" i="44"/>
  <c r="J56" i="44"/>
  <c r="K56" i="44"/>
  <c r="L56" i="44"/>
  <c r="M56" i="44"/>
  <c r="N56" i="44"/>
  <c r="O56" i="44"/>
  <c r="D13" i="44"/>
  <c r="E13" i="44"/>
  <c r="F13" i="44"/>
  <c r="G13" i="44"/>
  <c r="H13" i="44"/>
  <c r="I13" i="44"/>
  <c r="J13" i="44"/>
  <c r="K13" i="44"/>
  <c r="L13" i="44"/>
  <c r="M13" i="44"/>
  <c r="N13" i="44"/>
  <c r="O13" i="44"/>
  <c r="G12" i="44"/>
  <c r="H12" i="44"/>
  <c r="I12" i="44"/>
  <c r="J12" i="44"/>
  <c r="K12" i="44"/>
  <c r="L12" i="44"/>
  <c r="M12" i="44"/>
  <c r="N12" i="44"/>
  <c r="O12" i="44"/>
  <c r="F12" i="44"/>
  <c r="E12" i="44"/>
  <c r="D12" i="44"/>
  <c r="F4" i="44"/>
  <c r="D14" i="43"/>
  <c r="E14" i="43"/>
  <c r="F14" i="43"/>
  <c r="G14" i="43"/>
  <c r="H14" i="43"/>
  <c r="I14" i="43"/>
  <c r="J14" i="43"/>
  <c r="K14" i="43"/>
  <c r="L14" i="43"/>
  <c r="M14" i="43"/>
  <c r="N14" i="43"/>
  <c r="O14" i="43"/>
  <c r="D15" i="43"/>
  <c r="E15" i="43"/>
  <c r="F15" i="43"/>
  <c r="G15" i="43"/>
  <c r="H15" i="43"/>
  <c r="I15" i="43"/>
  <c r="J15" i="43"/>
  <c r="K15" i="43"/>
  <c r="L15" i="43"/>
  <c r="M15" i="43"/>
  <c r="N15" i="43"/>
  <c r="O15" i="43"/>
  <c r="D16" i="43"/>
  <c r="E16" i="43"/>
  <c r="F16" i="43"/>
  <c r="G16" i="43"/>
  <c r="H16" i="43"/>
  <c r="I16" i="43"/>
  <c r="J16" i="43"/>
  <c r="K16" i="43"/>
  <c r="L16" i="43"/>
  <c r="M16" i="43"/>
  <c r="N16" i="43"/>
  <c r="O16" i="43"/>
  <c r="D17" i="43"/>
  <c r="E17" i="43"/>
  <c r="F17" i="43"/>
  <c r="G17" i="43"/>
  <c r="H17" i="43"/>
  <c r="I17" i="43"/>
  <c r="J17" i="43"/>
  <c r="K17" i="43"/>
  <c r="L17" i="43"/>
  <c r="M17" i="43"/>
  <c r="N17" i="43"/>
  <c r="O17" i="43"/>
  <c r="D18" i="43"/>
  <c r="E18" i="43"/>
  <c r="F18" i="43"/>
  <c r="G18" i="43"/>
  <c r="H18" i="43"/>
  <c r="I18" i="43"/>
  <c r="J18" i="43"/>
  <c r="K18" i="43"/>
  <c r="L18" i="43"/>
  <c r="M18" i="43"/>
  <c r="N18" i="43"/>
  <c r="O18" i="43"/>
  <c r="D19" i="43"/>
  <c r="E19" i="43"/>
  <c r="F19" i="43"/>
  <c r="G19" i="43"/>
  <c r="H19" i="43"/>
  <c r="I19" i="43"/>
  <c r="J19" i="43"/>
  <c r="K19" i="43"/>
  <c r="L19" i="43"/>
  <c r="M19" i="43"/>
  <c r="N19" i="43"/>
  <c r="O19" i="43"/>
  <c r="D20" i="43"/>
  <c r="E20" i="43"/>
  <c r="F20" i="43"/>
  <c r="G20" i="43"/>
  <c r="H20" i="43"/>
  <c r="I20" i="43"/>
  <c r="J20" i="43"/>
  <c r="K20" i="43"/>
  <c r="L20" i="43"/>
  <c r="M20" i="43"/>
  <c r="N20" i="43"/>
  <c r="O20" i="43"/>
  <c r="D21" i="43"/>
  <c r="E21" i="43"/>
  <c r="F21" i="43"/>
  <c r="G21" i="43"/>
  <c r="H21" i="43"/>
  <c r="I21" i="43"/>
  <c r="J21" i="43"/>
  <c r="K21" i="43"/>
  <c r="L21" i="43"/>
  <c r="M21" i="43"/>
  <c r="N21" i="43"/>
  <c r="O21" i="43"/>
  <c r="D22" i="43"/>
  <c r="E22" i="43"/>
  <c r="F22" i="43"/>
  <c r="G22" i="43"/>
  <c r="H22" i="43"/>
  <c r="I22" i="43"/>
  <c r="J22" i="43"/>
  <c r="K22" i="43"/>
  <c r="L22" i="43"/>
  <c r="M22" i="43"/>
  <c r="N22" i="43"/>
  <c r="O22" i="43"/>
  <c r="D23" i="43"/>
  <c r="E23" i="43"/>
  <c r="F23" i="43"/>
  <c r="G23" i="43"/>
  <c r="H23" i="43"/>
  <c r="I23" i="43"/>
  <c r="J23" i="43"/>
  <c r="K23" i="43"/>
  <c r="L23" i="43"/>
  <c r="M23" i="43"/>
  <c r="N23" i="43"/>
  <c r="O23" i="43"/>
  <c r="D24" i="43"/>
  <c r="E24" i="43"/>
  <c r="F24" i="43"/>
  <c r="G24" i="43"/>
  <c r="H24" i="43"/>
  <c r="I24" i="43"/>
  <c r="J24" i="43"/>
  <c r="K24" i="43"/>
  <c r="L24" i="43"/>
  <c r="M24" i="43"/>
  <c r="N24" i="43"/>
  <c r="O24" i="43"/>
  <c r="D25" i="43"/>
  <c r="E25" i="43"/>
  <c r="F25" i="43"/>
  <c r="G25" i="43"/>
  <c r="H25" i="43"/>
  <c r="I25" i="43"/>
  <c r="J25" i="43"/>
  <c r="K25" i="43"/>
  <c r="L25" i="43"/>
  <c r="M25" i="43"/>
  <c r="N25" i="43"/>
  <c r="O25" i="43"/>
  <c r="D26" i="43"/>
  <c r="E26" i="43"/>
  <c r="F26" i="43"/>
  <c r="G26" i="43"/>
  <c r="H26" i="43"/>
  <c r="I26" i="43"/>
  <c r="J26" i="43"/>
  <c r="K26" i="43"/>
  <c r="L26" i="43"/>
  <c r="M26" i="43"/>
  <c r="N26" i="43"/>
  <c r="O26" i="43"/>
  <c r="D27" i="43"/>
  <c r="E27" i="43"/>
  <c r="F27" i="43"/>
  <c r="G27" i="43"/>
  <c r="H27" i="43"/>
  <c r="I27" i="43"/>
  <c r="J27" i="43"/>
  <c r="K27" i="43"/>
  <c r="L27" i="43"/>
  <c r="M27" i="43"/>
  <c r="N27" i="43"/>
  <c r="O27" i="43"/>
  <c r="D28" i="43"/>
  <c r="E28" i="43"/>
  <c r="F28" i="43"/>
  <c r="G28" i="43"/>
  <c r="H28" i="43"/>
  <c r="I28" i="43"/>
  <c r="J28" i="43"/>
  <c r="K28" i="43"/>
  <c r="L28" i="43"/>
  <c r="M28" i="43"/>
  <c r="N28" i="43"/>
  <c r="O28" i="43"/>
  <c r="D29" i="43"/>
  <c r="E29" i="43"/>
  <c r="F29" i="43"/>
  <c r="G29" i="43"/>
  <c r="H29" i="43"/>
  <c r="I29" i="43"/>
  <c r="J29" i="43"/>
  <c r="K29" i="43"/>
  <c r="L29" i="43"/>
  <c r="M29" i="43"/>
  <c r="N29" i="43"/>
  <c r="O29" i="43"/>
  <c r="D30" i="43"/>
  <c r="E30" i="43"/>
  <c r="F30" i="43"/>
  <c r="G30" i="43"/>
  <c r="H30" i="43"/>
  <c r="I30" i="43"/>
  <c r="J30" i="43"/>
  <c r="K30" i="43"/>
  <c r="L30" i="43"/>
  <c r="M30" i="43"/>
  <c r="N30" i="43"/>
  <c r="O30" i="43"/>
  <c r="D31" i="43"/>
  <c r="E31" i="43"/>
  <c r="F31" i="43"/>
  <c r="G31" i="43"/>
  <c r="H31" i="43"/>
  <c r="I31" i="43"/>
  <c r="J31" i="43"/>
  <c r="K31" i="43"/>
  <c r="L31" i="43"/>
  <c r="M31" i="43"/>
  <c r="N31" i="43"/>
  <c r="O31" i="43"/>
  <c r="D32" i="43"/>
  <c r="E32" i="43"/>
  <c r="F32" i="43"/>
  <c r="G32" i="43"/>
  <c r="H32" i="43"/>
  <c r="I32" i="43"/>
  <c r="J32" i="43"/>
  <c r="K32" i="43"/>
  <c r="L32" i="43"/>
  <c r="M32" i="43"/>
  <c r="N32" i="43"/>
  <c r="O32" i="43"/>
  <c r="D33" i="43"/>
  <c r="E33" i="43"/>
  <c r="F33" i="43"/>
  <c r="G33" i="43"/>
  <c r="H33" i="43"/>
  <c r="I33" i="43"/>
  <c r="J33" i="43"/>
  <c r="K33" i="43"/>
  <c r="L33" i="43"/>
  <c r="M33" i="43"/>
  <c r="N33" i="43"/>
  <c r="O33" i="43"/>
  <c r="D34" i="43"/>
  <c r="E34" i="43"/>
  <c r="F34" i="43"/>
  <c r="G34" i="43"/>
  <c r="H34" i="43"/>
  <c r="I34" i="43"/>
  <c r="J34" i="43"/>
  <c r="K34" i="43"/>
  <c r="L34" i="43"/>
  <c r="M34" i="43"/>
  <c r="N34" i="43"/>
  <c r="O34" i="43"/>
  <c r="D35" i="43"/>
  <c r="E35" i="43"/>
  <c r="F35" i="43"/>
  <c r="G35" i="43"/>
  <c r="H35" i="43"/>
  <c r="I35" i="43"/>
  <c r="J35" i="43"/>
  <c r="K35" i="43"/>
  <c r="L35" i="43"/>
  <c r="M35" i="43"/>
  <c r="N35" i="43"/>
  <c r="O35" i="43"/>
  <c r="D36" i="43"/>
  <c r="E36" i="43"/>
  <c r="F36" i="43"/>
  <c r="G36" i="43"/>
  <c r="H36" i="43"/>
  <c r="I36" i="43"/>
  <c r="J36" i="43"/>
  <c r="K36" i="43"/>
  <c r="L36" i="43"/>
  <c r="M36" i="43"/>
  <c r="N36" i="43"/>
  <c r="O36" i="43"/>
  <c r="D37" i="43"/>
  <c r="E37" i="43"/>
  <c r="F37" i="43"/>
  <c r="G37" i="43"/>
  <c r="H37" i="43"/>
  <c r="I37" i="43"/>
  <c r="J37" i="43"/>
  <c r="K37" i="43"/>
  <c r="L37" i="43"/>
  <c r="M37" i="43"/>
  <c r="N37" i="43"/>
  <c r="O37" i="43"/>
  <c r="D38" i="43"/>
  <c r="E38" i="43"/>
  <c r="F38" i="43"/>
  <c r="G38" i="43"/>
  <c r="H38" i="43"/>
  <c r="I38" i="43"/>
  <c r="J38" i="43"/>
  <c r="K38" i="43"/>
  <c r="L38" i="43"/>
  <c r="M38" i="43"/>
  <c r="N38" i="43"/>
  <c r="O38" i="43"/>
  <c r="D39" i="43"/>
  <c r="E39" i="43"/>
  <c r="F39" i="43"/>
  <c r="G39" i="43"/>
  <c r="H39" i="43"/>
  <c r="I39" i="43"/>
  <c r="J39" i="43"/>
  <c r="K39" i="43"/>
  <c r="L39" i="43"/>
  <c r="M39" i="43"/>
  <c r="N39" i="43"/>
  <c r="O39" i="43"/>
  <c r="D40" i="43"/>
  <c r="E40" i="43"/>
  <c r="F40" i="43"/>
  <c r="G40" i="43"/>
  <c r="H40" i="43"/>
  <c r="I40" i="43"/>
  <c r="J40" i="43"/>
  <c r="K40" i="43"/>
  <c r="L40" i="43"/>
  <c r="M40" i="43"/>
  <c r="N40" i="43"/>
  <c r="O40" i="43"/>
  <c r="D41" i="43"/>
  <c r="E41" i="43"/>
  <c r="F41" i="43"/>
  <c r="G41" i="43"/>
  <c r="H41" i="43"/>
  <c r="I41" i="43"/>
  <c r="J41" i="43"/>
  <c r="K41" i="43"/>
  <c r="L41" i="43"/>
  <c r="M41" i="43"/>
  <c r="N41" i="43"/>
  <c r="O41" i="43"/>
  <c r="D42" i="43"/>
  <c r="E42" i="43"/>
  <c r="F42" i="43"/>
  <c r="G42" i="43"/>
  <c r="H42" i="43"/>
  <c r="I42" i="43"/>
  <c r="J42" i="43"/>
  <c r="K42" i="43"/>
  <c r="L42" i="43"/>
  <c r="M42" i="43"/>
  <c r="N42" i="43"/>
  <c r="O42" i="43"/>
  <c r="D43" i="43"/>
  <c r="E43" i="43"/>
  <c r="F43" i="43"/>
  <c r="G43" i="43"/>
  <c r="H43" i="43"/>
  <c r="I43" i="43"/>
  <c r="J43" i="43"/>
  <c r="K43" i="43"/>
  <c r="L43" i="43"/>
  <c r="M43" i="43"/>
  <c r="N43" i="43"/>
  <c r="O43" i="43"/>
  <c r="D44" i="43"/>
  <c r="E44" i="43"/>
  <c r="F44" i="43"/>
  <c r="G44" i="43"/>
  <c r="H44" i="43"/>
  <c r="I44" i="43"/>
  <c r="J44" i="43"/>
  <c r="K44" i="43"/>
  <c r="L44" i="43"/>
  <c r="M44" i="43"/>
  <c r="N44" i="43"/>
  <c r="O44" i="43"/>
  <c r="D45" i="43"/>
  <c r="E45" i="43"/>
  <c r="F45" i="43"/>
  <c r="G45" i="43"/>
  <c r="H45" i="43"/>
  <c r="I45" i="43"/>
  <c r="J45" i="43"/>
  <c r="K45" i="43"/>
  <c r="L45" i="43"/>
  <c r="M45" i="43"/>
  <c r="N45" i="43"/>
  <c r="O45" i="43"/>
  <c r="D46" i="43"/>
  <c r="E46" i="43"/>
  <c r="F46" i="43"/>
  <c r="G46" i="43"/>
  <c r="H46" i="43"/>
  <c r="I46" i="43"/>
  <c r="J46" i="43"/>
  <c r="K46" i="43"/>
  <c r="L46" i="43"/>
  <c r="M46" i="43"/>
  <c r="N46" i="43"/>
  <c r="O46" i="43"/>
  <c r="D47" i="43"/>
  <c r="E47" i="43"/>
  <c r="F47" i="43"/>
  <c r="G47" i="43"/>
  <c r="H47" i="43"/>
  <c r="I47" i="43"/>
  <c r="J47" i="43"/>
  <c r="K47" i="43"/>
  <c r="L47" i="43"/>
  <c r="M47" i="43"/>
  <c r="N47" i="43"/>
  <c r="O47" i="43"/>
  <c r="D48" i="43"/>
  <c r="E48" i="43"/>
  <c r="F48" i="43"/>
  <c r="G48" i="43"/>
  <c r="H48" i="43"/>
  <c r="I48" i="43"/>
  <c r="J48" i="43"/>
  <c r="K48" i="43"/>
  <c r="L48" i="43"/>
  <c r="M48" i="43"/>
  <c r="N48" i="43"/>
  <c r="O48" i="43"/>
  <c r="D49" i="43"/>
  <c r="E49" i="43"/>
  <c r="F49" i="43"/>
  <c r="G49" i="43"/>
  <c r="H49" i="43"/>
  <c r="I49" i="43"/>
  <c r="J49" i="43"/>
  <c r="K49" i="43"/>
  <c r="L49" i="43"/>
  <c r="M49" i="43"/>
  <c r="N49" i="43"/>
  <c r="O49" i="43"/>
  <c r="D50" i="43"/>
  <c r="E50" i="43"/>
  <c r="F50" i="43"/>
  <c r="G50" i="43"/>
  <c r="H50" i="43"/>
  <c r="I50" i="43"/>
  <c r="J50" i="43"/>
  <c r="K50" i="43"/>
  <c r="L50" i="43"/>
  <c r="M50" i="43"/>
  <c r="N50" i="43"/>
  <c r="O50" i="43"/>
  <c r="D51" i="43"/>
  <c r="E51" i="43"/>
  <c r="F51" i="43"/>
  <c r="G51" i="43"/>
  <c r="H51" i="43"/>
  <c r="I51" i="43"/>
  <c r="J51" i="43"/>
  <c r="K51" i="43"/>
  <c r="L51" i="43"/>
  <c r="M51" i="43"/>
  <c r="N51" i="43"/>
  <c r="O51" i="43"/>
  <c r="D52" i="43"/>
  <c r="E52" i="43"/>
  <c r="F52" i="43"/>
  <c r="G52" i="43"/>
  <c r="H52" i="43"/>
  <c r="I52" i="43"/>
  <c r="J52" i="43"/>
  <c r="K52" i="43"/>
  <c r="L52" i="43"/>
  <c r="M52" i="43"/>
  <c r="N52" i="43"/>
  <c r="O52" i="43"/>
  <c r="D53" i="43"/>
  <c r="E53" i="43"/>
  <c r="F53" i="43"/>
  <c r="G53" i="43"/>
  <c r="H53" i="43"/>
  <c r="I53" i="43"/>
  <c r="J53" i="43"/>
  <c r="K53" i="43"/>
  <c r="L53" i="43"/>
  <c r="M53" i="43"/>
  <c r="N53" i="43"/>
  <c r="O53" i="43"/>
  <c r="D54" i="43"/>
  <c r="E54" i="43"/>
  <c r="F54" i="43"/>
  <c r="G54" i="43"/>
  <c r="H54" i="43"/>
  <c r="I54" i="43"/>
  <c r="J54" i="43"/>
  <c r="K54" i="43"/>
  <c r="L54" i="43"/>
  <c r="M54" i="43"/>
  <c r="N54" i="43"/>
  <c r="O54" i="43"/>
  <c r="D55" i="43"/>
  <c r="E55" i="43"/>
  <c r="F55" i="43"/>
  <c r="G55" i="43"/>
  <c r="H55" i="43"/>
  <c r="I55" i="43"/>
  <c r="J55" i="43"/>
  <c r="K55" i="43"/>
  <c r="L55" i="43"/>
  <c r="M55" i="43"/>
  <c r="N55" i="43"/>
  <c r="O55" i="43"/>
  <c r="D56" i="43"/>
  <c r="E56" i="43"/>
  <c r="F56" i="43"/>
  <c r="G56" i="43"/>
  <c r="H56" i="43"/>
  <c r="I56" i="43"/>
  <c r="J56" i="43"/>
  <c r="K56" i="43"/>
  <c r="L56" i="43"/>
  <c r="M56" i="43"/>
  <c r="N56" i="43"/>
  <c r="O56" i="43"/>
  <c r="D13" i="43"/>
  <c r="E13" i="43"/>
  <c r="F13" i="43"/>
  <c r="G13" i="43"/>
  <c r="H13" i="43"/>
  <c r="I13" i="43"/>
  <c r="J13" i="43"/>
  <c r="K13" i="43"/>
  <c r="L13" i="43"/>
  <c r="M13" i="43"/>
  <c r="N13" i="43"/>
  <c r="O13" i="43"/>
  <c r="G12" i="43"/>
  <c r="H12" i="43"/>
  <c r="I12" i="43"/>
  <c r="J12" i="43"/>
  <c r="K12" i="43"/>
  <c r="L12" i="43"/>
  <c r="M12" i="43"/>
  <c r="N12" i="43"/>
  <c r="O12" i="43"/>
  <c r="F12" i="43"/>
  <c r="E12" i="43"/>
  <c r="D12" i="43"/>
  <c r="F4" i="43"/>
  <c r="D14" i="42"/>
  <c r="E14" i="42"/>
  <c r="F14" i="42"/>
  <c r="G14" i="42"/>
  <c r="H14" i="42"/>
  <c r="I14" i="42"/>
  <c r="J14" i="42"/>
  <c r="K14" i="42"/>
  <c r="L14" i="42"/>
  <c r="M14" i="42"/>
  <c r="N14" i="42"/>
  <c r="O14" i="42"/>
  <c r="D15" i="42"/>
  <c r="E15" i="42"/>
  <c r="F15" i="42"/>
  <c r="G15" i="42"/>
  <c r="H15" i="42"/>
  <c r="I15" i="42"/>
  <c r="J15" i="42"/>
  <c r="K15" i="42"/>
  <c r="L15" i="42"/>
  <c r="M15" i="42"/>
  <c r="N15" i="42"/>
  <c r="O15" i="42"/>
  <c r="D16" i="42"/>
  <c r="E16" i="42"/>
  <c r="F16" i="42"/>
  <c r="G16" i="42"/>
  <c r="H16" i="42"/>
  <c r="I16" i="42"/>
  <c r="J16" i="42"/>
  <c r="K16" i="42"/>
  <c r="L16" i="42"/>
  <c r="M16" i="42"/>
  <c r="N16" i="42"/>
  <c r="O16" i="42"/>
  <c r="D17" i="42"/>
  <c r="E17" i="42"/>
  <c r="F17" i="42"/>
  <c r="G17" i="42"/>
  <c r="H17" i="42"/>
  <c r="I17" i="42"/>
  <c r="J17" i="42"/>
  <c r="K17" i="42"/>
  <c r="L17" i="42"/>
  <c r="M17" i="42"/>
  <c r="N17" i="42"/>
  <c r="O17" i="42"/>
  <c r="D18" i="42"/>
  <c r="E18" i="42"/>
  <c r="F18" i="42"/>
  <c r="G18" i="42"/>
  <c r="H18" i="42"/>
  <c r="I18" i="42"/>
  <c r="J18" i="42"/>
  <c r="K18" i="42"/>
  <c r="L18" i="42"/>
  <c r="M18" i="42"/>
  <c r="N18" i="42"/>
  <c r="O18" i="42"/>
  <c r="D19" i="42"/>
  <c r="E19" i="42"/>
  <c r="F19" i="42"/>
  <c r="G19" i="42"/>
  <c r="H19" i="42"/>
  <c r="I19" i="42"/>
  <c r="J19" i="42"/>
  <c r="K19" i="42"/>
  <c r="L19" i="42"/>
  <c r="M19" i="42"/>
  <c r="N19" i="42"/>
  <c r="O19" i="42"/>
  <c r="D20" i="42"/>
  <c r="E20" i="42"/>
  <c r="F20" i="42"/>
  <c r="G20" i="42"/>
  <c r="H20" i="42"/>
  <c r="I20" i="42"/>
  <c r="J20" i="42"/>
  <c r="K20" i="42"/>
  <c r="L20" i="42"/>
  <c r="M20" i="42"/>
  <c r="N20" i="42"/>
  <c r="O20" i="42"/>
  <c r="D21" i="42"/>
  <c r="E21" i="42"/>
  <c r="F21" i="42"/>
  <c r="G21" i="42"/>
  <c r="H21" i="42"/>
  <c r="I21" i="42"/>
  <c r="J21" i="42"/>
  <c r="K21" i="42"/>
  <c r="L21" i="42"/>
  <c r="M21" i="42"/>
  <c r="N21" i="42"/>
  <c r="O21" i="42"/>
  <c r="D22" i="42"/>
  <c r="E22" i="42"/>
  <c r="F22" i="42"/>
  <c r="G22" i="42"/>
  <c r="H22" i="42"/>
  <c r="I22" i="42"/>
  <c r="J22" i="42"/>
  <c r="K22" i="42"/>
  <c r="L22" i="42"/>
  <c r="M22" i="42"/>
  <c r="N22" i="42"/>
  <c r="O22" i="42"/>
  <c r="D23" i="42"/>
  <c r="E23" i="42"/>
  <c r="F23" i="42"/>
  <c r="G23" i="42"/>
  <c r="H23" i="42"/>
  <c r="I23" i="42"/>
  <c r="J23" i="42"/>
  <c r="K23" i="42"/>
  <c r="L23" i="42"/>
  <c r="M23" i="42"/>
  <c r="N23" i="42"/>
  <c r="O23" i="42"/>
  <c r="D24" i="42"/>
  <c r="E24" i="42"/>
  <c r="F24" i="42"/>
  <c r="G24" i="42"/>
  <c r="H24" i="42"/>
  <c r="I24" i="42"/>
  <c r="J24" i="42"/>
  <c r="K24" i="42"/>
  <c r="L24" i="42"/>
  <c r="M24" i="42"/>
  <c r="N24" i="42"/>
  <c r="O24" i="42"/>
  <c r="D25" i="42"/>
  <c r="E25" i="42"/>
  <c r="F25" i="42"/>
  <c r="G25" i="42"/>
  <c r="H25" i="42"/>
  <c r="I25" i="42"/>
  <c r="J25" i="42"/>
  <c r="K25" i="42"/>
  <c r="L25" i="42"/>
  <c r="M25" i="42"/>
  <c r="N25" i="42"/>
  <c r="O25" i="42"/>
  <c r="D26" i="42"/>
  <c r="E26" i="42"/>
  <c r="F26" i="42"/>
  <c r="G26" i="42"/>
  <c r="H26" i="42"/>
  <c r="I26" i="42"/>
  <c r="J26" i="42"/>
  <c r="K26" i="42"/>
  <c r="L26" i="42"/>
  <c r="M26" i="42"/>
  <c r="N26" i="42"/>
  <c r="O26" i="42"/>
  <c r="D27" i="42"/>
  <c r="E27" i="42"/>
  <c r="F27" i="42"/>
  <c r="G27" i="42"/>
  <c r="H27" i="42"/>
  <c r="I27" i="42"/>
  <c r="J27" i="42"/>
  <c r="K27" i="42"/>
  <c r="L27" i="42"/>
  <c r="M27" i="42"/>
  <c r="N27" i="42"/>
  <c r="O27" i="42"/>
  <c r="D28" i="42"/>
  <c r="E28" i="42"/>
  <c r="F28" i="42"/>
  <c r="G28" i="42"/>
  <c r="H28" i="42"/>
  <c r="I28" i="42"/>
  <c r="J28" i="42"/>
  <c r="K28" i="42"/>
  <c r="L28" i="42"/>
  <c r="M28" i="42"/>
  <c r="N28" i="42"/>
  <c r="O28" i="42"/>
  <c r="D29" i="42"/>
  <c r="E29" i="42"/>
  <c r="F29" i="42"/>
  <c r="G29" i="42"/>
  <c r="H29" i="42"/>
  <c r="I29" i="42"/>
  <c r="J29" i="42"/>
  <c r="K29" i="42"/>
  <c r="L29" i="42"/>
  <c r="M29" i="42"/>
  <c r="N29" i="42"/>
  <c r="O29" i="42"/>
  <c r="D30" i="42"/>
  <c r="E30" i="42"/>
  <c r="F30" i="42"/>
  <c r="G30" i="42"/>
  <c r="H30" i="42"/>
  <c r="I30" i="42"/>
  <c r="J30" i="42"/>
  <c r="K30" i="42"/>
  <c r="L30" i="42"/>
  <c r="M30" i="42"/>
  <c r="N30" i="42"/>
  <c r="O30" i="42"/>
  <c r="D31" i="42"/>
  <c r="E31" i="42"/>
  <c r="F31" i="42"/>
  <c r="G31" i="42"/>
  <c r="H31" i="42"/>
  <c r="I31" i="42"/>
  <c r="J31" i="42"/>
  <c r="K31" i="42"/>
  <c r="L31" i="42"/>
  <c r="M31" i="42"/>
  <c r="N31" i="42"/>
  <c r="O31" i="42"/>
  <c r="D32" i="42"/>
  <c r="E32" i="42"/>
  <c r="F32" i="42"/>
  <c r="G32" i="42"/>
  <c r="H32" i="42"/>
  <c r="I32" i="42"/>
  <c r="J32" i="42"/>
  <c r="K32" i="42"/>
  <c r="L32" i="42"/>
  <c r="M32" i="42"/>
  <c r="N32" i="42"/>
  <c r="O32" i="42"/>
  <c r="D33" i="42"/>
  <c r="E33" i="42"/>
  <c r="F33" i="42"/>
  <c r="G33" i="42"/>
  <c r="H33" i="42"/>
  <c r="I33" i="42"/>
  <c r="J33" i="42"/>
  <c r="K33" i="42"/>
  <c r="L33" i="42"/>
  <c r="M33" i="42"/>
  <c r="N33" i="42"/>
  <c r="O33" i="42"/>
  <c r="D34" i="42"/>
  <c r="E34" i="42"/>
  <c r="F34" i="42"/>
  <c r="G34" i="42"/>
  <c r="H34" i="42"/>
  <c r="I34" i="42"/>
  <c r="J34" i="42"/>
  <c r="K34" i="42"/>
  <c r="L34" i="42"/>
  <c r="M34" i="42"/>
  <c r="N34" i="42"/>
  <c r="O34" i="42"/>
  <c r="D35" i="42"/>
  <c r="E35" i="42"/>
  <c r="F35" i="42"/>
  <c r="G35" i="42"/>
  <c r="H35" i="42"/>
  <c r="I35" i="42"/>
  <c r="J35" i="42"/>
  <c r="K35" i="42"/>
  <c r="L35" i="42"/>
  <c r="M35" i="42"/>
  <c r="N35" i="42"/>
  <c r="O35" i="42"/>
  <c r="D36" i="42"/>
  <c r="E36" i="42"/>
  <c r="F36" i="42"/>
  <c r="G36" i="42"/>
  <c r="H36" i="42"/>
  <c r="I36" i="42"/>
  <c r="J36" i="42"/>
  <c r="K36" i="42"/>
  <c r="L36" i="42"/>
  <c r="M36" i="42"/>
  <c r="N36" i="42"/>
  <c r="O36" i="42"/>
  <c r="D37" i="42"/>
  <c r="E37" i="42"/>
  <c r="F37" i="42"/>
  <c r="G37" i="42"/>
  <c r="H37" i="42"/>
  <c r="I37" i="42"/>
  <c r="J37" i="42"/>
  <c r="K37" i="42"/>
  <c r="L37" i="42"/>
  <c r="M37" i="42"/>
  <c r="N37" i="42"/>
  <c r="O37" i="42"/>
  <c r="D38" i="42"/>
  <c r="E38" i="42"/>
  <c r="F38" i="42"/>
  <c r="G38" i="42"/>
  <c r="H38" i="42"/>
  <c r="I38" i="42"/>
  <c r="J38" i="42"/>
  <c r="K38" i="42"/>
  <c r="L38" i="42"/>
  <c r="M38" i="42"/>
  <c r="N38" i="42"/>
  <c r="O38" i="42"/>
  <c r="D39" i="42"/>
  <c r="E39" i="42"/>
  <c r="F39" i="42"/>
  <c r="G39" i="42"/>
  <c r="H39" i="42"/>
  <c r="I39" i="42"/>
  <c r="J39" i="42"/>
  <c r="K39" i="42"/>
  <c r="L39" i="42"/>
  <c r="M39" i="42"/>
  <c r="N39" i="42"/>
  <c r="O39" i="42"/>
  <c r="D40" i="42"/>
  <c r="E40" i="42"/>
  <c r="F40" i="42"/>
  <c r="G40" i="42"/>
  <c r="H40" i="42"/>
  <c r="I40" i="42"/>
  <c r="J40" i="42"/>
  <c r="K40" i="42"/>
  <c r="L40" i="42"/>
  <c r="M40" i="42"/>
  <c r="N40" i="42"/>
  <c r="O40" i="42"/>
  <c r="D41" i="42"/>
  <c r="E41" i="42"/>
  <c r="F41" i="42"/>
  <c r="G41" i="42"/>
  <c r="H41" i="42"/>
  <c r="I41" i="42"/>
  <c r="J41" i="42"/>
  <c r="K41" i="42"/>
  <c r="L41" i="42"/>
  <c r="M41" i="42"/>
  <c r="N41" i="42"/>
  <c r="O41" i="42"/>
  <c r="D42" i="42"/>
  <c r="E42" i="42"/>
  <c r="F42" i="42"/>
  <c r="G42" i="42"/>
  <c r="H42" i="42"/>
  <c r="I42" i="42"/>
  <c r="J42" i="42"/>
  <c r="K42" i="42"/>
  <c r="L42" i="42"/>
  <c r="M42" i="42"/>
  <c r="N42" i="42"/>
  <c r="O42" i="42"/>
  <c r="D43" i="42"/>
  <c r="E43" i="42"/>
  <c r="F43" i="42"/>
  <c r="G43" i="42"/>
  <c r="H43" i="42"/>
  <c r="I43" i="42"/>
  <c r="J43" i="42"/>
  <c r="K43" i="42"/>
  <c r="L43" i="42"/>
  <c r="M43" i="42"/>
  <c r="N43" i="42"/>
  <c r="O43" i="42"/>
  <c r="D44" i="42"/>
  <c r="E44" i="42"/>
  <c r="F44" i="42"/>
  <c r="G44" i="42"/>
  <c r="H44" i="42"/>
  <c r="I44" i="42"/>
  <c r="J44" i="42"/>
  <c r="K44" i="42"/>
  <c r="L44" i="42"/>
  <c r="M44" i="42"/>
  <c r="N44" i="42"/>
  <c r="O44" i="42"/>
  <c r="D45" i="42"/>
  <c r="E45" i="42"/>
  <c r="F45" i="42"/>
  <c r="G45" i="42"/>
  <c r="H45" i="42"/>
  <c r="I45" i="42"/>
  <c r="J45" i="42"/>
  <c r="K45" i="42"/>
  <c r="L45" i="42"/>
  <c r="M45" i="42"/>
  <c r="N45" i="42"/>
  <c r="O45" i="42"/>
  <c r="D46" i="42"/>
  <c r="E46" i="42"/>
  <c r="F46" i="42"/>
  <c r="G46" i="42"/>
  <c r="H46" i="42"/>
  <c r="I46" i="42"/>
  <c r="J46" i="42"/>
  <c r="K46" i="42"/>
  <c r="L46" i="42"/>
  <c r="M46" i="42"/>
  <c r="N46" i="42"/>
  <c r="O46" i="42"/>
  <c r="D47" i="42"/>
  <c r="E47" i="42"/>
  <c r="F47" i="42"/>
  <c r="G47" i="42"/>
  <c r="H47" i="42"/>
  <c r="I47" i="42"/>
  <c r="J47" i="42"/>
  <c r="K47" i="42"/>
  <c r="L47" i="42"/>
  <c r="M47" i="42"/>
  <c r="N47" i="42"/>
  <c r="O47" i="42"/>
  <c r="D48" i="42"/>
  <c r="E48" i="42"/>
  <c r="F48" i="42"/>
  <c r="G48" i="42"/>
  <c r="H48" i="42"/>
  <c r="I48" i="42"/>
  <c r="J48" i="42"/>
  <c r="K48" i="42"/>
  <c r="L48" i="42"/>
  <c r="M48" i="42"/>
  <c r="N48" i="42"/>
  <c r="O48" i="42"/>
  <c r="D49" i="42"/>
  <c r="E49" i="42"/>
  <c r="F49" i="42"/>
  <c r="G49" i="42"/>
  <c r="H49" i="42"/>
  <c r="I49" i="42"/>
  <c r="J49" i="42"/>
  <c r="K49" i="42"/>
  <c r="L49" i="42"/>
  <c r="M49" i="42"/>
  <c r="N49" i="42"/>
  <c r="O49" i="42"/>
  <c r="D50" i="42"/>
  <c r="E50" i="42"/>
  <c r="F50" i="42"/>
  <c r="G50" i="42"/>
  <c r="H50" i="42"/>
  <c r="I50" i="42"/>
  <c r="J50" i="42"/>
  <c r="K50" i="42"/>
  <c r="L50" i="42"/>
  <c r="M50" i="42"/>
  <c r="N50" i="42"/>
  <c r="O50" i="42"/>
  <c r="D51" i="42"/>
  <c r="E51" i="42"/>
  <c r="F51" i="42"/>
  <c r="G51" i="42"/>
  <c r="H51" i="42"/>
  <c r="I51" i="42"/>
  <c r="J51" i="42"/>
  <c r="K51" i="42"/>
  <c r="L51" i="42"/>
  <c r="M51" i="42"/>
  <c r="N51" i="42"/>
  <c r="O51" i="42"/>
  <c r="D52" i="42"/>
  <c r="E52" i="42"/>
  <c r="F52" i="42"/>
  <c r="G52" i="42"/>
  <c r="H52" i="42"/>
  <c r="I52" i="42"/>
  <c r="J52" i="42"/>
  <c r="K52" i="42"/>
  <c r="L52" i="42"/>
  <c r="M52" i="42"/>
  <c r="N52" i="42"/>
  <c r="O52" i="42"/>
  <c r="D53" i="42"/>
  <c r="E53" i="42"/>
  <c r="F53" i="42"/>
  <c r="G53" i="42"/>
  <c r="H53" i="42"/>
  <c r="I53" i="42"/>
  <c r="J53" i="42"/>
  <c r="K53" i="42"/>
  <c r="L53" i="42"/>
  <c r="M53" i="42"/>
  <c r="N53" i="42"/>
  <c r="O53" i="42"/>
  <c r="D54" i="42"/>
  <c r="E54" i="42"/>
  <c r="F54" i="42"/>
  <c r="G54" i="42"/>
  <c r="H54" i="42"/>
  <c r="I54" i="42"/>
  <c r="J54" i="42"/>
  <c r="K54" i="42"/>
  <c r="L54" i="42"/>
  <c r="M54" i="42"/>
  <c r="N54" i="42"/>
  <c r="O54" i="42"/>
  <c r="D55" i="42"/>
  <c r="E55" i="42"/>
  <c r="F55" i="42"/>
  <c r="G55" i="42"/>
  <c r="H55" i="42"/>
  <c r="I55" i="42"/>
  <c r="J55" i="42"/>
  <c r="K55" i="42"/>
  <c r="L55" i="42"/>
  <c r="M55" i="42"/>
  <c r="N55" i="42"/>
  <c r="O55" i="42"/>
  <c r="D56" i="42"/>
  <c r="E56" i="42"/>
  <c r="F56" i="42"/>
  <c r="G56" i="42"/>
  <c r="H56" i="42"/>
  <c r="I56" i="42"/>
  <c r="J56" i="42"/>
  <c r="K56" i="42"/>
  <c r="L56" i="42"/>
  <c r="M56" i="42"/>
  <c r="N56" i="42"/>
  <c r="O56" i="42"/>
  <c r="D13" i="42"/>
  <c r="E13" i="42"/>
  <c r="F13" i="42"/>
  <c r="G13" i="42"/>
  <c r="H13" i="42"/>
  <c r="I13" i="42"/>
  <c r="J13" i="42"/>
  <c r="K13" i="42"/>
  <c r="L13" i="42"/>
  <c r="M13" i="42"/>
  <c r="N13" i="42"/>
  <c r="O13" i="42"/>
  <c r="G12" i="42"/>
  <c r="H12" i="42"/>
  <c r="I12" i="42"/>
  <c r="J12" i="42"/>
  <c r="K12" i="42"/>
  <c r="L12" i="42"/>
  <c r="M12" i="42"/>
  <c r="N12" i="42"/>
  <c r="O12" i="42"/>
  <c r="F12" i="42"/>
  <c r="E12" i="42"/>
  <c r="D12" i="42"/>
  <c r="F4" i="42"/>
  <c r="D14" i="41"/>
  <c r="E14" i="41"/>
  <c r="F14" i="41"/>
  <c r="G14" i="41"/>
  <c r="H14" i="41"/>
  <c r="I14" i="41"/>
  <c r="J14" i="41"/>
  <c r="K14" i="41"/>
  <c r="L14" i="41"/>
  <c r="M14" i="41"/>
  <c r="N14" i="41"/>
  <c r="O14" i="41"/>
  <c r="D15" i="41"/>
  <c r="E15" i="41"/>
  <c r="F15" i="41"/>
  <c r="G15" i="41"/>
  <c r="H15" i="41"/>
  <c r="I15" i="41"/>
  <c r="J15" i="41"/>
  <c r="K15" i="41"/>
  <c r="L15" i="41"/>
  <c r="M15" i="41"/>
  <c r="N15" i="41"/>
  <c r="O15" i="41"/>
  <c r="D16" i="41"/>
  <c r="E16" i="41"/>
  <c r="F16" i="41"/>
  <c r="G16" i="41"/>
  <c r="H16" i="41"/>
  <c r="I16" i="41"/>
  <c r="J16" i="41"/>
  <c r="K16" i="41"/>
  <c r="L16" i="41"/>
  <c r="M16" i="41"/>
  <c r="N16" i="41"/>
  <c r="O16" i="41"/>
  <c r="D17" i="41"/>
  <c r="E17" i="41"/>
  <c r="F17" i="41"/>
  <c r="G17" i="41"/>
  <c r="H17" i="41"/>
  <c r="I17" i="41"/>
  <c r="J17" i="41"/>
  <c r="K17" i="41"/>
  <c r="L17" i="41"/>
  <c r="M17" i="41"/>
  <c r="N17" i="41"/>
  <c r="O17" i="41"/>
  <c r="D18" i="41"/>
  <c r="E18" i="41"/>
  <c r="F18" i="41"/>
  <c r="G18" i="41"/>
  <c r="H18" i="41"/>
  <c r="I18" i="41"/>
  <c r="J18" i="41"/>
  <c r="K18" i="41"/>
  <c r="L18" i="41"/>
  <c r="M18" i="41"/>
  <c r="N18" i="41"/>
  <c r="O18" i="41"/>
  <c r="D19" i="41"/>
  <c r="E19" i="41"/>
  <c r="F19" i="41"/>
  <c r="G19" i="41"/>
  <c r="H19" i="41"/>
  <c r="I19" i="41"/>
  <c r="J19" i="41"/>
  <c r="K19" i="41"/>
  <c r="L19" i="41"/>
  <c r="M19" i="41"/>
  <c r="N19" i="41"/>
  <c r="O19" i="41"/>
  <c r="D20" i="41"/>
  <c r="E20" i="41"/>
  <c r="F20" i="41"/>
  <c r="G20" i="41"/>
  <c r="H20" i="41"/>
  <c r="I20" i="41"/>
  <c r="J20" i="41"/>
  <c r="K20" i="41"/>
  <c r="L20" i="41"/>
  <c r="M20" i="41"/>
  <c r="N20" i="41"/>
  <c r="O20" i="41"/>
  <c r="D21" i="41"/>
  <c r="E21" i="41"/>
  <c r="F21" i="41"/>
  <c r="G21" i="41"/>
  <c r="H21" i="41"/>
  <c r="I21" i="41"/>
  <c r="J21" i="41"/>
  <c r="K21" i="41"/>
  <c r="L21" i="41"/>
  <c r="M21" i="41"/>
  <c r="N21" i="41"/>
  <c r="O21" i="41"/>
  <c r="D22" i="41"/>
  <c r="E22" i="41"/>
  <c r="F22" i="41"/>
  <c r="G22" i="41"/>
  <c r="H22" i="41"/>
  <c r="I22" i="41"/>
  <c r="J22" i="41"/>
  <c r="K22" i="41"/>
  <c r="L22" i="41"/>
  <c r="M22" i="41"/>
  <c r="N22" i="41"/>
  <c r="O22" i="41"/>
  <c r="D23" i="41"/>
  <c r="E23" i="41"/>
  <c r="F23" i="41"/>
  <c r="G23" i="41"/>
  <c r="H23" i="41"/>
  <c r="I23" i="41"/>
  <c r="J23" i="41"/>
  <c r="K23" i="41"/>
  <c r="L23" i="41"/>
  <c r="M23" i="41"/>
  <c r="N23" i="41"/>
  <c r="O23" i="41"/>
  <c r="D24" i="41"/>
  <c r="E24" i="41"/>
  <c r="F24" i="41"/>
  <c r="G24" i="41"/>
  <c r="H24" i="41"/>
  <c r="I24" i="41"/>
  <c r="J24" i="41"/>
  <c r="K24" i="41"/>
  <c r="L24" i="41"/>
  <c r="M24" i="41"/>
  <c r="N24" i="41"/>
  <c r="O24" i="41"/>
  <c r="D25" i="41"/>
  <c r="E25" i="41"/>
  <c r="F25" i="41"/>
  <c r="G25" i="41"/>
  <c r="H25" i="41"/>
  <c r="I25" i="41"/>
  <c r="J25" i="41"/>
  <c r="K25" i="41"/>
  <c r="L25" i="41"/>
  <c r="M25" i="41"/>
  <c r="N25" i="41"/>
  <c r="O25" i="41"/>
  <c r="D26" i="41"/>
  <c r="E26" i="41"/>
  <c r="F26" i="41"/>
  <c r="G26" i="41"/>
  <c r="H26" i="41"/>
  <c r="I26" i="41"/>
  <c r="J26" i="41"/>
  <c r="K26" i="41"/>
  <c r="L26" i="41"/>
  <c r="M26" i="41"/>
  <c r="N26" i="41"/>
  <c r="O26" i="41"/>
  <c r="D27" i="41"/>
  <c r="E27" i="41"/>
  <c r="F27" i="41"/>
  <c r="G27" i="41"/>
  <c r="H27" i="41"/>
  <c r="I27" i="41"/>
  <c r="J27" i="41"/>
  <c r="K27" i="41"/>
  <c r="L27" i="41"/>
  <c r="M27" i="41"/>
  <c r="N27" i="41"/>
  <c r="O27" i="41"/>
  <c r="D28" i="41"/>
  <c r="E28" i="41"/>
  <c r="F28" i="41"/>
  <c r="G28" i="41"/>
  <c r="H28" i="41"/>
  <c r="I28" i="41"/>
  <c r="J28" i="41"/>
  <c r="K28" i="41"/>
  <c r="L28" i="41"/>
  <c r="M28" i="41"/>
  <c r="N28" i="41"/>
  <c r="O28" i="41"/>
  <c r="D29" i="41"/>
  <c r="E29" i="41"/>
  <c r="F29" i="41"/>
  <c r="G29" i="41"/>
  <c r="H29" i="41"/>
  <c r="I29" i="41"/>
  <c r="J29" i="41"/>
  <c r="K29" i="41"/>
  <c r="L29" i="41"/>
  <c r="M29" i="41"/>
  <c r="N29" i="41"/>
  <c r="O29" i="41"/>
  <c r="D30" i="41"/>
  <c r="E30" i="41"/>
  <c r="F30" i="41"/>
  <c r="G30" i="41"/>
  <c r="H30" i="41"/>
  <c r="I30" i="41"/>
  <c r="J30" i="41"/>
  <c r="K30" i="41"/>
  <c r="L30" i="41"/>
  <c r="M30" i="41"/>
  <c r="N30" i="41"/>
  <c r="O30" i="41"/>
  <c r="D31" i="41"/>
  <c r="E31" i="41"/>
  <c r="F31" i="41"/>
  <c r="G31" i="41"/>
  <c r="H31" i="41"/>
  <c r="I31" i="41"/>
  <c r="J31" i="41"/>
  <c r="K31" i="41"/>
  <c r="L31" i="41"/>
  <c r="M31" i="41"/>
  <c r="N31" i="41"/>
  <c r="O31" i="41"/>
  <c r="D32" i="41"/>
  <c r="E32" i="41"/>
  <c r="F32" i="41"/>
  <c r="G32" i="41"/>
  <c r="H32" i="41"/>
  <c r="I32" i="41"/>
  <c r="J32" i="41"/>
  <c r="K32" i="41"/>
  <c r="L32" i="41"/>
  <c r="M32" i="41"/>
  <c r="N32" i="41"/>
  <c r="O32" i="41"/>
  <c r="D33" i="41"/>
  <c r="E33" i="41"/>
  <c r="F33" i="41"/>
  <c r="G33" i="41"/>
  <c r="H33" i="41"/>
  <c r="I33" i="41"/>
  <c r="J33" i="41"/>
  <c r="K33" i="41"/>
  <c r="L33" i="41"/>
  <c r="M33" i="41"/>
  <c r="N33" i="41"/>
  <c r="O33" i="41"/>
  <c r="D34" i="41"/>
  <c r="E34" i="41"/>
  <c r="F34" i="41"/>
  <c r="G34" i="41"/>
  <c r="H34" i="41"/>
  <c r="I34" i="41"/>
  <c r="J34" i="41"/>
  <c r="K34" i="41"/>
  <c r="L34" i="41"/>
  <c r="M34" i="41"/>
  <c r="N34" i="41"/>
  <c r="O34" i="41"/>
  <c r="D35" i="41"/>
  <c r="E35" i="41"/>
  <c r="F35" i="41"/>
  <c r="G35" i="41"/>
  <c r="H35" i="41"/>
  <c r="I35" i="41"/>
  <c r="J35" i="41"/>
  <c r="K35" i="41"/>
  <c r="L35" i="41"/>
  <c r="M35" i="41"/>
  <c r="N35" i="41"/>
  <c r="O35" i="41"/>
  <c r="D36" i="41"/>
  <c r="E36" i="41"/>
  <c r="F36" i="41"/>
  <c r="G36" i="41"/>
  <c r="H36" i="41"/>
  <c r="I36" i="41"/>
  <c r="J36" i="41"/>
  <c r="K36" i="41"/>
  <c r="L36" i="41"/>
  <c r="M36" i="41"/>
  <c r="N36" i="41"/>
  <c r="O36" i="41"/>
  <c r="D37" i="41"/>
  <c r="E37" i="41"/>
  <c r="F37" i="41"/>
  <c r="G37" i="41"/>
  <c r="H37" i="41"/>
  <c r="I37" i="41"/>
  <c r="J37" i="41"/>
  <c r="K37" i="41"/>
  <c r="L37" i="41"/>
  <c r="M37" i="41"/>
  <c r="N37" i="41"/>
  <c r="O37" i="41"/>
  <c r="D38" i="41"/>
  <c r="E38" i="41"/>
  <c r="F38" i="41"/>
  <c r="G38" i="41"/>
  <c r="H38" i="41"/>
  <c r="I38" i="41"/>
  <c r="J38" i="41"/>
  <c r="K38" i="41"/>
  <c r="L38" i="41"/>
  <c r="M38" i="41"/>
  <c r="N38" i="41"/>
  <c r="O38" i="41"/>
  <c r="D39" i="41"/>
  <c r="E39" i="41"/>
  <c r="F39" i="41"/>
  <c r="G39" i="41"/>
  <c r="H39" i="41"/>
  <c r="I39" i="41"/>
  <c r="J39" i="41"/>
  <c r="K39" i="41"/>
  <c r="L39" i="41"/>
  <c r="M39" i="41"/>
  <c r="N39" i="41"/>
  <c r="O39" i="41"/>
  <c r="D40" i="41"/>
  <c r="E40" i="41"/>
  <c r="F40" i="41"/>
  <c r="G40" i="41"/>
  <c r="H40" i="41"/>
  <c r="I40" i="41"/>
  <c r="J40" i="41"/>
  <c r="K40" i="41"/>
  <c r="L40" i="41"/>
  <c r="M40" i="41"/>
  <c r="N40" i="41"/>
  <c r="O40" i="41"/>
  <c r="D41" i="41"/>
  <c r="E41" i="41"/>
  <c r="F41" i="41"/>
  <c r="G41" i="41"/>
  <c r="H41" i="41"/>
  <c r="I41" i="41"/>
  <c r="J41" i="41"/>
  <c r="K41" i="41"/>
  <c r="L41" i="41"/>
  <c r="M41" i="41"/>
  <c r="N41" i="41"/>
  <c r="O41" i="41"/>
  <c r="D42" i="41"/>
  <c r="E42" i="41"/>
  <c r="F42" i="41"/>
  <c r="G42" i="41"/>
  <c r="H42" i="41"/>
  <c r="I42" i="41"/>
  <c r="J42" i="41"/>
  <c r="K42" i="41"/>
  <c r="L42" i="41"/>
  <c r="M42" i="41"/>
  <c r="N42" i="41"/>
  <c r="O42" i="41"/>
  <c r="D43" i="41"/>
  <c r="E43" i="41"/>
  <c r="F43" i="41"/>
  <c r="G43" i="41"/>
  <c r="H43" i="41"/>
  <c r="I43" i="41"/>
  <c r="J43" i="41"/>
  <c r="K43" i="41"/>
  <c r="L43" i="41"/>
  <c r="M43" i="41"/>
  <c r="N43" i="41"/>
  <c r="O43" i="41"/>
  <c r="D44" i="41"/>
  <c r="E44" i="41"/>
  <c r="F44" i="41"/>
  <c r="G44" i="41"/>
  <c r="H44" i="41"/>
  <c r="I44" i="41"/>
  <c r="J44" i="41"/>
  <c r="K44" i="41"/>
  <c r="L44" i="41"/>
  <c r="M44" i="41"/>
  <c r="N44" i="41"/>
  <c r="O44" i="41"/>
  <c r="D45" i="41"/>
  <c r="E45" i="41"/>
  <c r="F45" i="41"/>
  <c r="G45" i="41"/>
  <c r="H45" i="41"/>
  <c r="I45" i="41"/>
  <c r="J45" i="41"/>
  <c r="K45" i="41"/>
  <c r="L45" i="41"/>
  <c r="M45" i="41"/>
  <c r="N45" i="41"/>
  <c r="O45" i="41"/>
  <c r="D46" i="41"/>
  <c r="E46" i="41"/>
  <c r="F46" i="41"/>
  <c r="G46" i="41"/>
  <c r="H46" i="41"/>
  <c r="I46" i="41"/>
  <c r="J46" i="41"/>
  <c r="K46" i="41"/>
  <c r="L46" i="41"/>
  <c r="M46" i="41"/>
  <c r="N46" i="41"/>
  <c r="O46" i="41"/>
  <c r="D47" i="41"/>
  <c r="E47" i="41"/>
  <c r="F47" i="41"/>
  <c r="G47" i="41"/>
  <c r="H47" i="41"/>
  <c r="I47" i="41"/>
  <c r="J47" i="41"/>
  <c r="K47" i="41"/>
  <c r="L47" i="41"/>
  <c r="M47" i="41"/>
  <c r="N47" i="41"/>
  <c r="O47" i="41"/>
  <c r="D48" i="41"/>
  <c r="E48" i="41"/>
  <c r="F48" i="41"/>
  <c r="G48" i="41"/>
  <c r="H48" i="41"/>
  <c r="I48" i="41"/>
  <c r="J48" i="41"/>
  <c r="K48" i="41"/>
  <c r="L48" i="41"/>
  <c r="M48" i="41"/>
  <c r="N48" i="41"/>
  <c r="O48" i="41"/>
  <c r="D49" i="41"/>
  <c r="E49" i="41"/>
  <c r="F49" i="41"/>
  <c r="G49" i="41"/>
  <c r="H49" i="41"/>
  <c r="I49" i="41"/>
  <c r="J49" i="41"/>
  <c r="K49" i="41"/>
  <c r="L49" i="41"/>
  <c r="M49" i="41"/>
  <c r="N49" i="41"/>
  <c r="O49" i="41"/>
  <c r="D50" i="41"/>
  <c r="E50" i="41"/>
  <c r="F50" i="41"/>
  <c r="G50" i="41"/>
  <c r="H50" i="41"/>
  <c r="I50" i="41"/>
  <c r="J50" i="41"/>
  <c r="K50" i="41"/>
  <c r="L50" i="41"/>
  <c r="M50" i="41"/>
  <c r="N50" i="41"/>
  <c r="O50" i="41"/>
  <c r="D51" i="41"/>
  <c r="E51" i="41"/>
  <c r="F51" i="41"/>
  <c r="G51" i="41"/>
  <c r="H51" i="41"/>
  <c r="I51" i="41"/>
  <c r="J51" i="41"/>
  <c r="K51" i="41"/>
  <c r="L51" i="41"/>
  <c r="M51" i="41"/>
  <c r="N51" i="41"/>
  <c r="O51" i="41"/>
  <c r="D52" i="41"/>
  <c r="E52" i="41"/>
  <c r="F52" i="41"/>
  <c r="G52" i="41"/>
  <c r="H52" i="41"/>
  <c r="I52" i="41"/>
  <c r="J52" i="41"/>
  <c r="K52" i="41"/>
  <c r="L52" i="41"/>
  <c r="M52" i="41"/>
  <c r="N52" i="41"/>
  <c r="O52" i="41"/>
  <c r="D53" i="41"/>
  <c r="E53" i="41"/>
  <c r="F53" i="41"/>
  <c r="G53" i="41"/>
  <c r="H53" i="41"/>
  <c r="I53" i="41"/>
  <c r="J53" i="41"/>
  <c r="K53" i="41"/>
  <c r="L53" i="41"/>
  <c r="M53" i="41"/>
  <c r="N53" i="41"/>
  <c r="O53" i="41"/>
  <c r="D54" i="41"/>
  <c r="E54" i="41"/>
  <c r="F54" i="41"/>
  <c r="G54" i="41"/>
  <c r="H54" i="41"/>
  <c r="I54" i="41"/>
  <c r="J54" i="41"/>
  <c r="K54" i="41"/>
  <c r="L54" i="41"/>
  <c r="M54" i="41"/>
  <c r="N54" i="41"/>
  <c r="O54" i="41"/>
  <c r="D55" i="41"/>
  <c r="E55" i="41"/>
  <c r="F55" i="41"/>
  <c r="G55" i="41"/>
  <c r="H55" i="41"/>
  <c r="I55" i="41"/>
  <c r="J55" i="41"/>
  <c r="K55" i="41"/>
  <c r="L55" i="41"/>
  <c r="M55" i="41"/>
  <c r="N55" i="41"/>
  <c r="O55" i="41"/>
  <c r="D56" i="41"/>
  <c r="E56" i="41"/>
  <c r="F56" i="41"/>
  <c r="G56" i="41"/>
  <c r="H56" i="41"/>
  <c r="I56" i="41"/>
  <c r="J56" i="41"/>
  <c r="K56" i="41"/>
  <c r="L56" i="41"/>
  <c r="M56" i="41"/>
  <c r="N56" i="41"/>
  <c r="O56" i="41"/>
  <c r="D13" i="41"/>
  <c r="E13" i="41"/>
  <c r="F13" i="41"/>
  <c r="G13" i="41"/>
  <c r="H13" i="41"/>
  <c r="I13" i="41"/>
  <c r="J13" i="41"/>
  <c r="K13" i="41"/>
  <c r="L13" i="41"/>
  <c r="M13" i="41"/>
  <c r="N13" i="41"/>
  <c r="O13" i="41"/>
  <c r="G12" i="41"/>
  <c r="H12" i="41"/>
  <c r="I12" i="41"/>
  <c r="J12" i="41"/>
  <c r="K12" i="41"/>
  <c r="L12" i="41"/>
  <c r="M12" i="41"/>
  <c r="N12" i="41"/>
  <c r="O12" i="41"/>
  <c r="F12" i="41"/>
  <c r="E12" i="41"/>
  <c r="D12" i="41"/>
  <c r="F4" i="41"/>
  <c r="D14" i="40"/>
  <c r="E14" i="40"/>
  <c r="F14" i="40"/>
  <c r="G14" i="40"/>
  <c r="H14" i="40"/>
  <c r="I14" i="40"/>
  <c r="J14" i="40"/>
  <c r="K14" i="40"/>
  <c r="L14" i="40"/>
  <c r="M14" i="40"/>
  <c r="N14" i="40"/>
  <c r="O14" i="40"/>
  <c r="D15" i="40"/>
  <c r="E15" i="40"/>
  <c r="F15" i="40"/>
  <c r="G15" i="40"/>
  <c r="H15" i="40"/>
  <c r="I15" i="40"/>
  <c r="J15" i="40"/>
  <c r="K15" i="40"/>
  <c r="L15" i="40"/>
  <c r="M15" i="40"/>
  <c r="N15" i="40"/>
  <c r="O15" i="40"/>
  <c r="D16" i="40"/>
  <c r="E16" i="40"/>
  <c r="F16" i="40"/>
  <c r="G16" i="40"/>
  <c r="H16" i="40"/>
  <c r="I16" i="40"/>
  <c r="J16" i="40"/>
  <c r="K16" i="40"/>
  <c r="L16" i="40"/>
  <c r="M16" i="40"/>
  <c r="N16" i="40"/>
  <c r="O16" i="40"/>
  <c r="D17" i="40"/>
  <c r="E17" i="40"/>
  <c r="F17" i="40"/>
  <c r="G17" i="40"/>
  <c r="H17" i="40"/>
  <c r="I17" i="40"/>
  <c r="J17" i="40"/>
  <c r="K17" i="40"/>
  <c r="L17" i="40"/>
  <c r="M17" i="40"/>
  <c r="N17" i="40"/>
  <c r="O17" i="40"/>
  <c r="D18" i="40"/>
  <c r="E18" i="40"/>
  <c r="F18" i="40"/>
  <c r="G18" i="40"/>
  <c r="H18" i="40"/>
  <c r="I18" i="40"/>
  <c r="J18" i="40"/>
  <c r="K18" i="40"/>
  <c r="L18" i="40"/>
  <c r="M18" i="40"/>
  <c r="N18" i="40"/>
  <c r="O18" i="40"/>
  <c r="D19" i="40"/>
  <c r="E19" i="40"/>
  <c r="F19" i="40"/>
  <c r="G19" i="40"/>
  <c r="H19" i="40"/>
  <c r="I19" i="40"/>
  <c r="J19" i="40"/>
  <c r="K19" i="40"/>
  <c r="L19" i="40"/>
  <c r="M19" i="40"/>
  <c r="N19" i="40"/>
  <c r="O19" i="40"/>
  <c r="D20" i="40"/>
  <c r="E20" i="40"/>
  <c r="F20" i="40"/>
  <c r="G20" i="40"/>
  <c r="H20" i="40"/>
  <c r="I20" i="40"/>
  <c r="J20" i="40"/>
  <c r="K20" i="40"/>
  <c r="L20" i="40"/>
  <c r="M20" i="40"/>
  <c r="N20" i="40"/>
  <c r="O20" i="40"/>
  <c r="D21" i="40"/>
  <c r="E21" i="40"/>
  <c r="F21" i="40"/>
  <c r="G21" i="40"/>
  <c r="H21" i="40"/>
  <c r="I21" i="40"/>
  <c r="J21" i="40"/>
  <c r="K21" i="40"/>
  <c r="L21" i="40"/>
  <c r="M21" i="40"/>
  <c r="N21" i="40"/>
  <c r="O21" i="40"/>
  <c r="D22" i="40"/>
  <c r="E22" i="40"/>
  <c r="F22" i="40"/>
  <c r="G22" i="40"/>
  <c r="H22" i="40"/>
  <c r="I22" i="40"/>
  <c r="J22" i="40"/>
  <c r="K22" i="40"/>
  <c r="L22" i="40"/>
  <c r="M22" i="40"/>
  <c r="N22" i="40"/>
  <c r="O22" i="40"/>
  <c r="D23" i="40"/>
  <c r="E23" i="40"/>
  <c r="F23" i="40"/>
  <c r="G23" i="40"/>
  <c r="H23" i="40"/>
  <c r="I23" i="40"/>
  <c r="J23" i="40"/>
  <c r="K23" i="40"/>
  <c r="L23" i="40"/>
  <c r="M23" i="40"/>
  <c r="N23" i="40"/>
  <c r="O23" i="40"/>
  <c r="D24" i="40"/>
  <c r="E24" i="40"/>
  <c r="F24" i="40"/>
  <c r="G24" i="40"/>
  <c r="H24" i="40"/>
  <c r="I24" i="40"/>
  <c r="J24" i="40"/>
  <c r="K24" i="40"/>
  <c r="L24" i="40"/>
  <c r="M24" i="40"/>
  <c r="N24" i="40"/>
  <c r="O24" i="40"/>
  <c r="D25" i="40"/>
  <c r="E25" i="40"/>
  <c r="F25" i="40"/>
  <c r="G25" i="40"/>
  <c r="H25" i="40"/>
  <c r="I25" i="40"/>
  <c r="J25" i="40"/>
  <c r="K25" i="40"/>
  <c r="L25" i="40"/>
  <c r="M25" i="40"/>
  <c r="N25" i="40"/>
  <c r="O25" i="40"/>
  <c r="D26" i="40"/>
  <c r="E26" i="40"/>
  <c r="F26" i="40"/>
  <c r="G26" i="40"/>
  <c r="H26" i="40"/>
  <c r="I26" i="40"/>
  <c r="J26" i="40"/>
  <c r="K26" i="40"/>
  <c r="L26" i="40"/>
  <c r="M26" i="40"/>
  <c r="N26" i="40"/>
  <c r="O26" i="40"/>
  <c r="D27" i="40"/>
  <c r="E27" i="40"/>
  <c r="F27" i="40"/>
  <c r="G27" i="40"/>
  <c r="H27" i="40"/>
  <c r="I27" i="40"/>
  <c r="J27" i="40"/>
  <c r="K27" i="40"/>
  <c r="L27" i="40"/>
  <c r="M27" i="40"/>
  <c r="N27" i="40"/>
  <c r="O27" i="40"/>
  <c r="D28" i="40"/>
  <c r="E28" i="40"/>
  <c r="F28" i="40"/>
  <c r="G28" i="40"/>
  <c r="H28" i="40"/>
  <c r="I28" i="40"/>
  <c r="J28" i="40"/>
  <c r="K28" i="40"/>
  <c r="L28" i="40"/>
  <c r="M28" i="40"/>
  <c r="N28" i="40"/>
  <c r="O28" i="40"/>
  <c r="D29" i="40"/>
  <c r="E29" i="40"/>
  <c r="F29" i="40"/>
  <c r="G29" i="40"/>
  <c r="H29" i="40"/>
  <c r="I29" i="40"/>
  <c r="J29" i="40"/>
  <c r="K29" i="40"/>
  <c r="L29" i="40"/>
  <c r="M29" i="40"/>
  <c r="N29" i="40"/>
  <c r="O29" i="40"/>
  <c r="D30" i="40"/>
  <c r="E30" i="40"/>
  <c r="F30" i="40"/>
  <c r="G30" i="40"/>
  <c r="H30" i="40"/>
  <c r="I30" i="40"/>
  <c r="J30" i="40"/>
  <c r="K30" i="40"/>
  <c r="L30" i="40"/>
  <c r="M30" i="40"/>
  <c r="N30" i="40"/>
  <c r="O30" i="40"/>
  <c r="D31" i="40"/>
  <c r="E31" i="40"/>
  <c r="F31" i="40"/>
  <c r="G31" i="40"/>
  <c r="H31" i="40"/>
  <c r="I31" i="40"/>
  <c r="J31" i="40"/>
  <c r="K31" i="40"/>
  <c r="L31" i="40"/>
  <c r="M31" i="40"/>
  <c r="N31" i="40"/>
  <c r="O31" i="40"/>
  <c r="D32" i="40"/>
  <c r="E32" i="40"/>
  <c r="F32" i="40"/>
  <c r="G32" i="40"/>
  <c r="H32" i="40"/>
  <c r="I32" i="40"/>
  <c r="J32" i="40"/>
  <c r="K32" i="40"/>
  <c r="L32" i="40"/>
  <c r="M32" i="40"/>
  <c r="N32" i="40"/>
  <c r="O32" i="40"/>
  <c r="D33" i="40"/>
  <c r="E33" i="40"/>
  <c r="F33" i="40"/>
  <c r="G33" i="40"/>
  <c r="H33" i="40"/>
  <c r="I33" i="40"/>
  <c r="J33" i="40"/>
  <c r="K33" i="40"/>
  <c r="L33" i="40"/>
  <c r="M33" i="40"/>
  <c r="N33" i="40"/>
  <c r="O33" i="40"/>
  <c r="D34" i="40"/>
  <c r="E34" i="40"/>
  <c r="F34" i="40"/>
  <c r="G34" i="40"/>
  <c r="H34" i="40"/>
  <c r="I34" i="40"/>
  <c r="J34" i="40"/>
  <c r="K34" i="40"/>
  <c r="L34" i="40"/>
  <c r="M34" i="40"/>
  <c r="N34" i="40"/>
  <c r="O34" i="40"/>
  <c r="D35" i="40"/>
  <c r="E35" i="40"/>
  <c r="F35" i="40"/>
  <c r="G35" i="40"/>
  <c r="H35" i="40"/>
  <c r="I35" i="40"/>
  <c r="J35" i="40"/>
  <c r="K35" i="40"/>
  <c r="L35" i="40"/>
  <c r="M35" i="40"/>
  <c r="N35" i="40"/>
  <c r="O35" i="40"/>
  <c r="D36" i="40"/>
  <c r="E36" i="40"/>
  <c r="F36" i="40"/>
  <c r="G36" i="40"/>
  <c r="H36" i="40"/>
  <c r="I36" i="40"/>
  <c r="J36" i="40"/>
  <c r="K36" i="40"/>
  <c r="L36" i="40"/>
  <c r="M36" i="40"/>
  <c r="N36" i="40"/>
  <c r="O36" i="40"/>
  <c r="D37" i="40"/>
  <c r="E37" i="40"/>
  <c r="F37" i="40"/>
  <c r="G37" i="40"/>
  <c r="H37" i="40"/>
  <c r="I37" i="40"/>
  <c r="J37" i="40"/>
  <c r="K37" i="40"/>
  <c r="L37" i="40"/>
  <c r="M37" i="40"/>
  <c r="N37" i="40"/>
  <c r="O37" i="40"/>
  <c r="D38" i="40"/>
  <c r="E38" i="40"/>
  <c r="F38" i="40"/>
  <c r="G38" i="40"/>
  <c r="H38" i="40"/>
  <c r="I38" i="40"/>
  <c r="J38" i="40"/>
  <c r="K38" i="40"/>
  <c r="L38" i="40"/>
  <c r="M38" i="40"/>
  <c r="N38" i="40"/>
  <c r="O38" i="40"/>
  <c r="D39" i="40"/>
  <c r="E39" i="40"/>
  <c r="F39" i="40"/>
  <c r="G39" i="40"/>
  <c r="H39" i="40"/>
  <c r="I39" i="40"/>
  <c r="J39" i="40"/>
  <c r="K39" i="40"/>
  <c r="L39" i="40"/>
  <c r="M39" i="40"/>
  <c r="N39" i="40"/>
  <c r="O39" i="40"/>
  <c r="D40" i="40"/>
  <c r="E40" i="40"/>
  <c r="F40" i="40"/>
  <c r="G40" i="40"/>
  <c r="H40" i="40"/>
  <c r="I40" i="40"/>
  <c r="J40" i="40"/>
  <c r="K40" i="40"/>
  <c r="L40" i="40"/>
  <c r="M40" i="40"/>
  <c r="N40" i="40"/>
  <c r="O40" i="40"/>
  <c r="D41" i="40"/>
  <c r="E41" i="40"/>
  <c r="F41" i="40"/>
  <c r="G41" i="40"/>
  <c r="H41" i="40"/>
  <c r="I41" i="40"/>
  <c r="J41" i="40"/>
  <c r="K41" i="40"/>
  <c r="L41" i="40"/>
  <c r="M41" i="40"/>
  <c r="N41" i="40"/>
  <c r="O41" i="40"/>
  <c r="D42" i="40"/>
  <c r="E42" i="40"/>
  <c r="F42" i="40"/>
  <c r="G42" i="40"/>
  <c r="H42" i="40"/>
  <c r="I42" i="40"/>
  <c r="J42" i="40"/>
  <c r="K42" i="40"/>
  <c r="L42" i="40"/>
  <c r="M42" i="40"/>
  <c r="N42" i="40"/>
  <c r="O42" i="40"/>
  <c r="D43" i="40"/>
  <c r="E43" i="40"/>
  <c r="F43" i="40"/>
  <c r="G43" i="40"/>
  <c r="H43" i="40"/>
  <c r="I43" i="40"/>
  <c r="J43" i="40"/>
  <c r="K43" i="40"/>
  <c r="L43" i="40"/>
  <c r="M43" i="40"/>
  <c r="N43" i="40"/>
  <c r="O43" i="40"/>
  <c r="D44" i="40"/>
  <c r="E44" i="40"/>
  <c r="F44" i="40"/>
  <c r="G44" i="40"/>
  <c r="H44" i="40"/>
  <c r="I44" i="40"/>
  <c r="J44" i="40"/>
  <c r="K44" i="40"/>
  <c r="L44" i="40"/>
  <c r="M44" i="40"/>
  <c r="N44" i="40"/>
  <c r="O44" i="40"/>
  <c r="D45" i="40"/>
  <c r="E45" i="40"/>
  <c r="F45" i="40"/>
  <c r="G45" i="40"/>
  <c r="H45" i="40"/>
  <c r="I45" i="40"/>
  <c r="J45" i="40"/>
  <c r="K45" i="40"/>
  <c r="L45" i="40"/>
  <c r="M45" i="40"/>
  <c r="N45" i="40"/>
  <c r="O45" i="40"/>
  <c r="D46" i="40"/>
  <c r="E46" i="40"/>
  <c r="F46" i="40"/>
  <c r="G46" i="40"/>
  <c r="H46" i="40"/>
  <c r="I46" i="40"/>
  <c r="J46" i="40"/>
  <c r="K46" i="40"/>
  <c r="L46" i="40"/>
  <c r="M46" i="40"/>
  <c r="N46" i="40"/>
  <c r="O46" i="40"/>
  <c r="D47" i="40"/>
  <c r="E47" i="40"/>
  <c r="F47" i="40"/>
  <c r="G47" i="40"/>
  <c r="H47" i="40"/>
  <c r="I47" i="40"/>
  <c r="J47" i="40"/>
  <c r="K47" i="40"/>
  <c r="L47" i="40"/>
  <c r="M47" i="40"/>
  <c r="N47" i="40"/>
  <c r="O47" i="40"/>
  <c r="D48" i="40"/>
  <c r="E48" i="40"/>
  <c r="F48" i="40"/>
  <c r="G48" i="40"/>
  <c r="H48" i="40"/>
  <c r="I48" i="40"/>
  <c r="J48" i="40"/>
  <c r="K48" i="40"/>
  <c r="L48" i="40"/>
  <c r="M48" i="40"/>
  <c r="N48" i="40"/>
  <c r="O48" i="40"/>
  <c r="D49" i="40"/>
  <c r="E49" i="40"/>
  <c r="F49" i="40"/>
  <c r="G49" i="40"/>
  <c r="H49" i="40"/>
  <c r="I49" i="40"/>
  <c r="J49" i="40"/>
  <c r="K49" i="40"/>
  <c r="L49" i="40"/>
  <c r="M49" i="40"/>
  <c r="N49" i="40"/>
  <c r="O49" i="40"/>
  <c r="D50" i="40"/>
  <c r="E50" i="40"/>
  <c r="F50" i="40"/>
  <c r="G50" i="40"/>
  <c r="H50" i="40"/>
  <c r="I50" i="40"/>
  <c r="J50" i="40"/>
  <c r="K50" i="40"/>
  <c r="L50" i="40"/>
  <c r="M50" i="40"/>
  <c r="N50" i="40"/>
  <c r="O50" i="40"/>
  <c r="D51" i="40"/>
  <c r="E51" i="40"/>
  <c r="F51" i="40"/>
  <c r="G51" i="40"/>
  <c r="H51" i="40"/>
  <c r="I51" i="40"/>
  <c r="J51" i="40"/>
  <c r="K51" i="40"/>
  <c r="L51" i="40"/>
  <c r="M51" i="40"/>
  <c r="N51" i="40"/>
  <c r="O51" i="40"/>
  <c r="D52" i="40"/>
  <c r="E52" i="40"/>
  <c r="F52" i="40"/>
  <c r="G52" i="40"/>
  <c r="H52" i="40"/>
  <c r="I52" i="40"/>
  <c r="J52" i="40"/>
  <c r="K52" i="40"/>
  <c r="L52" i="40"/>
  <c r="M52" i="40"/>
  <c r="N52" i="40"/>
  <c r="O52" i="40"/>
  <c r="D53" i="40"/>
  <c r="E53" i="40"/>
  <c r="F53" i="40"/>
  <c r="G53" i="40"/>
  <c r="H53" i="40"/>
  <c r="I53" i="40"/>
  <c r="J53" i="40"/>
  <c r="K53" i="40"/>
  <c r="L53" i="40"/>
  <c r="M53" i="40"/>
  <c r="N53" i="40"/>
  <c r="O53" i="40"/>
  <c r="D54" i="40"/>
  <c r="E54" i="40"/>
  <c r="F54" i="40"/>
  <c r="G54" i="40"/>
  <c r="H54" i="40"/>
  <c r="I54" i="40"/>
  <c r="J54" i="40"/>
  <c r="K54" i="40"/>
  <c r="L54" i="40"/>
  <c r="M54" i="40"/>
  <c r="N54" i="40"/>
  <c r="O54" i="40"/>
  <c r="D55" i="40"/>
  <c r="E55" i="40"/>
  <c r="F55" i="40"/>
  <c r="G55" i="40"/>
  <c r="H55" i="40"/>
  <c r="I55" i="40"/>
  <c r="J55" i="40"/>
  <c r="K55" i="40"/>
  <c r="L55" i="40"/>
  <c r="M55" i="40"/>
  <c r="N55" i="40"/>
  <c r="O55" i="40"/>
  <c r="D56" i="40"/>
  <c r="E56" i="40"/>
  <c r="F56" i="40"/>
  <c r="G56" i="40"/>
  <c r="H56" i="40"/>
  <c r="I56" i="40"/>
  <c r="J56" i="40"/>
  <c r="K56" i="40"/>
  <c r="L56" i="40"/>
  <c r="M56" i="40"/>
  <c r="N56" i="40"/>
  <c r="O56" i="40"/>
  <c r="D13" i="40"/>
  <c r="E13" i="40"/>
  <c r="F13" i="40"/>
  <c r="G13" i="40"/>
  <c r="H13" i="40"/>
  <c r="I13" i="40"/>
  <c r="J13" i="40"/>
  <c r="K13" i="40"/>
  <c r="L13" i="40"/>
  <c r="M13" i="40"/>
  <c r="N13" i="40"/>
  <c r="O13" i="40"/>
  <c r="G12" i="40"/>
  <c r="H12" i="40"/>
  <c r="I12" i="40"/>
  <c r="J12" i="40"/>
  <c r="K12" i="40"/>
  <c r="L12" i="40"/>
  <c r="M12" i="40"/>
  <c r="N12" i="40"/>
  <c r="O12" i="40"/>
  <c r="F12" i="40"/>
  <c r="E12" i="40"/>
  <c r="D12" i="40"/>
  <c r="F4" i="40"/>
  <c r="D14" i="39"/>
  <c r="E14" i="39"/>
  <c r="F14" i="39"/>
  <c r="G14" i="39"/>
  <c r="H14" i="39"/>
  <c r="I14" i="39"/>
  <c r="J14" i="39"/>
  <c r="K14" i="39"/>
  <c r="L14" i="39"/>
  <c r="M14" i="39"/>
  <c r="N14" i="39"/>
  <c r="O14" i="39"/>
  <c r="D15" i="39"/>
  <c r="E15" i="39"/>
  <c r="F15" i="39"/>
  <c r="G15" i="39"/>
  <c r="H15" i="39"/>
  <c r="I15" i="39"/>
  <c r="J15" i="39"/>
  <c r="K15" i="39"/>
  <c r="L15" i="39"/>
  <c r="M15" i="39"/>
  <c r="N15" i="39"/>
  <c r="O15" i="39"/>
  <c r="D16" i="39"/>
  <c r="E16" i="39"/>
  <c r="F16" i="39"/>
  <c r="G16" i="39"/>
  <c r="H16" i="39"/>
  <c r="I16" i="39"/>
  <c r="J16" i="39"/>
  <c r="K16" i="39"/>
  <c r="L16" i="39"/>
  <c r="M16" i="39"/>
  <c r="N16" i="39"/>
  <c r="O16" i="39"/>
  <c r="D17" i="39"/>
  <c r="E17" i="39"/>
  <c r="F17" i="39"/>
  <c r="G17" i="39"/>
  <c r="H17" i="39"/>
  <c r="I17" i="39"/>
  <c r="J17" i="39"/>
  <c r="K17" i="39"/>
  <c r="L17" i="39"/>
  <c r="M17" i="39"/>
  <c r="N17" i="39"/>
  <c r="O17" i="39"/>
  <c r="D18" i="39"/>
  <c r="E18" i="39"/>
  <c r="F18" i="39"/>
  <c r="G18" i="39"/>
  <c r="H18" i="39"/>
  <c r="I18" i="39"/>
  <c r="J18" i="39"/>
  <c r="K18" i="39"/>
  <c r="L18" i="39"/>
  <c r="M18" i="39"/>
  <c r="N18" i="39"/>
  <c r="O18" i="39"/>
  <c r="D19" i="39"/>
  <c r="E19" i="39"/>
  <c r="F19" i="39"/>
  <c r="G19" i="39"/>
  <c r="H19" i="39"/>
  <c r="I19" i="39"/>
  <c r="J19" i="39"/>
  <c r="K19" i="39"/>
  <c r="L19" i="39"/>
  <c r="M19" i="39"/>
  <c r="N19" i="39"/>
  <c r="O19" i="39"/>
  <c r="D20" i="39"/>
  <c r="E20" i="39"/>
  <c r="F20" i="39"/>
  <c r="G20" i="39"/>
  <c r="H20" i="39"/>
  <c r="I20" i="39"/>
  <c r="J20" i="39"/>
  <c r="K20" i="39"/>
  <c r="L20" i="39"/>
  <c r="M20" i="39"/>
  <c r="N20" i="39"/>
  <c r="O20" i="39"/>
  <c r="D21" i="39"/>
  <c r="E21" i="39"/>
  <c r="F21" i="39"/>
  <c r="G21" i="39"/>
  <c r="H21" i="39"/>
  <c r="I21" i="39"/>
  <c r="J21" i="39"/>
  <c r="K21" i="39"/>
  <c r="L21" i="39"/>
  <c r="M21" i="39"/>
  <c r="N21" i="39"/>
  <c r="O21" i="39"/>
  <c r="D22" i="39"/>
  <c r="E22" i="39"/>
  <c r="F22" i="39"/>
  <c r="G22" i="39"/>
  <c r="H22" i="39"/>
  <c r="I22" i="39"/>
  <c r="J22" i="39"/>
  <c r="K22" i="39"/>
  <c r="L22" i="39"/>
  <c r="M22" i="39"/>
  <c r="N22" i="39"/>
  <c r="O22" i="39"/>
  <c r="D23" i="39"/>
  <c r="E23" i="39"/>
  <c r="F23" i="39"/>
  <c r="G23" i="39"/>
  <c r="H23" i="39"/>
  <c r="I23" i="39"/>
  <c r="J23" i="39"/>
  <c r="K23" i="39"/>
  <c r="L23" i="39"/>
  <c r="M23" i="39"/>
  <c r="N23" i="39"/>
  <c r="O23" i="39"/>
  <c r="D24" i="39"/>
  <c r="E24" i="39"/>
  <c r="F24" i="39"/>
  <c r="G24" i="39"/>
  <c r="H24" i="39"/>
  <c r="I24" i="39"/>
  <c r="J24" i="39"/>
  <c r="K24" i="39"/>
  <c r="L24" i="39"/>
  <c r="M24" i="39"/>
  <c r="N24" i="39"/>
  <c r="O24" i="39"/>
  <c r="D25" i="39"/>
  <c r="E25" i="39"/>
  <c r="F25" i="39"/>
  <c r="G25" i="39"/>
  <c r="H25" i="39"/>
  <c r="I25" i="39"/>
  <c r="J25" i="39"/>
  <c r="K25" i="39"/>
  <c r="L25" i="39"/>
  <c r="M25" i="39"/>
  <c r="N25" i="39"/>
  <c r="O25" i="39"/>
  <c r="D26" i="39"/>
  <c r="E26" i="39"/>
  <c r="F26" i="39"/>
  <c r="G26" i="39"/>
  <c r="H26" i="39"/>
  <c r="I26" i="39"/>
  <c r="J26" i="39"/>
  <c r="K26" i="39"/>
  <c r="L26" i="39"/>
  <c r="M26" i="39"/>
  <c r="N26" i="39"/>
  <c r="O26" i="39"/>
  <c r="D27" i="39"/>
  <c r="E27" i="39"/>
  <c r="F27" i="39"/>
  <c r="G27" i="39"/>
  <c r="H27" i="39"/>
  <c r="I27" i="39"/>
  <c r="J27" i="39"/>
  <c r="K27" i="39"/>
  <c r="L27" i="39"/>
  <c r="M27" i="39"/>
  <c r="N27" i="39"/>
  <c r="O27" i="39"/>
  <c r="D28" i="39"/>
  <c r="E28" i="39"/>
  <c r="F28" i="39"/>
  <c r="G28" i="39"/>
  <c r="H28" i="39"/>
  <c r="I28" i="39"/>
  <c r="J28" i="39"/>
  <c r="K28" i="39"/>
  <c r="L28" i="39"/>
  <c r="M28" i="39"/>
  <c r="N28" i="39"/>
  <c r="O28" i="39"/>
  <c r="D29" i="39"/>
  <c r="E29" i="39"/>
  <c r="F29" i="39"/>
  <c r="G29" i="39"/>
  <c r="H29" i="39"/>
  <c r="I29" i="39"/>
  <c r="J29" i="39"/>
  <c r="K29" i="39"/>
  <c r="L29" i="39"/>
  <c r="M29" i="39"/>
  <c r="N29" i="39"/>
  <c r="O29" i="39"/>
  <c r="D30" i="39"/>
  <c r="E30" i="39"/>
  <c r="F30" i="39"/>
  <c r="G30" i="39"/>
  <c r="H30" i="39"/>
  <c r="I30" i="39"/>
  <c r="J30" i="39"/>
  <c r="K30" i="39"/>
  <c r="L30" i="39"/>
  <c r="M30" i="39"/>
  <c r="N30" i="39"/>
  <c r="O30" i="39"/>
  <c r="D31" i="39"/>
  <c r="E31" i="39"/>
  <c r="F31" i="39"/>
  <c r="G31" i="39"/>
  <c r="H31" i="39"/>
  <c r="I31" i="39"/>
  <c r="J31" i="39"/>
  <c r="K31" i="39"/>
  <c r="L31" i="39"/>
  <c r="M31" i="39"/>
  <c r="N31" i="39"/>
  <c r="O31" i="39"/>
  <c r="D32" i="39"/>
  <c r="E32" i="39"/>
  <c r="F32" i="39"/>
  <c r="G32" i="39"/>
  <c r="H32" i="39"/>
  <c r="I32" i="39"/>
  <c r="J32" i="39"/>
  <c r="K32" i="39"/>
  <c r="L32" i="39"/>
  <c r="M32" i="39"/>
  <c r="N32" i="39"/>
  <c r="O32" i="39"/>
  <c r="D33" i="39"/>
  <c r="E33" i="39"/>
  <c r="F33" i="39"/>
  <c r="G33" i="39"/>
  <c r="H33" i="39"/>
  <c r="I33" i="39"/>
  <c r="J33" i="39"/>
  <c r="K33" i="39"/>
  <c r="L33" i="39"/>
  <c r="M33" i="39"/>
  <c r="N33" i="39"/>
  <c r="O33" i="39"/>
  <c r="D34" i="39"/>
  <c r="E34" i="39"/>
  <c r="F34" i="39"/>
  <c r="G34" i="39"/>
  <c r="H34" i="39"/>
  <c r="I34" i="39"/>
  <c r="J34" i="39"/>
  <c r="K34" i="39"/>
  <c r="L34" i="39"/>
  <c r="M34" i="39"/>
  <c r="N34" i="39"/>
  <c r="O34" i="39"/>
  <c r="D35" i="39"/>
  <c r="E35" i="39"/>
  <c r="F35" i="39"/>
  <c r="G35" i="39"/>
  <c r="H35" i="39"/>
  <c r="I35" i="39"/>
  <c r="J35" i="39"/>
  <c r="K35" i="39"/>
  <c r="L35" i="39"/>
  <c r="M35" i="39"/>
  <c r="N35" i="39"/>
  <c r="O35" i="39"/>
  <c r="D36" i="39"/>
  <c r="E36" i="39"/>
  <c r="F36" i="39"/>
  <c r="G36" i="39"/>
  <c r="H36" i="39"/>
  <c r="I36" i="39"/>
  <c r="J36" i="39"/>
  <c r="K36" i="39"/>
  <c r="L36" i="39"/>
  <c r="M36" i="39"/>
  <c r="N36" i="39"/>
  <c r="O36" i="39"/>
  <c r="D37" i="39"/>
  <c r="E37" i="39"/>
  <c r="F37" i="39"/>
  <c r="G37" i="39"/>
  <c r="H37" i="39"/>
  <c r="I37" i="39"/>
  <c r="J37" i="39"/>
  <c r="K37" i="39"/>
  <c r="L37" i="39"/>
  <c r="M37" i="39"/>
  <c r="N37" i="39"/>
  <c r="O37" i="39"/>
  <c r="D38" i="39"/>
  <c r="E38" i="39"/>
  <c r="F38" i="39"/>
  <c r="G38" i="39"/>
  <c r="H38" i="39"/>
  <c r="I38" i="39"/>
  <c r="J38" i="39"/>
  <c r="K38" i="39"/>
  <c r="L38" i="39"/>
  <c r="M38" i="39"/>
  <c r="N38" i="39"/>
  <c r="O38" i="39"/>
  <c r="D39" i="39"/>
  <c r="E39" i="39"/>
  <c r="F39" i="39"/>
  <c r="G39" i="39"/>
  <c r="H39" i="39"/>
  <c r="I39" i="39"/>
  <c r="J39" i="39"/>
  <c r="K39" i="39"/>
  <c r="L39" i="39"/>
  <c r="M39" i="39"/>
  <c r="N39" i="39"/>
  <c r="O39" i="39"/>
  <c r="D40" i="39"/>
  <c r="E40" i="39"/>
  <c r="F40" i="39"/>
  <c r="G40" i="39"/>
  <c r="H40" i="39"/>
  <c r="I40" i="39"/>
  <c r="J40" i="39"/>
  <c r="K40" i="39"/>
  <c r="L40" i="39"/>
  <c r="M40" i="39"/>
  <c r="N40" i="39"/>
  <c r="O40" i="39"/>
  <c r="D41" i="39"/>
  <c r="E41" i="39"/>
  <c r="F41" i="39"/>
  <c r="G41" i="39"/>
  <c r="H41" i="39"/>
  <c r="I41" i="39"/>
  <c r="J41" i="39"/>
  <c r="K41" i="39"/>
  <c r="L41" i="39"/>
  <c r="M41" i="39"/>
  <c r="N41" i="39"/>
  <c r="O41" i="39"/>
  <c r="D42" i="39"/>
  <c r="E42" i="39"/>
  <c r="F42" i="39"/>
  <c r="G42" i="39"/>
  <c r="H42" i="39"/>
  <c r="I42" i="39"/>
  <c r="J42" i="39"/>
  <c r="K42" i="39"/>
  <c r="L42" i="39"/>
  <c r="M42" i="39"/>
  <c r="N42" i="39"/>
  <c r="O42" i="39"/>
  <c r="D43" i="39"/>
  <c r="E43" i="39"/>
  <c r="F43" i="39"/>
  <c r="G43" i="39"/>
  <c r="H43" i="39"/>
  <c r="I43" i="39"/>
  <c r="J43" i="39"/>
  <c r="K43" i="39"/>
  <c r="L43" i="39"/>
  <c r="M43" i="39"/>
  <c r="N43" i="39"/>
  <c r="O43" i="39"/>
  <c r="D44" i="39"/>
  <c r="E44" i="39"/>
  <c r="F44" i="39"/>
  <c r="G44" i="39"/>
  <c r="H44" i="39"/>
  <c r="I44" i="39"/>
  <c r="J44" i="39"/>
  <c r="K44" i="39"/>
  <c r="L44" i="39"/>
  <c r="M44" i="39"/>
  <c r="N44" i="39"/>
  <c r="O44" i="39"/>
  <c r="D45" i="39"/>
  <c r="E45" i="39"/>
  <c r="F45" i="39"/>
  <c r="G45" i="39"/>
  <c r="H45" i="39"/>
  <c r="I45" i="39"/>
  <c r="J45" i="39"/>
  <c r="K45" i="39"/>
  <c r="L45" i="39"/>
  <c r="M45" i="39"/>
  <c r="N45" i="39"/>
  <c r="O45" i="39"/>
  <c r="D46" i="39"/>
  <c r="E46" i="39"/>
  <c r="F46" i="39"/>
  <c r="G46" i="39"/>
  <c r="H46" i="39"/>
  <c r="I46" i="39"/>
  <c r="J46" i="39"/>
  <c r="K46" i="39"/>
  <c r="L46" i="39"/>
  <c r="M46" i="39"/>
  <c r="N46" i="39"/>
  <c r="O46" i="39"/>
  <c r="D47" i="39"/>
  <c r="E47" i="39"/>
  <c r="F47" i="39"/>
  <c r="G47" i="39"/>
  <c r="H47" i="39"/>
  <c r="I47" i="39"/>
  <c r="J47" i="39"/>
  <c r="K47" i="39"/>
  <c r="L47" i="39"/>
  <c r="M47" i="39"/>
  <c r="N47" i="39"/>
  <c r="O47" i="39"/>
  <c r="D48" i="39"/>
  <c r="E48" i="39"/>
  <c r="F48" i="39"/>
  <c r="G48" i="39"/>
  <c r="H48" i="39"/>
  <c r="I48" i="39"/>
  <c r="J48" i="39"/>
  <c r="K48" i="39"/>
  <c r="L48" i="39"/>
  <c r="M48" i="39"/>
  <c r="N48" i="39"/>
  <c r="O48" i="39"/>
  <c r="D49" i="39"/>
  <c r="E49" i="39"/>
  <c r="F49" i="39"/>
  <c r="G49" i="39"/>
  <c r="H49" i="39"/>
  <c r="I49" i="39"/>
  <c r="J49" i="39"/>
  <c r="K49" i="39"/>
  <c r="L49" i="39"/>
  <c r="M49" i="39"/>
  <c r="N49" i="39"/>
  <c r="O49" i="39"/>
  <c r="D50" i="39"/>
  <c r="E50" i="39"/>
  <c r="F50" i="39"/>
  <c r="G50" i="39"/>
  <c r="H50" i="39"/>
  <c r="I50" i="39"/>
  <c r="J50" i="39"/>
  <c r="K50" i="39"/>
  <c r="L50" i="39"/>
  <c r="M50" i="39"/>
  <c r="N50" i="39"/>
  <c r="O50" i="39"/>
  <c r="D51" i="39"/>
  <c r="E51" i="39"/>
  <c r="F51" i="39"/>
  <c r="G51" i="39"/>
  <c r="H51" i="39"/>
  <c r="I51" i="39"/>
  <c r="J51" i="39"/>
  <c r="K51" i="39"/>
  <c r="L51" i="39"/>
  <c r="M51" i="39"/>
  <c r="N51" i="39"/>
  <c r="O51" i="39"/>
  <c r="D52" i="39"/>
  <c r="E52" i="39"/>
  <c r="F52" i="39"/>
  <c r="G52" i="39"/>
  <c r="H52" i="39"/>
  <c r="I52" i="39"/>
  <c r="J52" i="39"/>
  <c r="K52" i="39"/>
  <c r="L52" i="39"/>
  <c r="M52" i="39"/>
  <c r="N52" i="39"/>
  <c r="O52" i="39"/>
  <c r="D53" i="39"/>
  <c r="E53" i="39"/>
  <c r="F53" i="39"/>
  <c r="G53" i="39"/>
  <c r="H53" i="39"/>
  <c r="I53" i="39"/>
  <c r="J53" i="39"/>
  <c r="K53" i="39"/>
  <c r="L53" i="39"/>
  <c r="M53" i="39"/>
  <c r="N53" i="39"/>
  <c r="O53" i="39"/>
  <c r="D54" i="39"/>
  <c r="E54" i="39"/>
  <c r="F54" i="39"/>
  <c r="G54" i="39"/>
  <c r="H54" i="39"/>
  <c r="I54" i="39"/>
  <c r="J54" i="39"/>
  <c r="K54" i="39"/>
  <c r="L54" i="39"/>
  <c r="M54" i="39"/>
  <c r="N54" i="39"/>
  <c r="O54" i="39"/>
  <c r="D55" i="39"/>
  <c r="E55" i="39"/>
  <c r="F55" i="39"/>
  <c r="G55" i="39"/>
  <c r="H55" i="39"/>
  <c r="I55" i="39"/>
  <c r="J55" i="39"/>
  <c r="K55" i="39"/>
  <c r="L55" i="39"/>
  <c r="M55" i="39"/>
  <c r="N55" i="39"/>
  <c r="O55" i="39"/>
  <c r="D56" i="39"/>
  <c r="E56" i="39"/>
  <c r="F56" i="39"/>
  <c r="G56" i="39"/>
  <c r="H56" i="39"/>
  <c r="I56" i="39"/>
  <c r="J56" i="39"/>
  <c r="K56" i="39"/>
  <c r="L56" i="39"/>
  <c r="M56" i="39"/>
  <c r="N56" i="39"/>
  <c r="O56" i="39"/>
  <c r="D13" i="39"/>
  <c r="E13" i="39"/>
  <c r="F13" i="39"/>
  <c r="G13" i="39"/>
  <c r="H13" i="39"/>
  <c r="I13" i="39"/>
  <c r="J13" i="39"/>
  <c r="K13" i="39"/>
  <c r="L13" i="39"/>
  <c r="M13" i="39"/>
  <c r="N13" i="39"/>
  <c r="O13" i="39"/>
  <c r="G12" i="39"/>
  <c r="H12" i="39"/>
  <c r="I12" i="39"/>
  <c r="J12" i="39"/>
  <c r="K12" i="39"/>
  <c r="L12" i="39"/>
  <c r="M12" i="39"/>
  <c r="N12" i="39"/>
  <c r="O12" i="39"/>
  <c r="F12" i="39"/>
  <c r="E12" i="39"/>
  <c r="D12" i="39"/>
  <c r="F4" i="39"/>
  <c r="D14" i="38"/>
  <c r="E14" i="38"/>
  <c r="F14" i="38"/>
  <c r="G14" i="38"/>
  <c r="H14" i="38"/>
  <c r="I14" i="38"/>
  <c r="J14" i="38"/>
  <c r="K14" i="38"/>
  <c r="L14" i="38"/>
  <c r="M14" i="38"/>
  <c r="N14" i="38"/>
  <c r="O14" i="38"/>
  <c r="D15" i="38"/>
  <c r="E15" i="38"/>
  <c r="F15" i="38"/>
  <c r="G15" i="38"/>
  <c r="H15" i="38"/>
  <c r="I15" i="38"/>
  <c r="J15" i="38"/>
  <c r="K15" i="38"/>
  <c r="L15" i="38"/>
  <c r="M15" i="38"/>
  <c r="N15" i="38"/>
  <c r="O15" i="38"/>
  <c r="D16" i="38"/>
  <c r="E16" i="38"/>
  <c r="F16" i="38"/>
  <c r="G16" i="38"/>
  <c r="H16" i="38"/>
  <c r="I16" i="38"/>
  <c r="J16" i="38"/>
  <c r="K16" i="38"/>
  <c r="L16" i="38"/>
  <c r="M16" i="38"/>
  <c r="N16" i="38"/>
  <c r="O16" i="38"/>
  <c r="D17" i="38"/>
  <c r="E17" i="38"/>
  <c r="F17" i="38"/>
  <c r="G17" i="38"/>
  <c r="H17" i="38"/>
  <c r="I17" i="38"/>
  <c r="J17" i="38"/>
  <c r="K17" i="38"/>
  <c r="L17" i="38"/>
  <c r="M17" i="38"/>
  <c r="N17" i="38"/>
  <c r="O17" i="38"/>
  <c r="D18" i="38"/>
  <c r="E18" i="38"/>
  <c r="F18" i="38"/>
  <c r="G18" i="38"/>
  <c r="H18" i="38"/>
  <c r="I18" i="38"/>
  <c r="J18" i="38"/>
  <c r="K18" i="38"/>
  <c r="L18" i="38"/>
  <c r="M18" i="38"/>
  <c r="N18" i="38"/>
  <c r="O18" i="38"/>
  <c r="D19" i="38"/>
  <c r="E19" i="38"/>
  <c r="F19" i="38"/>
  <c r="G19" i="38"/>
  <c r="H19" i="38"/>
  <c r="I19" i="38"/>
  <c r="J19" i="38"/>
  <c r="K19" i="38"/>
  <c r="L19" i="38"/>
  <c r="M19" i="38"/>
  <c r="N19" i="38"/>
  <c r="O19" i="38"/>
  <c r="D20" i="38"/>
  <c r="E20" i="38"/>
  <c r="F20" i="38"/>
  <c r="G20" i="38"/>
  <c r="H20" i="38"/>
  <c r="I20" i="38"/>
  <c r="J20" i="38"/>
  <c r="K20" i="38"/>
  <c r="L20" i="38"/>
  <c r="M20" i="38"/>
  <c r="N20" i="38"/>
  <c r="O20" i="38"/>
  <c r="D21" i="38"/>
  <c r="E21" i="38"/>
  <c r="F21" i="38"/>
  <c r="G21" i="38"/>
  <c r="H21" i="38"/>
  <c r="I21" i="38"/>
  <c r="J21" i="38"/>
  <c r="K21" i="38"/>
  <c r="L21" i="38"/>
  <c r="M21" i="38"/>
  <c r="N21" i="38"/>
  <c r="O21" i="38"/>
  <c r="D22" i="38"/>
  <c r="E22" i="38"/>
  <c r="F22" i="38"/>
  <c r="G22" i="38"/>
  <c r="H22" i="38"/>
  <c r="I22" i="38"/>
  <c r="J22" i="38"/>
  <c r="K22" i="38"/>
  <c r="L22" i="38"/>
  <c r="M22" i="38"/>
  <c r="N22" i="38"/>
  <c r="O22" i="38"/>
  <c r="D23" i="38"/>
  <c r="E23" i="38"/>
  <c r="F23" i="38"/>
  <c r="G23" i="38"/>
  <c r="H23" i="38"/>
  <c r="I23" i="38"/>
  <c r="J23" i="38"/>
  <c r="K23" i="38"/>
  <c r="L23" i="38"/>
  <c r="M23" i="38"/>
  <c r="N23" i="38"/>
  <c r="O23" i="38"/>
  <c r="D24" i="38"/>
  <c r="E24" i="38"/>
  <c r="F24" i="38"/>
  <c r="G24" i="38"/>
  <c r="H24" i="38"/>
  <c r="I24" i="38"/>
  <c r="J24" i="38"/>
  <c r="K24" i="38"/>
  <c r="L24" i="38"/>
  <c r="M24" i="38"/>
  <c r="N24" i="38"/>
  <c r="O24" i="38"/>
  <c r="D25" i="38"/>
  <c r="E25" i="38"/>
  <c r="F25" i="38"/>
  <c r="G25" i="38"/>
  <c r="H25" i="38"/>
  <c r="I25" i="38"/>
  <c r="J25" i="38"/>
  <c r="K25" i="38"/>
  <c r="L25" i="38"/>
  <c r="M25" i="38"/>
  <c r="N25" i="38"/>
  <c r="O25" i="38"/>
  <c r="D26" i="38"/>
  <c r="E26" i="38"/>
  <c r="F26" i="38"/>
  <c r="G26" i="38"/>
  <c r="H26" i="38"/>
  <c r="I26" i="38"/>
  <c r="J26" i="38"/>
  <c r="K26" i="38"/>
  <c r="L26" i="38"/>
  <c r="M26" i="38"/>
  <c r="N26" i="38"/>
  <c r="O26" i="38"/>
  <c r="D27" i="38"/>
  <c r="E27" i="38"/>
  <c r="F27" i="38"/>
  <c r="G27" i="38"/>
  <c r="H27" i="38"/>
  <c r="I27" i="38"/>
  <c r="J27" i="38"/>
  <c r="K27" i="38"/>
  <c r="L27" i="38"/>
  <c r="M27" i="38"/>
  <c r="N27" i="38"/>
  <c r="O27" i="38"/>
  <c r="D28" i="38"/>
  <c r="E28" i="38"/>
  <c r="F28" i="38"/>
  <c r="G28" i="38"/>
  <c r="H28" i="38"/>
  <c r="I28" i="38"/>
  <c r="J28" i="38"/>
  <c r="K28" i="38"/>
  <c r="L28" i="38"/>
  <c r="M28" i="38"/>
  <c r="N28" i="38"/>
  <c r="O28" i="38"/>
  <c r="D29" i="38"/>
  <c r="E29" i="38"/>
  <c r="F29" i="38"/>
  <c r="G29" i="38"/>
  <c r="H29" i="38"/>
  <c r="I29" i="38"/>
  <c r="J29" i="38"/>
  <c r="K29" i="38"/>
  <c r="L29" i="38"/>
  <c r="M29" i="38"/>
  <c r="N29" i="38"/>
  <c r="O29" i="38"/>
  <c r="D30" i="38"/>
  <c r="E30" i="38"/>
  <c r="F30" i="38"/>
  <c r="G30" i="38"/>
  <c r="H30" i="38"/>
  <c r="I30" i="38"/>
  <c r="J30" i="38"/>
  <c r="K30" i="38"/>
  <c r="L30" i="38"/>
  <c r="M30" i="38"/>
  <c r="N30" i="38"/>
  <c r="O30" i="38"/>
  <c r="D31" i="38"/>
  <c r="E31" i="38"/>
  <c r="F31" i="38"/>
  <c r="G31" i="38"/>
  <c r="H31" i="38"/>
  <c r="I31" i="38"/>
  <c r="J31" i="38"/>
  <c r="K31" i="38"/>
  <c r="L31" i="38"/>
  <c r="M31" i="38"/>
  <c r="N31" i="38"/>
  <c r="O31" i="38"/>
  <c r="D32" i="38"/>
  <c r="E32" i="38"/>
  <c r="F32" i="38"/>
  <c r="G32" i="38"/>
  <c r="H32" i="38"/>
  <c r="I32" i="38"/>
  <c r="J32" i="38"/>
  <c r="K32" i="38"/>
  <c r="L32" i="38"/>
  <c r="M32" i="38"/>
  <c r="N32" i="38"/>
  <c r="O32" i="38"/>
  <c r="D33" i="38"/>
  <c r="E33" i="38"/>
  <c r="F33" i="38"/>
  <c r="G33" i="38"/>
  <c r="H33" i="38"/>
  <c r="I33" i="38"/>
  <c r="J33" i="38"/>
  <c r="K33" i="38"/>
  <c r="L33" i="38"/>
  <c r="M33" i="38"/>
  <c r="N33" i="38"/>
  <c r="O33" i="38"/>
  <c r="D34" i="38"/>
  <c r="E34" i="38"/>
  <c r="F34" i="38"/>
  <c r="G34" i="38"/>
  <c r="H34" i="38"/>
  <c r="I34" i="38"/>
  <c r="J34" i="38"/>
  <c r="K34" i="38"/>
  <c r="L34" i="38"/>
  <c r="M34" i="38"/>
  <c r="N34" i="38"/>
  <c r="O34" i="38"/>
  <c r="D35" i="38"/>
  <c r="E35" i="38"/>
  <c r="F35" i="38"/>
  <c r="G35" i="38"/>
  <c r="H35" i="38"/>
  <c r="I35" i="38"/>
  <c r="J35" i="38"/>
  <c r="K35" i="38"/>
  <c r="L35" i="38"/>
  <c r="M35" i="38"/>
  <c r="N35" i="38"/>
  <c r="O35" i="38"/>
  <c r="D36" i="38"/>
  <c r="E36" i="38"/>
  <c r="F36" i="38"/>
  <c r="G36" i="38"/>
  <c r="H36" i="38"/>
  <c r="I36" i="38"/>
  <c r="J36" i="38"/>
  <c r="K36" i="38"/>
  <c r="L36" i="38"/>
  <c r="M36" i="38"/>
  <c r="N36" i="38"/>
  <c r="O36" i="38"/>
  <c r="D37" i="38"/>
  <c r="E37" i="38"/>
  <c r="F37" i="38"/>
  <c r="G37" i="38"/>
  <c r="H37" i="38"/>
  <c r="I37" i="38"/>
  <c r="J37" i="38"/>
  <c r="K37" i="38"/>
  <c r="L37" i="38"/>
  <c r="M37" i="38"/>
  <c r="N37" i="38"/>
  <c r="O37" i="38"/>
  <c r="D38" i="38"/>
  <c r="E38" i="38"/>
  <c r="F38" i="38"/>
  <c r="G38" i="38"/>
  <c r="H38" i="38"/>
  <c r="I38" i="38"/>
  <c r="J38" i="38"/>
  <c r="K38" i="38"/>
  <c r="L38" i="38"/>
  <c r="M38" i="38"/>
  <c r="N38" i="38"/>
  <c r="O38" i="38"/>
  <c r="D39" i="38"/>
  <c r="E39" i="38"/>
  <c r="F39" i="38"/>
  <c r="G39" i="38"/>
  <c r="H39" i="38"/>
  <c r="I39" i="38"/>
  <c r="J39" i="38"/>
  <c r="K39" i="38"/>
  <c r="L39" i="38"/>
  <c r="M39" i="38"/>
  <c r="N39" i="38"/>
  <c r="O39" i="38"/>
  <c r="D40" i="38"/>
  <c r="E40" i="38"/>
  <c r="F40" i="38"/>
  <c r="G40" i="38"/>
  <c r="H40" i="38"/>
  <c r="I40" i="38"/>
  <c r="J40" i="38"/>
  <c r="K40" i="38"/>
  <c r="L40" i="38"/>
  <c r="M40" i="38"/>
  <c r="N40" i="38"/>
  <c r="O40" i="38"/>
  <c r="D41" i="38"/>
  <c r="E41" i="38"/>
  <c r="F41" i="38"/>
  <c r="G41" i="38"/>
  <c r="H41" i="38"/>
  <c r="I41" i="38"/>
  <c r="J41" i="38"/>
  <c r="K41" i="38"/>
  <c r="L41" i="38"/>
  <c r="M41" i="38"/>
  <c r="N41" i="38"/>
  <c r="O41" i="38"/>
  <c r="D42" i="38"/>
  <c r="E42" i="38"/>
  <c r="F42" i="38"/>
  <c r="G42" i="38"/>
  <c r="H42" i="38"/>
  <c r="I42" i="38"/>
  <c r="J42" i="38"/>
  <c r="K42" i="38"/>
  <c r="L42" i="38"/>
  <c r="M42" i="38"/>
  <c r="N42" i="38"/>
  <c r="O42" i="38"/>
  <c r="D43" i="38"/>
  <c r="E43" i="38"/>
  <c r="F43" i="38"/>
  <c r="G43" i="38"/>
  <c r="H43" i="38"/>
  <c r="I43" i="38"/>
  <c r="J43" i="38"/>
  <c r="K43" i="38"/>
  <c r="L43" i="38"/>
  <c r="M43" i="38"/>
  <c r="N43" i="38"/>
  <c r="O43" i="38"/>
  <c r="D44" i="38"/>
  <c r="E44" i="38"/>
  <c r="F44" i="38"/>
  <c r="G44" i="38"/>
  <c r="H44" i="38"/>
  <c r="I44" i="38"/>
  <c r="J44" i="38"/>
  <c r="K44" i="38"/>
  <c r="L44" i="38"/>
  <c r="M44" i="38"/>
  <c r="N44" i="38"/>
  <c r="O44" i="38"/>
  <c r="D45" i="38"/>
  <c r="E45" i="38"/>
  <c r="F45" i="38"/>
  <c r="G45" i="38"/>
  <c r="H45" i="38"/>
  <c r="I45" i="38"/>
  <c r="J45" i="38"/>
  <c r="K45" i="38"/>
  <c r="L45" i="38"/>
  <c r="M45" i="38"/>
  <c r="N45" i="38"/>
  <c r="O45" i="38"/>
  <c r="D46" i="38"/>
  <c r="E46" i="38"/>
  <c r="F46" i="38"/>
  <c r="G46" i="38"/>
  <c r="H46" i="38"/>
  <c r="I46" i="38"/>
  <c r="J46" i="38"/>
  <c r="K46" i="38"/>
  <c r="L46" i="38"/>
  <c r="M46" i="38"/>
  <c r="N46" i="38"/>
  <c r="O46" i="38"/>
  <c r="D47" i="38"/>
  <c r="E47" i="38"/>
  <c r="F47" i="38"/>
  <c r="G47" i="38"/>
  <c r="H47" i="38"/>
  <c r="I47" i="38"/>
  <c r="J47" i="38"/>
  <c r="K47" i="38"/>
  <c r="L47" i="38"/>
  <c r="M47" i="38"/>
  <c r="N47" i="38"/>
  <c r="O47" i="38"/>
  <c r="D48" i="38"/>
  <c r="E48" i="38"/>
  <c r="F48" i="38"/>
  <c r="G48" i="38"/>
  <c r="H48" i="38"/>
  <c r="I48" i="38"/>
  <c r="J48" i="38"/>
  <c r="K48" i="38"/>
  <c r="L48" i="38"/>
  <c r="M48" i="38"/>
  <c r="N48" i="38"/>
  <c r="O48" i="38"/>
  <c r="D49" i="38"/>
  <c r="E49" i="38"/>
  <c r="F49" i="38"/>
  <c r="G49" i="38"/>
  <c r="H49" i="38"/>
  <c r="I49" i="38"/>
  <c r="J49" i="38"/>
  <c r="K49" i="38"/>
  <c r="L49" i="38"/>
  <c r="M49" i="38"/>
  <c r="N49" i="38"/>
  <c r="O49" i="38"/>
  <c r="D50" i="38"/>
  <c r="E50" i="38"/>
  <c r="F50" i="38"/>
  <c r="G50" i="38"/>
  <c r="H50" i="38"/>
  <c r="I50" i="38"/>
  <c r="J50" i="38"/>
  <c r="K50" i="38"/>
  <c r="L50" i="38"/>
  <c r="M50" i="38"/>
  <c r="N50" i="38"/>
  <c r="O50" i="38"/>
  <c r="D51" i="38"/>
  <c r="E51" i="38"/>
  <c r="F51" i="38"/>
  <c r="G51" i="38"/>
  <c r="H51" i="38"/>
  <c r="I51" i="38"/>
  <c r="J51" i="38"/>
  <c r="K51" i="38"/>
  <c r="L51" i="38"/>
  <c r="M51" i="38"/>
  <c r="N51" i="38"/>
  <c r="O51" i="38"/>
  <c r="D52" i="38"/>
  <c r="E52" i="38"/>
  <c r="F52" i="38"/>
  <c r="G52" i="38"/>
  <c r="H52" i="38"/>
  <c r="I52" i="38"/>
  <c r="J52" i="38"/>
  <c r="K52" i="38"/>
  <c r="L52" i="38"/>
  <c r="M52" i="38"/>
  <c r="N52" i="38"/>
  <c r="O52" i="38"/>
  <c r="D53" i="38"/>
  <c r="E53" i="38"/>
  <c r="F53" i="38"/>
  <c r="G53" i="38"/>
  <c r="H53" i="38"/>
  <c r="I53" i="38"/>
  <c r="J53" i="38"/>
  <c r="K53" i="38"/>
  <c r="L53" i="38"/>
  <c r="M53" i="38"/>
  <c r="N53" i="38"/>
  <c r="O53" i="38"/>
  <c r="D54" i="38"/>
  <c r="E54" i="38"/>
  <c r="F54" i="38"/>
  <c r="G54" i="38"/>
  <c r="H54" i="38"/>
  <c r="I54" i="38"/>
  <c r="J54" i="38"/>
  <c r="K54" i="38"/>
  <c r="L54" i="38"/>
  <c r="M54" i="38"/>
  <c r="N54" i="38"/>
  <c r="O54" i="38"/>
  <c r="D55" i="38"/>
  <c r="E55" i="38"/>
  <c r="F55" i="38"/>
  <c r="G55" i="38"/>
  <c r="H55" i="38"/>
  <c r="I55" i="38"/>
  <c r="J55" i="38"/>
  <c r="K55" i="38"/>
  <c r="L55" i="38"/>
  <c r="M55" i="38"/>
  <c r="N55" i="38"/>
  <c r="O55" i="38"/>
  <c r="D56" i="38"/>
  <c r="E56" i="38"/>
  <c r="F56" i="38"/>
  <c r="G56" i="38"/>
  <c r="H56" i="38"/>
  <c r="I56" i="38"/>
  <c r="J56" i="38"/>
  <c r="K56" i="38"/>
  <c r="L56" i="38"/>
  <c r="M56" i="38"/>
  <c r="N56" i="38"/>
  <c r="O56" i="38"/>
  <c r="D13" i="38"/>
  <c r="E13" i="38"/>
  <c r="F13" i="38"/>
  <c r="G13" i="38"/>
  <c r="H13" i="38"/>
  <c r="I13" i="38"/>
  <c r="J13" i="38"/>
  <c r="K13" i="38"/>
  <c r="L13" i="38"/>
  <c r="M13" i="38"/>
  <c r="N13" i="38"/>
  <c r="O13" i="38"/>
  <c r="G12" i="38"/>
  <c r="H12" i="38"/>
  <c r="I12" i="38"/>
  <c r="J12" i="38"/>
  <c r="K12" i="38"/>
  <c r="L12" i="38"/>
  <c r="M12" i="38"/>
  <c r="N12" i="38"/>
  <c r="O12" i="38"/>
  <c r="F12" i="38"/>
  <c r="E12" i="38"/>
  <c r="D12" i="38"/>
  <c r="F4" i="38"/>
  <c r="D14" i="37"/>
  <c r="E14" i="37"/>
  <c r="F14" i="37"/>
  <c r="G14" i="37"/>
  <c r="H14" i="37"/>
  <c r="I14" i="37"/>
  <c r="J14" i="37"/>
  <c r="K14" i="37"/>
  <c r="L14" i="37"/>
  <c r="M14" i="37"/>
  <c r="N14" i="37"/>
  <c r="O14" i="37"/>
  <c r="D15" i="37"/>
  <c r="E15" i="37"/>
  <c r="F15" i="37"/>
  <c r="G15" i="37"/>
  <c r="H15" i="37"/>
  <c r="I15" i="37"/>
  <c r="J15" i="37"/>
  <c r="K15" i="37"/>
  <c r="L15" i="37"/>
  <c r="M15" i="37"/>
  <c r="N15" i="37"/>
  <c r="O15" i="37"/>
  <c r="D16" i="37"/>
  <c r="E16" i="37"/>
  <c r="F16" i="37"/>
  <c r="G16" i="37"/>
  <c r="H16" i="37"/>
  <c r="I16" i="37"/>
  <c r="J16" i="37"/>
  <c r="K16" i="37"/>
  <c r="L16" i="37"/>
  <c r="M16" i="37"/>
  <c r="N16" i="37"/>
  <c r="O16" i="37"/>
  <c r="D17" i="37"/>
  <c r="E17" i="37"/>
  <c r="F17" i="37"/>
  <c r="G17" i="37"/>
  <c r="H17" i="37"/>
  <c r="I17" i="37"/>
  <c r="J17" i="37"/>
  <c r="K17" i="37"/>
  <c r="L17" i="37"/>
  <c r="M17" i="37"/>
  <c r="N17" i="37"/>
  <c r="O17" i="37"/>
  <c r="D18" i="37"/>
  <c r="E18" i="37"/>
  <c r="F18" i="37"/>
  <c r="G18" i="37"/>
  <c r="H18" i="37"/>
  <c r="I18" i="37"/>
  <c r="J18" i="37"/>
  <c r="K18" i="37"/>
  <c r="L18" i="37"/>
  <c r="M18" i="37"/>
  <c r="N18" i="37"/>
  <c r="O18" i="37"/>
  <c r="D19" i="37"/>
  <c r="E19" i="37"/>
  <c r="F19" i="37"/>
  <c r="G19" i="37"/>
  <c r="H19" i="37"/>
  <c r="I19" i="37"/>
  <c r="J19" i="37"/>
  <c r="K19" i="37"/>
  <c r="L19" i="37"/>
  <c r="M19" i="37"/>
  <c r="N19" i="37"/>
  <c r="O19" i="37"/>
  <c r="D20" i="37"/>
  <c r="E20" i="37"/>
  <c r="F20" i="37"/>
  <c r="G20" i="37"/>
  <c r="H20" i="37"/>
  <c r="I20" i="37"/>
  <c r="J20" i="37"/>
  <c r="K20" i="37"/>
  <c r="L20" i="37"/>
  <c r="M20" i="37"/>
  <c r="N20" i="37"/>
  <c r="O20" i="37"/>
  <c r="D21" i="37"/>
  <c r="E21" i="37"/>
  <c r="F21" i="37"/>
  <c r="G21" i="37"/>
  <c r="H21" i="37"/>
  <c r="I21" i="37"/>
  <c r="J21" i="37"/>
  <c r="K21" i="37"/>
  <c r="L21" i="37"/>
  <c r="M21" i="37"/>
  <c r="N21" i="37"/>
  <c r="O21" i="37"/>
  <c r="D22" i="37"/>
  <c r="E22" i="37"/>
  <c r="F22" i="37"/>
  <c r="G22" i="37"/>
  <c r="H22" i="37"/>
  <c r="I22" i="37"/>
  <c r="J22" i="37"/>
  <c r="K22" i="37"/>
  <c r="L22" i="37"/>
  <c r="M22" i="37"/>
  <c r="N22" i="37"/>
  <c r="O22" i="37"/>
  <c r="D23" i="37"/>
  <c r="E23" i="37"/>
  <c r="F23" i="37"/>
  <c r="G23" i="37"/>
  <c r="H23" i="37"/>
  <c r="I23" i="37"/>
  <c r="J23" i="37"/>
  <c r="K23" i="37"/>
  <c r="L23" i="37"/>
  <c r="M23" i="37"/>
  <c r="N23" i="37"/>
  <c r="O23" i="37"/>
  <c r="D24" i="37"/>
  <c r="E24" i="37"/>
  <c r="F24" i="37"/>
  <c r="G24" i="37"/>
  <c r="H24" i="37"/>
  <c r="I24" i="37"/>
  <c r="J24" i="37"/>
  <c r="K24" i="37"/>
  <c r="L24" i="37"/>
  <c r="M24" i="37"/>
  <c r="N24" i="37"/>
  <c r="O24" i="37"/>
  <c r="D25" i="37"/>
  <c r="E25" i="37"/>
  <c r="F25" i="37"/>
  <c r="G25" i="37"/>
  <c r="H25" i="37"/>
  <c r="I25" i="37"/>
  <c r="J25" i="37"/>
  <c r="K25" i="37"/>
  <c r="L25" i="37"/>
  <c r="M25" i="37"/>
  <c r="N25" i="37"/>
  <c r="O25" i="37"/>
  <c r="D26" i="37"/>
  <c r="E26" i="37"/>
  <c r="F26" i="37"/>
  <c r="G26" i="37"/>
  <c r="H26" i="37"/>
  <c r="I26" i="37"/>
  <c r="J26" i="37"/>
  <c r="K26" i="37"/>
  <c r="L26" i="37"/>
  <c r="M26" i="37"/>
  <c r="N26" i="37"/>
  <c r="O26" i="37"/>
  <c r="D27" i="37"/>
  <c r="E27" i="37"/>
  <c r="F27" i="37"/>
  <c r="G27" i="37"/>
  <c r="H27" i="37"/>
  <c r="I27" i="37"/>
  <c r="J27" i="37"/>
  <c r="K27" i="37"/>
  <c r="L27" i="37"/>
  <c r="M27" i="37"/>
  <c r="N27" i="37"/>
  <c r="O27" i="37"/>
  <c r="D28" i="37"/>
  <c r="E28" i="37"/>
  <c r="F28" i="37"/>
  <c r="G28" i="37"/>
  <c r="H28" i="37"/>
  <c r="I28" i="37"/>
  <c r="J28" i="37"/>
  <c r="K28" i="37"/>
  <c r="L28" i="37"/>
  <c r="M28" i="37"/>
  <c r="N28" i="37"/>
  <c r="O28" i="37"/>
  <c r="D29" i="37"/>
  <c r="E29" i="37"/>
  <c r="F29" i="37"/>
  <c r="G29" i="37"/>
  <c r="H29" i="37"/>
  <c r="I29" i="37"/>
  <c r="J29" i="37"/>
  <c r="K29" i="37"/>
  <c r="L29" i="37"/>
  <c r="M29" i="37"/>
  <c r="N29" i="37"/>
  <c r="O29" i="37"/>
  <c r="D30" i="37"/>
  <c r="E30" i="37"/>
  <c r="F30" i="37"/>
  <c r="G30" i="37"/>
  <c r="H30" i="37"/>
  <c r="I30" i="37"/>
  <c r="J30" i="37"/>
  <c r="K30" i="37"/>
  <c r="L30" i="37"/>
  <c r="M30" i="37"/>
  <c r="N30" i="37"/>
  <c r="O30" i="37"/>
  <c r="D31" i="37"/>
  <c r="E31" i="37"/>
  <c r="F31" i="37"/>
  <c r="G31" i="37"/>
  <c r="H31" i="37"/>
  <c r="I31" i="37"/>
  <c r="J31" i="37"/>
  <c r="K31" i="37"/>
  <c r="L31" i="37"/>
  <c r="M31" i="37"/>
  <c r="N31" i="37"/>
  <c r="O31" i="37"/>
  <c r="D32" i="37"/>
  <c r="E32" i="37"/>
  <c r="F32" i="37"/>
  <c r="G32" i="37"/>
  <c r="H32" i="37"/>
  <c r="I32" i="37"/>
  <c r="J32" i="37"/>
  <c r="K32" i="37"/>
  <c r="L32" i="37"/>
  <c r="M32" i="37"/>
  <c r="N32" i="37"/>
  <c r="O32" i="37"/>
  <c r="D33" i="37"/>
  <c r="E33" i="37"/>
  <c r="F33" i="37"/>
  <c r="G33" i="37"/>
  <c r="H33" i="37"/>
  <c r="I33" i="37"/>
  <c r="J33" i="37"/>
  <c r="K33" i="37"/>
  <c r="L33" i="37"/>
  <c r="M33" i="37"/>
  <c r="N33" i="37"/>
  <c r="O33" i="37"/>
  <c r="D34" i="37"/>
  <c r="E34" i="37"/>
  <c r="F34" i="37"/>
  <c r="G34" i="37"/>
  <c r="H34" i="37"/>
  <c r="I34" i="37"/>
  <c r="J34" i="37"/>
  <c r="K34" i="37"/>
  <c r="L34" i="37"/>
  <c r="M34" i="37"/>
  <c r="N34" i="37"/>
  <c r="O34" i="37"/>
  <c r="D35" i="37"/>
  <c r="E35" i="37"/>
  <c r="F35" i="37"/>
  <c r="G35" i="37"/>
  <c r="H35" i="37"/>
  <c r="I35" i="37"/>
  <c r="J35" i="37"/>
  <c r="K35" i="37"/>
  <c r="L35" i="37"/>
  <c r="M35" i="37"/>
  <c r="N35" i="37"/>
  <c r="O35" i="37"/>
  <c r="D36" i="37"/>
  <c r="E36" i="37"/>
  <c r="F36" i="37"/>
  <c r="G36" i="37"/>
  <c r="H36" i="37"/>
  <c r="I36" i="37"/>
  <c r="J36" i="37"/>
  <c r="K36" i="37"/>
  <c r="L36" i="37"/>
  <c r="M36" i="37"/>
  <c r="N36" i="37"/>
  <c r="O36" i="37"/>
  <c r="D37" i="37"/>
  <c r="E37" i="37"/>
  <c r="F37" i="37"/>
  <c r="G37" i="37"/>
  <c r="H37" i="37"/>
  <c r="I37" i="37"/>
  <c r="J37" i="37"/>
  <c r="K37" i="37"/>
  <c r="L37" i="37"/>
  <c r="M37" i="37"/>
  <c r="N37" i="37"/>
  <c r="O37" i="37"/>
  <c r="D38" i="37"/>
  <c r="E38" i="37"/>
  <c r="F38" i="37"/>
  <c r="G38" i="37"/>
  <c r="H38" i="37"/>
  <c r="I38" i="37"/>
  <c r="J38" i="37"/>
  <c r="K38" i="37"/>
  <c r="L38" i="37"/>
  <c r="M38" i="37"/>
  <c r="N38" i="37"/>
  <c r="O38" i="37"/>
  <c r="D39" i="37"/>
  <c r="E39" i="37"/>
  <c r="F39" i="37"/>
  <c r="G39" i="37"/>
  <c r="H39" i="37"/>
  <c r="I39" i="37"/>
  <c r="J39" i="37"/>
  <c r="K39" i="37"/>
  <c r="L39" i="37"/>
  <c r="M39" i="37"/>
  <c r="N39" i="37"/>
  <c r="O39" i="37"/>
  <c r="D40" i="37"/>
  <c r="E40" i="37"/>
  <c r="F40" i="37"/>
  <c r="G40" i="37"/>
  <c r="H40" i="37"/>
  <c r="I40" i="37"/>
  <c r="J40" i="37"/>
  <c r="K40" i="37"/>
  <c r="L40" i="37"/>
  <c r="M40" i="37"/>
  <c r="N40" i="37"/>
  <c r="O40" i="37"/>
  <c r="D41" i="37"/>
  <c r="E41" i="37"/>
  <c r="F41" i="37"/>
  <c r="G41" i="37"/>
  <c r="H41" i="37"/>
  <c r="I41" i="37"/>
  <c r="J41" i="37"/>
  <c r="K41" i="37"/>
  <c r="L41" i="37"/>
  <c r="M41" i="37"/>
  <c r="N41" i="37"/>
  <c r="O41" i="37"/>
  <c r="D42" i="37"/>
  <c r="E42" i="37"/>
  <c r="F42" i="37"/>
  <c r="G42" i="37"/>
  <c r="H42" i="37"/>
  <c r="I42" i="37"/>
  <c r="J42" i="37"/>
  <c r="K42" i="37"/>
  <c r="L42" i="37"/>
  <c r="M42" i="37"/>
  <c r="N42" i="37"/>
  <c r="O42" i="37"/>
  <c r="D43" i="37"/>
  <c r="E43" i="37"/>
  <c r="F43" i="37"/>
  <c r="G43" i="37"/>
  <c r="H43" i="37"/>
  <c r="I43" i="37"/>
  <c r="J43" i="37"/>
  <c r="K43" i="37"/>
  <c r="L43" i="37"/>
  <c r="M43" i="37"/>
  <c r="N43" i="37"/>
  <c r="O43" i="37"/>
  <c r="D44" i="37"/>
  <c r="E44" i="37"/>
  <c r="F44" i="37"/>
  <c r="G44" i="37"/>
  <c r="H44" i="37"/>
  <c r="I44" i="37"/>
  <c r="J44" i="37"/>
  <c r="K44" i="37"/>
  <c r="L44" i="37"/>
  <c r="M44" i="37"/>
  <c r="N44" i="37"/>
  <c r="O44" i="37"/>
  <c r="D45" i="37"/>
  <c r="E45" i="37"/>
  <c r="F45" i="37"/>
  <c r="G45" i="37"/>
  <c r="H45" i="37"/>
  <c r="I45" i="37"/>
  <c r="J45" i="37"/>
  <c r="K45" i="37"/>
  <c r="L45" i="37"/>
  <c r="M45" i="37"/>
  <c r="N45" i="37"/>
  <c r="O45" i="37"/>
  <c r="D46" i="37"/>
  <c r="E46" i="37"/>
  <c r="F46" i="37"/>
  <c r="G46" i="37"/>
  <c r="H46" i="37"/>
  <c r="I46" i="37"/>
  <c r="J46" i="37"/>
  <c r="K46" i="37"/>
  <c r="L46" i="37"/>
  <c r="M46" i="37"/>
  <c r="N46" i="37"/>
  <c r="O46" i="37"/>
  <c r="D47" i="37"/>
  <c r="E47" i="37"/>
  <c r="F47" i="37"/>
  <c r="G47" i="37"/>
  <c r="H47" i="37"/>
  <c r="I47" i="37"/>
  <c r="J47" i="37"/>
  <c r="K47" i="37"/>
  <c r="L47" i="37"/>
  <c r="M47" i="37"/>
  <c r="N47" i="37"/>
  <c r="O47" i="37"/>
  <c r="D48" i="37"/>
  <c r="E48" i="37"/>
  <c r="F48" i="37"/>
  <c r="G48" i="37"/>
  <c r="H48" i="37"/>
  <c r="I48" i="37"/>
  <c r="J48" i="37"/>
  <c r="K48" i="37"/>
  <c r="L48" i="37"/>
  <c r="M48" i="37"/>
  <c r="N48" i="37"/>
  <c r="O48" i="37"/>
  <c r="D49" i="37"/>
  <c r="E49" i="37"/>
  <c r="F49" i="37"/>
  <c r="G49" i="37"/>
  <c r="H49" i="37"/>
  <c r="I49" i="37"/>
  <c r="J49" i="37"/>
  <c r="K49" i="37"/>
  <c r="L49" i="37"/>
  <c r="M49" i="37"/>
  <c r="N49" i="37"/>
  <c r="O49" i="37"/>
  <c r="D50" i="37"/>
  <c r="E50" i="37"/>
  <c r="F50" i="37"/>
  <c r="G50" i="37"/>
  <c r="H50" i="37"/>
  <c r="I50" i="37"/>
  <c r="J50" i="37"/>
  <c r="K50" i="37"/>
  <c r="L50" i="37"/>
  <c r="M50" i="37"/>
  <c r="N50" i="37"/>
  <c r="O50" i="37"/>
  <c r="D51" i="37"/>
  <c r="E51" i="37"/>
  <c r="F51" i="37"/>
  <c r="G51" i="37"/>
  <c r="H51" i="37"/>
  <c r="I51" i="37"/>
  <c r="J51" i="37"/>
  <c r="K51" i="37"/>
  <c r="L51" i="37"/>
  <c r="M51" i="37"/>
  <c r="N51" i="37"/>
  <c r="O51" i="37"/>
  <c r="D52" i="37"/>
  <c r="E52" i="37"/>
  <c r="F52" i="37"/>
  <c r="G52" i="37"/>
  <c r="H52" i="37"/>
  <c r="I52" i="37"/>
  <c r="J52" i="37"/>
  <c r="K52" i="37"/>
  <c r="L52" i="37"/>
  <c r="M52" i="37"/>
  <c r="N52" i="37"/>
  <c r="O52" i="37"/>
  <c r="D53" i="37"/>
  <c r="E53" i="37"/>
  <c r="F53" i="37"/>
  <c r="G53" i="37"/>
  <c r="H53" i="37"/>
  <c r="I53" i="37"/>
  <c r="J53" i="37"/>
  <c r="K53" i="37"/>
  <c r="L53" i="37"/>
  <c r="M53" i="37"/>
  <c r="N53" i="37"/>
  <c r="O53" i="37"/>
  <c r="D54" i="37"/>
  <c r="E54" i="37"/>
  <c r="F54" i="37"/>
  <c r="G54" i="37"/>
  <c r="H54" i="37"/>
  <c r="I54" i="37"/>
  <c r="J54" i="37"/>
  <c r="K54" i="37"/>
  <c r="L54" i="37"/>
  <c r="M54" i="37"/>
  <c r="N54" i="37"/>
  <c r="O54" i="37"/>
  <c r="D55" i="37"/>
  <c r="E55" i="37"/>
  <c r="F55" i="37"/>
  <c r="G55" i="37"/>
  <c r="H55" i="37"/>
  <c r="I55" i="37"/>
  <c r="J55" i="37"/>
  <c r="K55" i="37"/>
  <c r="L55" i="37"/>
  <c r="M55" i="37"/>
  <c r="N55" i="37"/>
  <c r="O55" i="37"/>
  <c r="D56" i="37"/>
  <c r="E56" i="37"/>
  <c r="F56" i="37"/>
  <c r="G56" i="37"/>
  <c r="H56" i="37"/>
  <c r="I56" i="37"/>
  <c r="J56" i="37"/>
  <c r="K56" i="37"/>
  <c r="L56" i="37"/>
  <c r="M56" i="37"/>
  <c r="N56" i="37"/>
  <c r="O56" i="37"/>
  <c r="D13" i="37"/>
  <c r="E13" i="37"/>
  <c r="F13" i="37"/>
  <c r="G13" i="37"/>
  <c r="H13" i="37"/>
  <c r="I13" i="37"/>
  <c r="J13" i="37"/>
  <c r="K13" i="37"/>
  <c r="L13" i="37"/>
  <c r="M13" i="37"/>
  <c r="N13" i="37"/>
  <c r="O13" i="37"/>
  <c r="G12" i="37"/>
  <c r="H12" i="37"/>
  <c r="I12" i="37"/>
  <c r="J12" i="37"/>
  <c r="K12" i="37"/>
  <c r="L12" i="37"/>
  <c r="M12" i="37"/>
  <c r="N12" i="37"/>
  <c r="O12" i="37"/>
  <c r="F12" i="37"/>
  <c r="E12" i="37"/>
  <c r="D12" i="37"/>
  <c r="F4" i="37"/>
  <c r="F4" i="36"/>
  <c r="D14" i="36"/>
  <c r="E14" i="36"/>
  <c r="F14" i="36"/>
  <c r="G14" i="36"/>
  <c r="H14" i="36"/>
  <c r="I14" i="36"/>
  <c r="J14" i="36"/>
  <c r="K14" i="36"/>
  <c r="L14" i="36"/>
  <c r="M14" i="36"/>
  <c r="N14" i="36"/>
  <c r="O14" i="36"/>
  <c r="D15" i="36"/>
  <c r="E15" i="36"/>
  <c r="F15" i="36"/>
  <c r="G15" i="36"/>
  <c r="H15" i="36"/>
  <c r="I15" i="36"/>
  <c r="J15" i="36"/>
  <c r="K15" i="36"/>
  <c r="L15" i="36"/>
  <c r="M15" i="36"/>
  <c r="N15" i="36"/>
  <c r="O15" i="36"/>
  <c r="D16" i="36"/>
  <c r="E16" i="36"/>
  <c r="F16" i="36"/>
  <c r="G16" i="36"/>
  <c r="H16" i="36"/>
  <c r="I16" i="36"/>
  <c r="J16" i="36"/>
  <c r="K16" i="36"/>
  <c r="L16" i="36"/>
  <c r="M16" i="36"/>
  <c r="N16" i="36"/>
  <c r="O16" i="36"/>
  <c r="D17" i="36"/>
  <c r="E17" i="36"/>
  <c r="F17" i="36"/>
  <c r="G17" i="36"/>
  <c r="H17" i="36"/>
  <c r="I17" i="36"/>
  <c r="J17" i="36"/>
  <c r="K17" i="36"/>
  <c r="L17" i="36"/>
  <c r="M17" i="36"/>
  <c r="N17" i="36"/>
  <c r="O17" i="36"/>
  <c r="D18" i="36"/>
  <c r="E18" i="36"/>
  <c r="F18" i="36"/>
  <c r="G18" i="36"/>
  <c r="H18" i="36"/>
  <c r="I18" i="36"/>
  <c r="J18" i="36"/>
  <c r="K18" i="36"/>
  <c r="L18" i="36"/>
  <c r="M18" i="36"/>
  <c r="N18" i="36"/>
  <c r="O18" i="36"/>
  <c r="D19" i="36"/>
  <c r="E19" i="36"/>
  <c r="F19" i="36"/>
  <c r="G19" i="36"/>
  <c r="H19" i="36"/>
  <c r="I19" i="36"/>
  <c r="J19" i="36"/>
  <c r="K19" i="36"/>
  <c r="L19" i="36"/>
  <c r="M19" i="36"/>
  <c r="N19" i="36"/>
  <c r="O19" i="36"/>
  <c r="D20" i="36"/>
  <c r="E20" i="36"/>
  <c r="F20" i="36"/>
  <c r="G20" i="36"/>
  <c r="H20" i="36"/>
  <c r="I20" i="36"/>
  <c r="J20" i="36"/>
  <c r="K20" i="36"/>
  <c r="L20" i="36"/>
  <c r="M20" i="36"/>
  <c r="N20" i="36"/>
  <c r="O20" i="36"/>
  <c r="D21" i="36"/>
  <c r="E21" i="36"/>
  <c r="F21" i="36"/>
  <c r="G21" i="36"/>
  <c r="H21" i="36"/>
  <c r="I21" i="36"/>
  <c r="J21" i="36"/>
  <c r="K21" i="36"/>
  <c r="L21" i="36"/>
  <c r="M21" i="36"/>
  <c r="N21" i="36"/>
  <c r="O21" i="36"/>
  <c r="D22" i="36"/>
  <c r="E22" i="36"/>
  <c r="F22" i="36"/>
  <c r="G22" i="36"/>
  <c r="H22" i="36"/>
  <c r="I22" i="36"/>
  <c r="J22" i="36"/>
  <c r="K22" i="36"/>
  <c r="L22" i="36"/>
  <c r="M22" i="36"/>
  <c r="N22" i="36"/>
  <c r="O22" i="36"/>
  <c r="D23" i="36"/>
  <c r="E23" i="36"/>
  <c r="F23" i="36"/>
  <c r="G23" i="36"/>
  <c r="H23" i="36"/>
  <c r="I23" i="36"/>
  <c r="J23" i="36"/>
  <c r="K23" i="36"/>
  <c r="L23" i="36"/>
  <c r="M23" i="36"/>
  <c r="N23" i="36"/>
  <c r="O23" i="36"/>
  <c r="D24" i="36"/>
  <c r="E24" i="36"/>
  <c r="F24" i="36"/>
  <c r="G24" i="36"/>
  <c r="H24" i="36"/>
  <c r="I24" i="36"/>
  <c r="J24" i="36"/>
  <c r="K24" i="36"/>
  <c r="L24" i="36"/>
  <c r="M24" i="36"/>
  <c r="N24" i="36"/>
  <c r="O24" i="36"/>
  <c r="D25" i="36"/>
  <c r="E25" i="36"/>
  <c r="F25" i="36"/>
  <c r="G25" i="36"/>
  <c r="H25" i="36"/>
  <c r="I25" i="36"/>
  <c r="J25" i="36"/>
  <c r="K25" i="36"/>
  <c r="L25" i="36"/>
  <c r="M25" i="36"/>
  <c r="N25" i="36"/>
  <c r="O25" i="36"/>
  <c r="D26" i="36"/>
  <c r="E26" i="36"/>
  <c r="F26" i="36"/>
  <c r="G26" i="36"/>
  <c r="H26" i="36"/>
  <c r="I26" i="36"/>
  <c r="J26" i="36"/>
  <c r="K26" i="36"/>
  <c r="L26" i="36"/>
  <c r="M26" i="36"/>
  <c r="N26" i="36"/>
  <c r="O26" i="36"/>
  <c r="D27" i="36"/>
  <c r="E27" i="36"/>
  <c r="F27" i="36"/>
  <c r="G27" i="36"/>
  <c r="H27" i="36"/>
  <c r="I27" i="36"/>
  <c r="J27" i="36"/>
  <c r="K27" i="36"/>
  <c r="L27" i="36"/>
  <c r="M27" i="36"/>
  <c r="N27" i="36"/>
  <c r="O27" i="36"/>
  <c r="D28" i="36"/>
  <c r="E28" i="36"/>
  <c r="F28" i="36"/>
  <c r="G28" i="36"/>
  <c r="H28" i="36"/>
  <c r="I28" i="36"/>
  <c r="J28" i="36"/>
  <c r="K28" i="36"/>
  <c r="L28" i="36"/>
  <c r="M28" i="36"/>
  <c r="N28" i="36"/>
  <c r="O28" i="36"/>
  <c r="D29" i="36"/>
  <c r="E29" i="36"/>
  <c r="F29" i="36"/>
  <c r="G29" i="36"/>
  <c r="H29" i="36"/>
  <c r="I29" i="36"/>
  <c r="J29" i="36"/>
  <c r="K29" i="36"/>
  <c r="L29" i="36"/>
  <c r="M29" i="36"/>
  <c r="N29" i="36"/>
  <c r="O29" i="36"/>
  <c r="D30" i="36"/>
  <c r="E30" i="36"/>
  <c r="F30" i="36"/>
  <c r="G30" i="36"/>
  <c r="H30" i="36"/>
  <c r="I30" i="36"/>
  <c r="J30" i="36"/>
  <c r="K30" i="36"/>
  <c r="L30" i="36"/>
  <c r="M30" i="36"/>
  <c r="N30" i="36"/>
  <c r="O30" i="36"/>
  <c r="D31" i="36"/>
  <c r="E31" i="36"/>
  <c r="F31" i="36"/>
  <c r="G31" i="36"/>
  <c r="H31" i="36"/>
  <c r="I31" i="36"/>
  <c r="J31" i="36"/>
  <c r="K31" i="36"/>
  <c r="L31" i="36"/>
  <c r="M31" i="36"/>
  <c r="N31" i="36"/>
  <c r="O31" i="36"/>
  <c r="D32" i="36"/>
  <c r="E32" i="36"/>
  <c r="F32" i="36"/>
  <c r="G32" i="36"/>
  <c r="H32" i="36"/>
  <c r="I32" i="36"/>
  <c r="J32" i="36"/>
  <c r="K32" i="36"/>
  <c r="L32" i="36"/>
  <c r="M32" i="36"/>
  <c r="N32" i="36"/>
  <c r="O32" i="36"/>
  <c r="D33" i="36"/>
  <c r="E33" i="36"/>
  <c r="F33" i="36"/>
  <c r="G33" i="36"/>
  <c r="H33" i="36"/>
  <c r="I33" i="36"/>
  <c r="J33" i="36"/>
  <c r="K33" i="36"/>
  <c r="L33" i="36"/>
  <c r="M33" i="36"/>
  <c r="N33" i="36"/>
  <c r="O33" i="36"/>
  <c r="D34" i="36"/>
  <c r="E34" i="36"/>
  <c r="F34" i="36"/>
  <c r="G34" i="36"/>
  <c r="H34" i="36"/>
  <c r="I34" i="36"/>
  <c r="J34" i="36"/>
  <c r="K34" i="36"/>
  <c r="L34" i="36"/>
  <c r="M34" i="36"/>
  <c r="N34" i="36"/>
  <c r="O34" i="36"/>
  <c r="D35" i="36"/>
  <c r="E35" i="36"/>
  <c r="F35" i="36"/>
  <c r="G35" i="36"/>
  <c r="H35" i="36"/>
  <c r="I35" i="36"/>
  <c r="J35" i="36"/>
  <c r="K35" i="36"/>
  <c r="L35" i="36"/>
  <c r="M35" i="36"/>
  <c r="N35" i="36"/>
  <c r="O35" i="36"/>
  <c r="D36" i="36"/>
  <c r="E36" i="36"/>
  <c r="F36" i="36"/>
  <c r="G36" i="36"/>
  <c r="H36" i="36"/>
  <c r="I36" i="36"/>
  <c r="J36" i="36"/>
  <c r="K36" i="36"/>
  <c r="L36" i="36"/>
  <c r="M36" i="36"/>
  <c r="N36" i="36"/>
  <c r="O36" i="36"/>
  <c r="D37" i="36"/>
  <c r="E37" i="36"/>
  <c r="F37" i="36"/>
  <c r="G37" i="36"/>
  <c r="H37" i="36"/>
  <c r="I37" i="36"/>
  <c r="J37" i="36"/>
  <c r="K37" i="36"/>
  <c r="L37" i="36"/>
  <c r="M37" i="36"/>
  <c r="N37" i="36"/>
  <c r="O37" i="36"/>
  <c r="D38" i="36"/>
  <c r="E38" i="36"/>
  <c r="F38" i="36"/>
  <c r="G38" i="36"/>
  <c r="H38" i="36"/>
  <c r="I38" i="36"/>
  <c r="J38" i="36"/>
  <c r="K38" i="36"/>
  <c r="L38" i="36"/>
  <c r="M38" i="36"/>
  <c r="N38" i="36"/>
  <c r="O38" i="36"/>
  <c r="D39" i="36"/>
  <c r="E39" i="36"/>
  <c r="F39" i="36"/>
  <c r="G39" i="36"/>
  <c r="H39" i="36"/>
  <c r="I39" i="36"/>
  <c r="J39" i="36"/>
  <c r="K39" i="36"/>
  <c r="L39" i="36"/>
  <c r="M39" i="36"/>
  <c r="N39" i="36"/>
  <c r="O39" i="36"/>
  <c r="D40" i="36"/>
  <c r="E40" i="36"/>
  <c r="F40" i="36"/>
  <c r="G40" i="36"/>
  <c r="H40" i="36"/>
  <c r="I40" i="36"/>
  <c r="J40" i="36"/>
  <c r="K40" i="36"/>
  <c r="L40" i="36"/>
  <c r="M40" i="36"/>
  <c r="N40" i="36"/>
  <c r="O40" i="36"/>
  <c r="D41" i="36"/>
  <c r="E41" i="36"/>
  <c r="F41" i="36"/>
  <c r="G41" i="36"/>
  <c r="H41" i="36"/>
  <c r="I41" i="36"/>
  <c r="J41" i="36"/>
  <c r="K41" i="36"/>
  <c r="L41" i="36"/>
  <c r="M41" i="36"/>
  <c r="N41" i="36"/>
  <c r="O41" i="36"/>
  <c r="D42" i="36"/>
  <c r="E42" i="36"/>
  <c r="F42" i="36"/>
  <c r="G42" i="36"/>
  <c r="H42" i="36"/>
  <c r="I42" i="36"/>
  <c r="J42" i="36"/>
  <c r="K42" i="36"/>
  <c r="L42" i="36"/>
  <c r="M42" i="36"/>
  <c r="N42" i="36"/>
  <c r="O42" i="36"/>
  <c r="D43" i="36"/>
  <c r="E43" i="36"/>
  <c r="F43" i="36"/>
  <c r="G43" i="36"/>
  <c r="H43" i="36"/>
  <c r="I43" i="36"/>
  <c r="J43" i="36"/>
  <c r="K43" i="36"/>
  <c r="L43" i="36"/>
  <c r="M43" i="36"/>
  <c r="N43" i="36"/>
  <c r="O43" i="36"/>
  <c r="D44" i="36"/>
  <c r="E44" i="36"/>
  <c r="F44" i="36"/>
  <c r="G44" i="36"/>
  <c r="H44" i="36"/>
  <c r="I44" i="36"/>
  <c r="J44" i="36"/>
  <c r="K44" i="36"/>
  <c r="L44" i="36"/>
  <c r="M44" i="36"/>
  <c r="N44" i="36"/>
  <c r="O44" i="36"/>
  <c r="D45" i="36"/>
  <c r="E45" i="36"/>
  <c r="F45" i="36"/>
  <c r="G45" i="36"/>
  <c r="H45" i="36"/>
  <c r="I45" i="36"/>
  <c r="J45" i="36"/>
  <c r="K45" i="36"/>
  <c r="L45" i="36"/>
  <c r="M45" i="36"/>
  <c r="N45" i="36"/>
  <c r="O45" i="36"/>
  <c r="D46" i="36"/>
  <c r="E46" i="36"/>
  <c r="F46" i="36"/>
  <c r="G46" i="36"/>
  <c r="H46" i="36"/>
  <c r="I46" i="36"/>
  <c r="J46" i="36"/>
  <c r="K46" i="36"/>
  <c r="L46" i="36"/>
  <c r="M46" i="36"/>
  <c r="N46" i="36"/>
  <c r="O46" i="36"/>
  <c r="D47" i="36"/>
  <c r="E47" i="36"/>
  <c r="F47" i="36"/>
  <c r="G47" i="36"/>
  <c r="H47" i="36"/>
  <c r="I47" i="36"/>
  <c r="J47" i="36"/>
  <c r="K47" i="36"/>
  <c r="L47" i="36"/>
  <c r="M47" i="36"/>
  <c r="N47" i="36"/>
  <c r="O47" i="36"/>
  <c r="D48" i="36"/>
  <c r="E48" i="36"/>
  <c r="F48" i="36"/>
  <c r="G48" i="36"/>
  <c r="H48" i="36"/>
  <c r="I48" i="36"/>
  <c r="J48" i="36"/>
  <c r="K48" i="36"/>
  <c r="L48" i="36"/>
  <c r="M48" i="36"/>
  <c r="N48" i="36"/>
  <c r="O48" i="36"/>
  <c r="D49" i="36"/>
  <c r="E49" i="36"/>
  <c r="F49" i="36"/>
  <c r="G49" i="36"/>
  <c r="H49" i="36"/>
  <c r="I49" i="36"/>
  <c r="J49" i="36"/>
  <c r="K49" i="36"/>
  <c r="L49" i="36"/>
  <c r="M49" i="36"/>
  <c r="N49" i="36"/>
  <c r="O49" i="36"/>
  <c r="D50" i="36"/>
  <c r="E50" i="36"/>
  <c r="F50" i="36"/>
  <c r="G50" i="36"/>
  <c r="H50" i="36"/>
  <c r="I50" i="36"/>
  <c r="J50" i="36"/>
  <c r="K50" i="36"/>
  <c r="L50" i="36"/>
  <c r="M50" i="36"/>
  <c r="N50" i="36"/>
  <c r="O50" i="36"/>
  <c r="D51" i="36"/>
  <c r="E51" i="36"/>
  <c r="F51" i="36"/>
  <c r="G51" i="36"/>
  <c r="H51" i="36"/>
  <c r="I51" i="36"/>
  <c r="J51" i="36"/>
  <c r="K51" i="36"/>
  <c r="L51" i="36"/>
  <c r="M51" i="36"/>
  <c r="N51" i="36"/>
  <c r="O51" i="36"/>
  <c r="D52" i="36"/>
  <c r="E52" i="36"/>
  <c r="F52" i="36"/>
  <c r="G52" i="36"/>
  <c r="H52" i="36"/>
  <c r="I52" i="36"/>
  <c r="J52" i="36"/>
  <c r="K52" i="36"/>
  <c r="L52" i="36"/>
  <c r="M52" i="36"/>
  <c r="N52" i="36"/>
  <c r="O52" i="36"/>
  <c r="D53" i="36"/>
  <c r="E53" i="36"/>
  <c r="F53" i="36"/>
  <c r="G53" i="36"/>
  <c r="H53" i="36"/>
  <c r="I53" i="36"/>
  <c r="J53" i="36"/>
  <c r="K53" i="36"/>
  <c r="L53" i="36"/>
  <c r="M53" i="36"/>
  <c r="N53" i="36"/>
  <c r="O53" i="36"/>
  <c r="D54" i="36"/>
  <c r="E54" i="36"/>
  <c r="F54" i="36"/>
  <c r="G54" i="36"/>
  <c r="H54" i="36"/>
  <c r="I54" i="36"/>
  <c r="J54" i="36"/>
  <c r="K54" i="36"/>
  <c r="L54" i="36"/>
  <c r="M54" i="36"/>
  <c r="N54" i="36"/>
  <c r="O54" i="36"/>
  <c r="D55" i="36"/>
  <c r="E55" i="36"/>
  <c r="F55" i="36"/>
  <c r="G55" i="36"/>
  <c r="H55" i="36"/>
  <c r="I55" i="36"/>
  <c r="J55" i="36"/>
  <c r="K55" i="36"/>
  <c r="L55" i="36"/>
  <c r="M55" i="36"/>
  <c r="N55" i="36"/>
  <c r="O55" i="36"/>
  <c r="D56" i="36"/>
  <c r="E56" i="36"/>
  <c r="F56" i="36"/>
  <c r="G56" i="36"/>
  <c r="H56" i="36"/>
  <c r="I56" i="36"/>
  <c r="J56" i="36"/>
  <c r="K56" i="36"/>
  <c r="L56" i="36"/>
  <c r="M56" i="36"/>
  <c r="N56" i="36"/>
  <c r="O56" i="36"/>
  <c r="D13" i="36"/>
  <c r="E13" i="36"/>
  <c r="F13" i="36"/>
  <c r="G13" i="36"/>
  <c r="H13" i="36"/>
  <c r="I13" i="36"/>
  <c r="J13" i="36"/>
  <c r="K13" i="36"/>
  <c r="L13" i="36"/>
  <c r="M13" i="36"/>
  <c r="N13" i="36"/>
  <c r="O13" i="36"/>
  <c r="G12" i="36"/>
  <c r="H12" i="36"/>
  <c r="I12" i="36"/>
  <c r="J12" i="36"/>
  <c r="K12" i="36"/>
  <c r="L12" i="36"/>
  <c r="M12" i="36"/>
  <c r="N12" i="36"/>
  <c r="O12" i="36"/>
  <c r="F12" i="36"/>
  <c r="E12" i="36"/>
  <c r="D12" i="36"/>
  <c r="U2" i="8"/>
  <c r="X6" i="61" s="1"/>
  <c r="U7" i="59"/>
  <c r="T7" i="59"/>
  <c r="S7" i="59"/>
  <c r="R7" i="59"/>
  <c r="Q7" i="59"/>
  <c r="P7" i="59"/>
  <c r="O7" i="59"/>
  <c r="N7" i="59"/>
  <c r="M7" i="59"/>
  <c r="L7" i="59"/>
  <c r="K7" i="59"/>
  <c r="J7" i="59"/>
  <c r="I7" i="59"/>
  <c r="H7" i="59"/>
  <c r="G7" i="59"/>
  <c r="F7" i="59"/>
  <c r="E7" i="59"/>
  <c r="D7" i="59"/>
  <c r="C7" i="59"/>
  <c r="B7" i="59"/>
  <c r="R1" i="59"/>
  <c r="H1" i="59"/>
  <c r="B1" i="59"/>
  <c r="U7" i="58"/>
  <c r="T7" i="58"/>
  <c r="S7" i="58"/>
  <c r="R7" i="58"/>
  <c r="Q7" i="58"/>
  <c r="P7" i="58"/>
  <c r="O7" i="58"/>
  <c r="N7" i="58"/>
  <c r="M7" i="58"/>
  <c r="L7" i="58"/>
  <c r="K7" i="58"/>
  <c r="J7" i="58"/>
  <c r="I7" i="58"/>
  <c r="H7" i="58"/>
  <c r="G7" i="58"/>
  <c r="F7" i="58"/>
  <c r="E7" i="58"/>
  <c r="D7" i="58"/>
  <c r="C7" i="58"/>
  <c r="B7" i="58"/>
  <c r="F7" i="45"/>
  <c r="F6" i="45"/>
  <c r="R1" i="58"/>
  <c r="H1" i="58"/>
  <c r="B1" i="58"/>
  <c r="U7" i="57"/>
  <c r="T7" i="57"/>
  <c r="S7" i="57"/>
  <c r="R7" i="57"/>
  <c r="Q7" i="57"/>
  <c r="P7" i="57"/>
  <c r="O7" i="57"/>
  <c r="N7" i="57"/>
  <c r="M7" i="57"/>
  <c r="L7" i="57"/>
  <c r="K7" i="57"/>
  <c r="J7" i="57"/>
  <c r="I7" i="57"/>
  <c r="H7" i="57"/>
  <c r="G7" i="57"/>
  <c r="F7" i="57"/>
  <c r="E7" i="57"/>
  <c r="D7" i="57"/>
  <c r="C7" i="57"/>
  <c r="B7" i="57"/>
  <c r="K6" i="57"/>
  <c r="H6" i="57"/>
  <c r="E6" i="57"/>
  <c r="B6" i="57"/>
  <c r="F5" i="44"/>
  <c r="R1" i="57"/>
  <c r="H1" i="57"/>
  <c r="B1" i="57"/>
  <c r="U7" i="56"/>
  <c r="T7" i="56"/>
  <c r="S7" i="56"/>
  <c r="R7" i="56"/>
  <c r="Q7" i="56"/>
  <c r="P7" i="56"/>
  <c r="O7" i="56"/>
  <c r="N7" i="56"/>
  <c r="M7" i="56"/>
  <c r="L7" i="56"/>
  <c r="K7" i="56"/>
  <c r="J7" i="56"/>
  <c r="I7" i="56"/>
  <c r="H7" i="56"/>
  <c r="G7" i="56"/>
  <c r="F7" i="56"/>
  <c r="E7" i="56"/>
  <c r="D7" i="56"/>
  <c r="C7" i="56"/>
  <c r="B7" i="56"/>
  <c r="K6" i="56"/>
  <c r="H6" i="56"/>
  <c r="E6" i="56"/>
  <c r="B6" i="56"/>
  <c r="F7" i="43"/>
  <c r="R1" i="56"/>
  <c r="H1" i="56"/>
  <c r="B1" i="56"/>
  <c r="U7" i="55"/>
  <c r="T7" i="55"/>
  <c r="S7" i="55"/>
  <c r="R7" i="55"/>
  <c r="Q7" i="55"/>
  <c r="P7" i="55"/>
  <c r="O7" i="55"/>
  <c r="N7" i="55"/>
  <c r="M7" i="55"/>
  <c r="L7" i="55"/>
  <c r="K7" i="55"/>
  <c r="J7" i="55"/>
  <c r="I7" i="55"/>
  <c r="H7" i="55"/>
  <c r="G7" i="55"/>
  <c r="F7" i="55"/>
  <c r="E7" i="55"/>
  <c r="D7" i="55"/>
  <c r="C7" i="55"/>
  <c r="B7" i="55"/>
  <c r="K6" i="55"/>
  <c r="H6" i="55"/>
  <c r="E6" i="55"/>
  <c r="B6" i="55"/>
  <c r="F8" i="42"/>
  <c r="F5" i="42"/>
  <c r="R1" i="55"/>
  <c r="H1" i="55"/>
  <c r="B1" i="55"/>
  <c r="U7" i="54"/>
  <c r="T7" i="54"/>
  <c r="S7" i="54"/>
  <c r="R7" i="54"/>
  <c r="Q7" i="54"/>
  <c r="P7" i="54"/>
  <c r="O7" i="54"/>
  <c r="N7" i="54"/>
  <c r="M7" i="54"/>
  <c r="L7" i="54"/>
  <c r="K7" i="54"/>
  <c r="J7" i="54"/>
  <c r="I7" i="54"/>
  <c r="H7" i="54"/>
  <c r="G7" i="54"/>
  <c r="F7" i="54"/>
  <c r="E7" i="54"/>
  <c r="D7" i="54"/>
  <c r="C7" i="54"/>
  <c r="B7" i="54"/>
  <c r="K6" i="54"/>
  <c r="H6" i="54"/>
  <c r="E6" i="54"/>
  <c r="B6" i="54"/>
  <c r="R1" i="54"/>
  <c r="H1" i="54"/>
  <c r="B1" i="54"/>
  <c r="U7" i="53"/>
  <c r="T7" i="53"/>
  <c r="S7" i="53"/>
  <c r="R7" i="53"/>
  <c r="Q7" i="53"/>
  <c r="P7" i="53"/>
  <c r="O7" i="53"/>
  <c r="N7" i="53"/>
  <c r="M7" i="53"/>
  <c r="L7" i="53"/>
  <c r="K7" i="53"/>
  <c r="J7" i="53"/>
  <c r="I7" i="53"/>
  <c r="H7" i="53"/>
  <c r="G7" i="53"/>
  <c r="F7" i="53"/>
  <c r="E7" i="53"/>
  <c r="D7" i="53"/>
  <c r="C7" i="53"/>
  <c r="B7" i="53"/>
  <c r="K6" i="53"/>
  <c r="H6" i="53"/>
  <c r="E6" i="53"/>
  <c r="B6" i="53"/>
  <c r="K3" i="53"/>
  <c r="H3" i="53"/>
  <c r="E3" i="53"/>
  <c r="F6" i="40" s="1"/>
  <c r="B3" i="53"/>
  <c r="F5" i="40" s="1"/>
  <c r="K2" i="53"/>
  <c r="H2" i="53"/>
  <c r="E2" i="53"/>
  <c r="B2" i="53"/>
  <c r="R1" i="53"/>
  <c r="H1" i="53"/>
  <c r="B1" i="53"/>
  <c r="U7" i="52"/>
  <c r="T7" i="52"/>
  <c r="S7" i="52"/>
  <c r="R7" i="52"/>
  <c r="Q7" i="52"/>
  <c r="P7" i="52"/>
  <c r="O7" i="52"/>
  <c r="N7" i="52"/>
  <c r="M7" i="52"/>
  <c r="L7" i="52"/>
  <c r="K7" i="52"/>
  <c r="J7" i="52"/>
  <c r="I7" i="52"/>
  <c r="H7" i="52"/>
  <c r="G7" i="52"/>
  <c r="F7" i="52"/>
  <c r="E7" i="52"/>
  <c r="D7" i="52"/>
  <c r="C7" i="52"/>
  <c r="B7" i="52"/>
  <c r="K6" i="52"/>
  <c r="H6" i="52"/>
  <c r="E6" i="52"/>
  <c r="B6" i="52"/>
  <c r="K3" i="52"/>
  <c r="F8" i="39" s="1"/>
  <c r="H3" i="52"/>
  <c r="F7" i="39" s="1"/>
  <c r="E3" i="52"/>
  <c r="F6" i="39" s="1"/>
  <c r="B3" i="52"/>
  <c r="F5" i="39" s="1"/>
  <c r="K2" i="52"/>
  <c r="H2" i="52"/>
  <c r="E2" i="52"/>
  <c r="B2" i="52"/>
  <c r="R1" i="52"/>
  <c r="H1" i="52"/>
  <c r="B1" i="52"/>
  <c r="U7" i="51"/>
  <c r="T7" i="51"/>
  <c r="S7" i="51"/>
  <c r="R7" i="51"/>
  <c r="Q7" i="51"/>
  <c r="P7" i="51"/>
  <c r="O7" i="51"/>
  <c r="N7" i="51"/>
  <c r="M7" i="51"/>
  <c r="L7" i="51"/>
  <c r="K7" i="51"/>
  <c r="J7" i="51"/>
  <c r="I7" i="51"/>
  <c r="H7" i="51"/>
  <c r="G7" i="51"/>
  <c r="F7" i="51"/>
  <c r="E7" i="51"/>
  <c r="D7" i="51"/>
  <c r="C7" i="51"/>
  <c r="B7" i="51"/>
  <c r="K6" i="51"/>
  <c r="H6" i="51"/>
  <c r="E6" i="51"/>
  <c r="B6" i="51"/>
  <c r="K3" i="51"/>
  <c r="F8" i="38" s="1"/>
  <c r="H3" i="51"/>
  <c r="F7" i="38" s="1"/>
  <c r="E3" i="51"/>
  <c r="B3" i="51"/>
  <c r="K2" i="51"/>
  <c r="H2" i="51"/>
  <c r="E2" i="51"/>
  <c r="B2" i="51"/>
  <c r="R1" i="51"/>
  <c r="H1" i="51"/>
  <c r="B1" i="51"/>
  <c r="U7" i="50"/>
  <c r="T7" i="50"/>
  <c r="S7" i="50"/>
  <c r="R7" i="50"/>
  <c r="Q7" i="50"/>
  <c r="P7" i="50"/>
  <c r="O7" i="50"/>
  <c r="N7" i="50"/>
  <c r="M7" i="50"/>
  <c r="L7" i="50"/>
  <c r="K7" i="50"/>
  <c r="J7" i="50"/>
  <c r="I7" i="50"/>
  <c r="H7" i="50"/>
  <c r="G7" i="50"/>
  <c r="F7" i="50"/>
  <c r="E7" i="50"/>
  <c r="D7" i="50"/>
  <c r="C7" i="50"/>
  <c r="B7" i="50"/>
  <c r="K6" i="50"/>
  <c r="H6" i="50"/>
  <c r="E6" i="50"/>
  <c r="B6" i="50"/>
  <c r="K3" i="50"/>
  <c r="F8" i="37" s="1"/>
  <c r="H3" i="50"/>
  <c r="E3" i="50"/>
  <c r="B3" i="50"/>
  <c r="F5" i="37" s="1"/>
  <c r="K2" i="50"/>
  <c r="H2" i="50"/>
  <c r="E2" i="50"/>
  <c r="B2" i="50"/>
  <c r="R1" i="50"/>
  <c r="H1" i="50"/>
  <c r="B1" i="50"/>
  <c r="U7" i="49"/>
  <c r="T7" i="49"/>
  <c r="S7" i="49"/>
  <c r="R7" i="49"/>
  <c r="Q7" i="49"/>
  <c r="P7" i="49"/>
  <c r="O7" i="49"/>
  <c r="N7" i="49"/>
  <c r="M7" i="49"/>
  <c r="L7" i="49"/>
  <c r="K7" i="49"/>
  <c r="J7" i="49"/>
  <c r="I7" i="49"/>
  <c r="H7" i="49"/>
  <c r="G7" i="49"/>
  <c r="F7" i="49"/>
  <c r="E7" i="49"/>
  <c r="D7" i="49"/>
  <c r="C7" i="49"/>
  <c r="B7" i="49"/>
  <c r="K6" i="49"/>
  <c r="H6" i="49"/>
  <c r="E6" i="49"/>
  <c r="B6" i="49"/>
  <c r="K3" i="49"/>
  <c r="H3" i="49"/>
  <c r="F7" i="36" s="1"/>
  <c r="E3" i="49"/>
  <c r="F6" i="36" s="1"/>
  <c r="B3" i="49"/>
  <c r="K2" i="49"/>
  <c r="H2" i="49"/>
  <c r="E2" i="49"/>
  <c r="B2" i="49"/>
  <c r="R1" i="49"/>
  <c r="H1" i="49"/>
  <c r="B1" i="49"/>
  <c r="N7" i="9"/>
  <c r="O7" i="9"/>
  <c r="P7" i="9"/>
  <c r="Q7" i="9"/>
  <c r="R7" i="9"/>
  <c r="S7" i="9"/>
  <c r="T7" i="9"/>
  <c r="U7" i="9"/>
  <c r="N7" i="8"/>
  <c r="O7" i="8"/>
  <c r="P7" i="8"/>
  <c r="Q7" i="8"/>
  <c r="R7" i="8"/>
  <c r="S7" i="8"/>
  <c r="T7" i="8"/>
  <c r="U7" i="8"/>
  <c r="S2" i="8"/>
  <c r="W6" i="61" s="1"/>
  <c r="R1" i="9"/>
  <c r="G202" i="8"/>
  <c r="E3" i="8" s="1"/>
  <c r="B43" i="35"/>
  <c r="B2" i="35"/>
  <c r="O11" i="46"/>
  <c r="N11" i="46"/>
  <c r="M11" i="46"/>
  <c r="L11" i="46"/>
  <c r="K11" i="46"/>
  <c r="J11" i="46"/>
  <c r="I11" i="46"/>
  <c r="H11" i="46"/>
  <c r="G11" i="46"/>
  <c r="F11" i="46"/>
  <c r="E11" i="46"/>
  <c r="D11" i="46"/>
  <c r="M10" i="46"/>
  <c r="J10" i="46"/>
  <c r="G10" i="46"/>
  <c r="D10" i="46"/>
  <c r="D8" i="46"/>
  <c r="D7" i="46"/>
  <c r="G6" i="46"/>
  <c r="D6" i="46"/>
  <c r="G5" i="46"/>
  <c r="D5" i="46"/>
  <c r="D4" i="46"/>
  <c r="O11" i="45"/>
  <c r="N11" i="45"/>
  <c r="M11" i="45"/>
  <c r="L11" i="45"/>
  <c r="K11" i="45"/>
  <c r="J11" i="45"/>
  <c r="I11" i="45"/>
  <c r="H11" i="45"/>
  <c r="G11" i="45"/>
  <c r="F11" i="45"/>
  <c r="E11" i="45"/>
  <c r="D11" i="45"/>
  <c r="M10" i="45"/>
  <c r="J10" i="45"/>
  <c r="G10" i="45"/>
  <c r="D10" i="45"/>
  <c r="D8" i="45"/>
  <c r="D7" i="45"/>
  <c r="G6" i="45"/>
  <c r="D6" i="45"/>
  <c r="G5" i="45"/>
  <c r="D5" i="45"/>
  <c r="D4" i="45"/>
  <c r="O11" i="44"/>
  <c r="N11" i="44"/>
  <c r="M11" i="44"/>
  <c r="L11" i="44"/>
  <c r="K11" i="44"/>
  <c r="J11" i="44"/>
  <c r="I11" i="44"/>
  <c r="H11" i="44"/>
  <c r="G11" i="44"/>
  <c r="F11" i="44"/>
  <c r="E11" i="44"/>
  <c r="D11" i="44"/>
  <c r="M10" i="44"/>
  <c r="J10" i="44"/>
  <c r="G10" i="44"/>
  <c r="D10" i="44"/>
  <c r="D8" i="44"/>
  <c r="D7" i="44"/>
  <c r="G6" i="44"/>
  <c r="D6" i="44"/>
  <c r="G5" i="44"/>
  <c r="D5" i="44"/>
  <c r="D4" i="44"/>
  <c r="O11" i="43"/>
  <c r="N11" i="43"/>
  <c r="M11" i="43"/>
  <c r="L11" i="43"/>
  <c r="K11" i="43"/>
  <c r="J11" i="43"/>
  <c r="I11" i="43"/>
  <c r="H11" i="43"/>
  <c r="G11" i="43"/>
  <c r="F11" i="43"/>
  <c r="E11" i="43"/>
  <c r="D11" i="43"/>
  <c r="M10" i="43"/>
  <c r="J10" i="43"/>
  <c r="G10" i="43"/>
  <c r="D10" i="43"/>
  <c r="D8" i="43"/>
  <c r="D7" i="43"/>
  <c r="G6" i="43"/>
  <c r="D6" i="43"/>
  <c r="G5" i="43"/>
  <c r="D5" i="43"/>
  <c r="D4" i="43"/>
  <c r="O11" i="42"/>
  <c r="N11" i="42"/>
  <c r="M11" i="42"/>
  <c r="L11" i="42"/>
  <c r="K11" i="42"/>
  <c r="J11" i="42"/>
  <c r="I11" i="42"/>
  <c r="H11" i="42"/>
  <c r="G11" i="42"/>
  <c r="F11" i="42"/>
  <c r="E11" i="42"/>
  <c r="D11" i="42"/>
  <c r="M10" i="42"/>
  <c r="J10" i="42"/>
  <c r="G10" i="42"/>
  <c r="D10" i="42"/>
  <c r="D8" i="42"/>
  <c r="D7" i="42"/>
  <c r="G6" i="42"/>
  <c r="D6" i="42"/>
  <c r="G5" i="42"/>
  <c r="D5" i="42"/>
  <c r="D4" i="42"/>
  <c r="O11" i="41"/>
  <c r="N11" i="41"/>
  <c r="M11" i="41"/>
  <c r="L11" i="41"/>
  <c r="K11" i="41"/>
  <c r="J11" i="41"/>
  <c r="I11" i="41"/>
  <c r="H11" i="41"/>
  <c r="G11" i="41"/>
  <c r="F11" i="41"/>
  <c r="E11" i="41"/>
  <c r="D11" i="41"/>
  <c r="M10" i="41"/>
  <c r="J10" i="41"/>
  <c r="G10" i="41"/>
  <c r="D10" i="41"/>
  <c r="D8" i="41"/>
  <c r="D7" i="41"/>
  <c r="G6" i="41"/>
  <c r="D6" i="41"/>
  <c r="G5" i="41"/>
  <c r="D5" i="41"/>
  <c r="D4" i="41"/>
  <c r="O11" i="40"/>
  <c r="N11" i="40"/>
  <c r="M11" i="40"/>
  <c r="L11" i="40"/>
  <c r="K11" i="40"/>
  <c r="J11" i="40"/>
  <c r="I11" i="40"/>
  <c r="H11" i="40"/>
  <c r="G11" i="40"/>
  <c r="F11" i="40"/>
  <c r="E11" i="40"/>
  <c r="D11" i="40"/>
  <c r="M10" i="40"/>
  <c r="J10" i="40"/>
  <c r="G10" i="40"/>
  <c r="D10" i="40"/>
  <c r="D8" i="40"/>
  <c r="D7" i="40"/>
  <c r="G6" i="40"/>
  <c r="D6" i="40"/>
  <c r="G5" i="40"/>
  <c r="D5" i="40"/>
  <c r="D4" i="40"/>
  <c r="O11" i="39"/>
  <c r="N11" i="39"/>
  <c r="M11" i="39"/>
  <c r="L11" i="39"/>
  <c r="K11" i="39"/>
  <c r="J11" i="39"/>
  <c r="I11" i="39"/>
  <c r="H11" i="39"/>
  <c r="G11" i="39"/>
  <c r="F11" i="39"/>
  <c r="E11" i="39"/>
  <c r="D11" i="39"/>
  <c r="M10" i="39"/>
  <c r="J10" i="39"/>
  <c r="G10" i="39"/>
  <c r="D10" i="39"/>
  <c r="D8" i="39"/>
  <c r="D7" i="39"/>
  <c r="G6" i="39"/>
  <c r="D6" i="39"/>
  <c r="G5" i="39"/>
  <c r="D5" i="39"/>
  <c r="D4" i="39"/>
  <c r="O11" i="38"/>
  <c r="N11" i="38"/>
  <c r="M11" i="38"/>
  <c r="L11" i="38"/>
  <c r="K11" i="38"/>
  <c r="J11" i="38"/>
  <c r="I11" i="38"/>
  <c r="H11" i="38"/>
  <c r="G11" i="38"/>
  <c r="F11" i="38"/>
  <c r="E11" i="38"/>
  <c r="D11" i="38"/>
  <c r="M10" i="38"/>
  <c r="J10" i="38"/>
  <c r="G10" i="38"/>
  <c r="D10" i="38"/>
  <c r="D8" i="38"/>
  <c r="D7" i="38"/>
  <c r="G6" i="38"/>
  <c r="D6" i="38"/>
  <c r="G5" i="38"/>
  <c r="D5" i="38"/>
  <c r="D4" i="38"/>
  <c r="O11" i="37"/>
  <c r="N11" i="37"/>
  <c r="M11" i="37"/>
  <c r="L11" i="37"/>
  <c r="K11" i="37"/>
  <c r="J11" i="37"/>
  <c r="I11" i="37"/>
  <c r="H11" i="37"/>
  <c r="G11" i="37"/>
  <c r="F11" i="37"/>
  <c r="E11" i="37"/>
  <c r="D11" i="37"/>
  <c r="M10" i="37"/>
  <c r="J10" i="37"/>
  <c r="G10" i="37"/>
  <c r="D10" i="37"/>
  <c r="D8" i="37"/>
  <c r="D7" i="37"/>
  <c r="G6" i="37"/>
  <c r="D6" i="37"/>
  <c r="G5" i="37"/>
  <c r="D5" i="37"/>
  <c r="D4" i="37"/>
  <c r="O11" i="36"/>
  <c r="N11" i="36"/>
  <c r="M11" i="36"/>
  <c r="L11" i="36"/>
  <c r="K11" i="36"/>
  <c r="J11" i="36"/>
  <c r="I11" i="36"/>
  <c r="H11" i="36"/>
  <c r="G11" i="36"/>
  <c r="F11" i="36"/>
  <c r="E11" i="36"/>
  <c r="D11" i="36"/>
  <c r="M10" i="36"/>
  <c r="J10" i="36"/>
  <c r="G10" i="36"/>
  <c r="D10" i="36"/>
  <c r="D8" i="36"/>
  <c r="D7" i="36"/>
  <c r="G6" i="36"/>
  <c r="D6" i="36"/>
  <c r="G5" i="36"/>
  <c r="D5" i="36"/>
  <c r="D4" i="36"/>
  <c r="D12" i="34"/>
  <c r="D15" i="34"/>
  <c r="E15" i="34"/>
  <c r="M14" i="34"/>
  <c r="M15" i="34"/>
  <c r="M16" i="34"/>
  <c r="M17" i="34"/>
  <c r="M18" i="34"/>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44" i="34"/>
  <c r="M45" i="34"/>
  <c r="M46" i="34"/>
  <c r="M47" i="34"/>
  <c r="M48" i="34"/>
  <c r="M49" i="34"/>
  <c r="M50" i="34"/>
  <c r="M51" i="34"/>
  <c r="M52" i="34"/>
  <c r="M53" i="34"/>
  <c r="M54" i="34"/>
  <c r="M55" i="34"/>
  <c r="M56" i="34"/>
  <c r="L14" i="34"/>
  <c r="L15" i="34"/>
  <c r="L16" i="34"/>
  <c r="L17" i="34"/>
  <c r="L18" i="34"/>
  <c r="L19" i="34"/>
  <c r="L20" i="34"/>
  <c r="L21" i="34"/>
  <c r="L22" i="34"/>
  <c r="L23" i="34"/>
  <c r="L24" i="34"/>
  <c r="L25" i="34"/>
  <c r="L26" i="34"/>
  <c r="L27" i="34"/>
  <c r="L28" i="34"/>
  <c r="L29" i="34"/>
  <c r="L30" i="34"/>
  <c r="L31" i="34"/>
  <c r="L32" i="34"/>
  <c r="L33" i="34"/>
  <c r="L34" i="34"/>
  <c r="L35" i="34"/>
  <c r="L36" i="34"/>
  <c r="L37" i="34"/>
  <c r="L38" i="34"/>
  <c r="L39" i="34"/>
  <c r="L40" i="34"/>
  <c r="L41" i="34"/>
  <c r="L42" i="34"/>
  <c r="L43" i="34"/>
  <c r="L44" i="34"/>
  <c r="L45" i="34"/>
  <c r="L46" i="34"/>
  <c r="L47" i="34"/>
  <c r="L48" i="34"/>
  <c r="L49" i="34"/>
  <c r="L50" i="34"/>
  <c r="L51" i="34"/>
  <c r="L52" i="34"/>
  <c r="L53" i="34"/>
  <c r="L54" i="34"/>
  <c r="L55" i="34"/>
  <c r="L56" i="34"/>
  <c r="K14" i="34"/>
  <c r="K15" i="34"/>
  <c r="K16" i="34"/>
  <c r="K17" i="34"/>
  <c r="K18" i="34"/>
  <c r="K19" i="34"/>
  <c r="K20" i="34"/>
  <c r="K21" i="34"/>
  <c r="K22" i="34"/>
  <c r="K23" i="34"/>
  <c r="K24" i="34"/>
  <c r="K25" i="34"/>
  <c r="K26" i="34"/>
  <c r="K27" i="34"/>
  <c r="K28" i="34"/>
  <c r="K29" i="34"/>
  <c r="K30" i="34"/>
  <c r="K31" i="34"/>
  <c r="K32" i="34"/>
  <c r="K33" i="34"/>
  <c r="K34" i="34"/>
  <c r="K35" i="34"/>
  <c r="K36" i="34"/>
  <c r="K37" i="34"/>
  <c r="K38" i="34"/>
  <c r="K39" i="34"/>
  <c r="K40" i="34"/>
  <c r="K41" i="34"/>
  <c r="K42" i="34"/>
  <c r="K43" i="34"/>
  <c r="K44" i="34"/>
  <c r="K45" i="34"/>
  <c r="K46" i="34"/>
  <c r="K47" i="34"/>
  <c r="K48" i="34"/>
  <c r="K49" i="34"/>
  <c r="K50" i="34"/>
  <c r="K51" i="34"/>
  <c r="K52" i="34"/>
  <c r="K53" i="34"/>
  <c r="K54" i="34"/>
  <c r="K55" i="34"/>
  <c r="J14" i="34"/>
  <c r="J15" i="34"/>
  <c r="J16" i="34"/>
  <c r="J17" i="34"/>
  <c r="J18" i="34"/>
  <c r="J19" i="34"/>
  <c r="J20" i="34"/>
  <c r="J21" i="34"/>
  <c r="J22" i="34"/>
  <c r="J23" i="34"/>
  <c r="J24" i="34"/>
  <c r="J25" i="34"/>
  <c r="J26" i="34"/>
  <c r="J27" i="34"/>
  <c r="J28" i="34"/>
  <c r="J29" i="34"/>
  <c r="J30" i="34"/>
  <c r="J31" i="34"/>
  <c r="J32" i="34"/>
  <c r="J33" i="34"/>
  <c r="J34" i="34"/>
  <c r="J35" i="34"/>
  <c r="J36" i="34"/>
  <c r="J37" i="34"/>
  <c r="J38" i="34"/>
  <c r="J39" i="34"/>
  <c r="J40" i="34"/>
  <c r="J41" i="34"/>
  <c r="J42" i="34"/>
  <c r="J43" i="34"/>
  <c r="J44" i="34"/>
  <c r="J45" i="34"/>
  <c r="J46" i="34"/>
  <c r="J47" i="34"/>
  <c r="J48" i="34"/>
  <c r="J49" i="34"/>
  <c r="J50" i="34"/>
  <c r="J51" i="34"/>
  <c r="J52" i="34"/>
  <c r="J53" i="34"/>
  <c r="J54" i="34"/>
  <c r="J55" i="34"/>
  <c r="J56" i="34"/>
  <c r="N14" i="34"/>
  <c r="O14" i="34"/>
  <c r="N15" i="34"/>
  <c r="O15" i="34"/>
  <c r="N16" i="34"/>
  <c r="O16" i="34"/>
  <c r="N17" i="34"/>
  <c r="O17" i="34"/>
  <c r="N18" i="34"/>
  <c r="O18" i="34"/>
  <c r="N19" i="34"/>
  <c r="O19" i="34"/>
  <c r="N20" i="34"/>
  <c r="O20" i="34"/>
  <c r="N21" i="34"/>
  <c r="O21" i="34"/>
  <c r="N22" i="34"/>
  <c r="O22" i="34"/>
  <c r="N23" i="34"/>
  <c r="O23" i="34"/>
  <c r="N24" i="34"/>
  <c r="O24" i="34"/>
  <c r="N25" i="34"/>
  <c r="O25" i="34"/>
  <c r="N26" i="34"/>
  <c r="O26" i="34"/>
  <c r="N27" i="34"/>
  <c r="O27" i="34"/>
  <c r="N28" i="34"/>
  <c r="O28" i="34"/>
  <c r="N29" i="34"/>
  <c r="O29" i="34"/>
  <c r="N30" i="34"/>
  <c r="O30" i="34"/>
  <c r="N31" i="34"/>
  <c r="O31" i="34"/>
  <c r="N32" i="34"/>
  <c r="O32" i="34"/>
  <c r="N33" i="34"/>
  <c r="O33" i="34"/>
  <c r="N34" i="34"/>
  <c r="O34" i="34"/>
  <c r="N35" i="34"/>
  <c r="O35" i="34"/>
  <c r="N36" i="34"/>
  <c r="O36" i="34"/>
  <c r="N37" i="34"/>
  <c r="O37" i="34"/>
  <c r="N38" i="34"/>
  <c r="O38" i="34"/>
  <c r="N39" i="34"/>
  <c r="O39" i="34"/>
  <c r="N40" i="34"/>
  <c r="O40" i="34"/>
  <c r="N41" i="34"/>
  <c r="O41" i="34"/>
  <c r="N42" i="34"/>
  <c r="O42" i="34"/>
  <c r="N43" i="34"/>
  <c r="O43" i="34"/>
  <c r="N44" i="34"/>
  <c r="O44" i="34"/>
  <c r="N45" i="34"/>
  <c r="O45" i="34"/>
  <c r="N46" i="34"/>
  <c r="O46" i="34"/>
  <c r="N47" i="34"/>
  <c r="O47" i="34"/>
  <c r="N48" i="34"/>
  <c r="O48" i="34"/>
  <c r="N49" i="34"/>
  <c r="O49" i="34"/>
  <c r="N50" i="34"/>
  <c r="O50" i="34"/>
  <c r="N51" i="34"/>
  <c r="O51" i="34"/>
  <c r="N52" i="34"/>
  <c r="O52" i="34"/>
  <c r="N53" i="34"/>
  <c r="O53" i="34"/>
  <c r="N54" i="34"/>
  <c r="O54" i="34"/>
  <c r="N55" i="34"/>
  <c r="O55" i="34"/>
  <c r="K56" i="34"/>
  <c r="N56" i="34"/>
  <c r="O56" i="34"/>
  <c r="K13" i="34"/>
  <c r="L13" i="34"/>
  <c r="M13" i="34"/>
  <c r="N13" i="34"/>
  <c r="O13" i="34"/>
  <c r="K12" i="34"/>
  <c r="L12" i="34"/>
  <c r="M12" i="34"/>
  <c r="N12" i="34"/>
  <c r="O12" i="34"/>
  <c r="J13" i="34"/>
  <c r="J12" i="34"/>
  <c r="D56" i="34"/>
  <c r="E56" i="34"/>
  <c r="F56" i="34"/>
  <c r="G56" i="34"/>
  <c r="H56" i="34"/>
  <c r="I56" i="34"/>
  <c r="D4" i="34"/>
  <c r="G6" i="34"/>
  <c r="G5" i="34"/>
  <c r="D8" i="34"/>
  <c r="D7" i="34"/>
  <c r="D6" i="34"/>
  <c r="D5"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39" i="34"/>
  <c r="I40" i="34"/>
  <c r="I41" i="34"/>
  <c r="I42" i="34"/>
  <c r="I43" i="34"/>
  <c r="I44" i="34"/>
  <c r="I45" i="34"/>
  <c r="I46" i="34"/>
  <c r="I47" i="34"/>
  <c r="I48" i="34"/>
  <c r="I49" i="34"/>
  <c r="I50" i="34"/>
  <c r="I51" i="34"/>
  <c r="I52" i="34"/>
  <c r="I53" i="34"/>
  <c r="I54" i="34"/>
  <c r="I55" i="34"/>
  <c r="I13" i="34"/>
  <c r="I12" i="34"/>
  <c r="H14" i="34"/>
  <c r="H15" i="34"/>
  <c r="H16" i="34"/>
  <c r="H17" i="34"/>
  <c r="H18" i="34"/>
  <c r="H19" i="34"/>
  <c r="H20" i="34"/>
  <c r="H21" i="34"/>
  <c r="H22" i="34"/>
  <c r="H23" i="34"/>
  <c r="H24" i="34"/>
  <c r="H25" i="34"/>
  <c r="H26" i="34"/>
  <c r="H27" i="34"/>
  <c r="H28" i="34"/>
  <c r="H29" i="34"/>
  <c r="H30" i="34"/>
  <c r="H31" i="34"/>
  <c r="H32" i="34"/>
  <c r="H33" i="34"/>
  <c r="H34" i="34"/>
  <c r="H35" i="34"/>
  <c r="H36" i="34"/>
  <c r="H37" i="34"/>
  <c r="H38" i="34"/>
  <c r="H39" i="34"/>
  <c r="H40" i="34"/>
  <c r="H41" i="34"/>
  <c r="H42" i="34"/>
  <c r="H43" i="34"/>
  <c r="H44" i="34"/>
  <c r="H45" i="34"/>
  <c r="H46" i="34"/>
  <c r="H47" i="34"/>
  <c r="H48" i="34"/>
  <c r="H49" i="34"/>
  <c r="H50" i="34"/>
  <c r="H51" i="34"/>
  <c r="H52" i="34"/>
  <c r="H53" i="34"/>
  <c r="H54" i="34"/>
  <c r="H55" i="34"/>
  <c r="H13" i="34"/>
  <c r="H12"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13" i="34"/>
  <c r="G12" i="34"/>
  <c r="D14"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E14" i="34"/>
  <c r="E16" i="34"/>
  <c r="E17" i="34"/>
  <c r="E18" i="34"/>
  <c r="E19" i="34"/>
  <c r="E20" i="34"/>
  <c r="E21" i="34"/>
  <c r="E22" i="34"/>
  <c r="E23" i="34"/>
  <c r="E24" i="34"/>
  <c r="E25" i="34"/>
  <c r="E26" i="34"/>
  <c r="E27" i="34"/>
  <c r="E28" i="34"/>
  <c r="E29" i="34"/>
  <c r="E30" i="34"/>
  <c r="E31" i="34"/>
  <c r="E32" i="34"/>
  <c r="E33" i="34"/>
  <c r="E34" i="34"/>
  <c r="E35" i="34"/>
  <c r="E36" i="34"/>
  <c r="E37" i="34"/>
  <c r="E38" i="34"/>
  <c r="E39" i="34"/>
  <c r="E40" i="34"/>
  <c r="E41" i="34"/>
  <c r="E42" i="34"/>
  <c r="E43" i="34"/>
  <c r="E44" i="34"/>
  <c r="E45" i="34"/>
  <c r="E46" i="34"/>
  <c r="E47" i="34"/>
  <c r="E48" i="34"/>
  <c r="E49" i="34"/>
  <c r="E50" i="34"/>
  <c r="E51" i="34"/>
  <c r="E52" i="34"/>
  <c r="E53" i="34"/>
  <c r="E54" i="34"/>
  <c r="E55" i="34"/>
  <c r="F14" i="34"/>
  <c r="F15" i="34"/>
  <c r="F16" i="34"/>
  <c r="F17" i="34"/>
  <c r="F18" i="34"/>
  <c r="F19" i="34"/>
  <c r="F20" i="34"/>
  <c r="F21" i="34"/>
  <c r="F22" i="34"/>
  <c r="F23" i="34"/>
  <c r="F24" i="34"/>
  <c r="F25" i="34"/>
  <c r="F26" i="34"/>
  <c r="F27" i="34"/>
  <c r="F28"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13" i="34"/>
  <c r="F12" i="34"/>
  <c r="E13" i="34"/>
  <c r="E12" i="34"/>
  <c r="D13" i="34"/>
  <c r="J10" i="34"/>
  <c r="M10" i="34"/>
  <c r="G10" i="34"/>
  <c r="D10" i="34"/>
  <c r="F11" i="34"/>
  <c r="G11" i="34"/>
  <c r="H11" i="34"/>
  <c r="I11" i="34"/>
  <c r="J11" i="34"/>
  <c r="K11" i="34"/>
  <c r="L11" i="34"/>
  <c r="M11" i="34"/>
  <c r="N11" i="34"/>
  <c r="O11" i="34"/>
  <c r="E11" i="34"/>
  <c r="D11" i="34"/>
  <c r="K3" i="9"/>
  <c r="F8" i="34" s="1"/>
  <c r="H3" i="9"/>
  <c r="F7" i="34" s="1"/>
  <c r="E3" i="9"/>
  <c r="F6" i="34" s="1"/>
  <c r="B3" i="9"/>
  <c r="K2" i="9"/>
  <c r="H2" i="9"/>
  <c r="E2" i="9"/>
  <c r="B2" i="9"/>
  <c r="H1" i="9"/>
  <c r="B1" i="9"/>
  <c r="M7" i="9"/>
  <c r="L7" i="9"/>
  <c r="K7" i="9"/>
  <c r="J7" i="9"/>
  <c r="I7" i="9"/>
  <c r="H7" i="9"/>
  <c r="G7" i="9"/>
  <c r="F7" i="9"/>
  <c r="E7" i="9"/>
  <c r="D7" i="9"/>
  <c r="C7" i="9"/>
  <c r="B7" i="9"/>
  <c r="K6" i="9"/>
  <c r="H6" i="9"/>
  <c r="E6" i="9"/>
  <c r="B6" i="9"/>
  <c r="M7" i="8"/>
  <c r="L7" i="8"/>
  <c r="K7" i="8"/>
  <c r="J7" i="8"/>
  <c r="I7" i="8"/>
  <c r="H7" i="8"/>
  <c r="G7" i="8"/>
  <c r="F7" i="8"/>
  <c r="E7" i="8"/>
  <c r="D7" i="8"/>
  <c r="C7" i="8"/>
  <c r="B7" i="8"/>
  <c r="K6" i="8"/>
  <c r="H6" i="8"/>
  <c r="E6" i="8"/>
  <c r="B6" i="8"/>
  <c r="K2" i="8"/>
  <c r="H2" i="8"/>
  <c r="E2" i="8"/>
  <c r="B2" i="8"/>
  <c r="H1" i="8"/>
  <c r="B1" i="8"/>
  <c r="N5" i="60" l="1"/>
  <c r="E14" i="60" s="1"/>
  <c r="F255" i="60" s="1"/>
  <c r="E22" i="47"/>
  <c r="I11" i="47"/>
  <c r="M99" i="47"/>
  <c r="E54" i="47"/>
  <c r="I16" i="47"/>
  <c r="Q93" i="47"/>
  <c r="I65" i="47"/>
  <c r="K90" i="47"/>
  <c r="Q69" i="47"/>
  <c r="S87" i="47"/>
  <c r="K65" i="47"/>
  <c r="O106" i="47"/>
  <c r="K106" i="47"/>
  <c r="M64" i="47"/>
  <c r="K92" i="47"/>
  <c r="U80" i="47"/>
  <c r="AA99" i="47"/>
  <c r="AA93" i="47"/>
  <c r="K96" i="47"/>
  <c r="S63" i="47"/>
  <c r="M79" i="47"/>
  <c r="Q105" i="47"/>
  <c r="G67" i="47"/>
  <c r="AC75" i="47"/>
  <c r="I110" i="47"/>
  <c r="Q108" i="47"/>
  <c r="M109" i="47"/>
  <c r="U78" i="47"/>
  <c r="G82" i="47"/>
  <c r="G14" i="47"/>
  <c r="K83" i="47"/>
  <c r="W82" i="47"/>
  <c r="U110" i="47"/>
  <c r="AC69" i="47"/>
  <c r="U88" i="47"/>
  <c r="Q98" i="47"/>
  <c r="O108" i="47"/>
  <c r="K63" i="47"/>
  <c r="U87" i="47"/>
  <c r="W65" i="47"/>
  <c r="W74" i="47"/>
  <c r="AA75" i="47"/>
  <c r="Q104" i="47"/>
  <c r="I67" i="47"/>
  <c r="I77" i="47"/>
  <c r="G110" i="47"/>
  <c r="Q83" i="47"/>
  <c r="U65" i="47"/>
  <c r="E67" i="47"/>
  <c r="Y75" i="47"/>
  <c r="Q75" i="47"/>
  <c r="S72" i="47"/>
  <c r="G108" i="47"/>
  <c r="U104" i="47"/>
  <c r="I81" i="47"/>
  <c r="M63" i="47"/>
  <c r="U82" i="47"/>
  <c r="Q82" i="47"/>
  <c r="G72" i="47"/>
  <c r="G97" i="47"/>
  <c r="G63" i="47"/>
  <c r="G77" i="47"/>
  <c r="E86" i="47"/>
  <c r="M85" i="47"/>
  <c r="Q72" i="47"/>
  <c r="W110" i="47"/>
  <c r="AA86" i="47"/>
  <c r="M77" i="47"/>
  <c r="O71" i="47"/>
  <c r="O101" i="47"/>
  <c r="W84" i="47"/>
  <c r="W70" i="47"/>
  <c r="Q88" i="47"/>
  <c r="O66" i="47"/>
  <c r="I101" i="47"/>
  <c r="I71" i="47"/>
  <c r="O63" i="47"/>
  <c r="S65" i="47"/>
  <c r="M91" i="47"/>
  <c r="S104" i="47"/>
  <c r="M110" i="47"/>
  <c r="I72" i="47"/>
  <c r="AC110" i="47"/>
  <c r="Y68" i="47"/>
  <c r="Y70" i="47"/>
  <c r="W94" i="47"/>
  <c r="Y64" i="47"/>
  <c r="AC66" i="47"/>
  <c r="U90" i="47"/>
  <c r="W107" i="47"/>
  <c r="AC77" i="47"/>
  <c r="Q81" i="47"/>
  <c r="K103" i="47"/>
  <c r="U72" i="47"/>
  <c r="K109" i="47"/>
  <c r="Y63" i="47"/>
  <c r="AC87" i="47"/>
  <c r="AC83" i="47"/>
  <c r="AC74" i="47"/>
  <c r="AA67" i="47"/>
  <c r="U105" i="47"/>
  <c r="U67" i="47"/>
  <c r="O91" i="47"/>
  <c r="M108" i="47"/>
  <c r="K77" i="47"/>
  <c r="Y87" i="47"/>
  <c r="I63" i="47"/>
  <c r="W68" i="47"/>
  <c r="G81" i="47"/>
  <c r="U91" i="47"/>
  <c r="Y110" i="47"/>
  <c r="Q91" i="47"/>
  <c r="Q63" i="47"/>
  <c r="K81" i="47"/>
  <c r="K67" i="47"/>
  <c r="K85" i="47"/>
  <c r="S110" i="47"/>
  <c r="K108" i="47"/>
  <c r="E108" i="47"/>
  <c r="AA97" i="47"/>
  <c r="S92" i="47"/>
  <c r="AC86" i="47"/>
  <c r="I108" i="47"/>
  <c r="Y104" i="47"/>
  <c r="G103" i="47"/>
  <c r="AA89" i="47"/>
  <c r="AC85" i="47"/>
  <c r="W78" i="47"/>
  <c r="M95" i="47"/>
  <c r="Q71" i="47"/>
  <c r="M68" i="47"/>
  <c r="O67" i="47"/>
  <c r="M80" i="47"/>
  <c r="S77" i="47"/>
  <c r="S78" i="47"/>
  <c r="M83" i="47"/>
  <c r="S84" i="47"/>
  <c r="O110" i="47"/>
  <c r="Y96" i="47"/>
  <c r="M97" i="47"/>
  <c r="S66" i="47"/>
  <c r="AC63" i="47"/>
  <c r="S68" i="47"/>
  <c r="AA79" i="47"/>
  <c r="G78" i="47"/>
  <c r="M84" i="47"/>
  <c r="Q66" i="47"/>
  <c r="I92" i="47"/>
  <c r="G36" i="47"/>
  <c r="I88" i="47"/>
  <c r="AC90" i="47"/>
  <c r="G94" i="47"/>
  <c r="S95" i="47"/>
  <c r="U108" i="47"/>
  <c r="Q89" i="47"/>
  <c r="W90" i="47"/>
  <c r="E94" i="47"/>
  <c r="O86" i="47"/>
  <c r="K88" i="47"/>
  <c r="U64" i="47"/>
  <c r="Y98" i="47"/>
  <c r="AA104" i="47"/>
  <c r="AC88" i="47"/>
  <c r="U77" i="47"/>
  <c r="W83" i="47"/>
  <c r="M70" i="47"/>
  <c r="I83" i="47"/>
  <c r="U97" i="47"/>
  <c r="M105" i="47"/>
  <c r="O74" i="47"/>
  <c r="I109" i="47"/>
  <c r="O83" i="47"/>
  <c r="K110" i="47"/>
  <c r="Y94" i="47"/>
  <c r="S80" i="47"/>
  <c r="K86" i="47"/>
  <c r="E88" i="47"/>
  <c r="AA105" i="47"/>
  <c r="I86" i="47"/>
  <c r="O77" i="47"/>
  <c r="U74" i="47"/>
  <c r="W64" i="47"/>
  <c r="O98" i="47"/>
  <c r="K102" i="47"/>
  <c r="I74" i="47"/>
  <c r="W95" i="47"/>
  <c r="I103" i="47"/>
  <c r="Q110" i="47"/>
  <c r="S98" i="47"/>
  <c r="Q74" i="47"/>
  <c r="U68" i="47"/>
  <c r="W91" i="47"/>
  <c r="W106" i="47"/>
  <c r="W100" i="47"/>
  <c r="Q70" i="47"/>
  <c r="AC78" i="47"/>
  <c r="Q86" i="47"/>
  <c r="AC64" i="47"/>
  <c r="S93" i="47"/>
  <c r="AC101" i="47"/>
  <c r="U99" i="47"/>
  <c r="W108" i="47"/>
  <c r="K71" i="47"/>
  <c r="G98" i="47"/>
  <c r="O105" i="47"/>
  <c r="S108" i="47"/>
  <c r="M89" i="47"/>
  <c r="U107" i="47"/>
  <c r="Q101" i="47"/>
  <c r="M88" i="47"/>
  <c r="O95" i="47"/>
  <c r="M98" i="47"/>
  <c r="O107" i="47"/>
  <c r="S105" i="47"/>
  <c r="G96" i="47"/>
  <c r="G83" i="47"/>
  <c r="S91" i="47"/>
  <c r="S85" i="47"/>
  <c r="W76" i="47"/>
  <c r="S64" i="47"/>
  <c r="U109" i="47"/>
  <c r="K84" i="47"/>
  <c r="Q109" i="47"/>
  <c r="O78" i="47"/>
  <c r="AC99" i="47"/>
  <c r="AA107" i="47"/>
  <c r="U93" i="47"/>
  <c r="AA65" i="47"/>
  <c r="S74" i="47"/>
  <c r="Q90" i="47"/>
  <c r="AC82" i="47"/>
  <c r="I66" i="47"/>
  <c r="I97" i="47"/>
  <c r="W75" i="47"/>
  <c r="S83" i="47"/>
  <c r="AC72" i="47"/>
  <c r="I69" i="47"/>
  <c r="U63" i="47"/>
  <c r="W71" i="47"/>
  <c r="I68" i="47"/>
  <c r="AA68" i="47"/>
  <c r="U70" i="47"/>
  <c r="I70" i="47"/>
  <c r="S67" i="47"/>
  <c r="AC67" i="47"/>
  <c r="I80" i="47"/>
  <c r="AA64" i="47"/>
  <c r="U85" i="47"/>
  <c r="AC91" i="47"/>
  <c r="M69" i="47"/>
  <c r="Y74" i="47"/>
  <c r="AA82" i="47"/>
  <c r="S89" i="47"/>
  <c r="O94" i="47"/>
  <c r="U83" i="47"/>
  <c r="AA87" i="47"/>
  <c r="AA94" i="47"/>
  <c r="S101" i="47"/>
  <c r="AC108" i="47"/>
  <c r="K99" i="47"/>
  <c r="AA74" i="47"/>
  <c r="Y92" i="47"/>
  <c r="W97" i="47"/>
  <c r="M103" i="47"/>
  <c r="K78" i="47"/>
  <c r="Q73" i="47"/>
  <c r="O103" i="47"/>
  <c r="Y89" i="47"/>
  <c r="AC107" i="47"/>
  <c r="M66" i="47"/>
  <c r="W66" i="47"/>
  <c r="Q102" i="47"/>
  <c r="M106" i="47"/>
  <c r="W92" i="47"/>
  <c r="AC96" i="47"/>
  <c r="Y77" i="47"/>
  <c r="O92" i="47"/>
  <c r="Y83" i="47"/>
  <c r="K97" i="47"/>
  <c r="AA63" i="47"/>
  <c r="S81" i="47"/>
  <c r="O68" i="47"/>
  <c r="K68" i="47"/>
  <c r="G65" i="47"/>
  <c r="Y65" i="47"/>
  <c r="I79" i="47"/>
  <c r="AA85" i="47"/>
  <c r="E70" i="47"/>
  <c r="O70" i="47"/>
  <c r="Y67" i="47"/>
  <c r="M67" i="47"/>
  <c r="G76" i="47"/>
  <c r="Y82" i="47"/>
  <c r="O64" i="47"/>
  <c r="K64" i="47"/>
  <c r="S79" i="47"/>
  <c r="U86" i="47"/>
  <c r="AA92" i="47"/>
  <c r="AA69" i="47"/>
  <c r="S76" i="47"/>
  <c r="W85" i="47"/>
  <c r="O93" i="47"/>
  <c r="O99" i="47"/>
  <c r="AA100" i="47"/>
  <c r="K87" i="47"/>
  <c r="U96" i="47"/>
  <c r="AC102" i="47"/>
  <c r="AC109" i="47"/>
  <c r="AC105" i="47"/>
  <c r="Y85" i="47"/>
  <c r="S94" i="47"/>
  <c r="I100" i="47"/>
  <c r="W103" i="47"/>
  <c r="S106" i="47"/>
  <c r="AA78" i="47"/>
  <c r="M78" i="47"/>
  <c r="E99" i="47"/>
  <c r="Y91" i="47"/>
  <c r="AC100" i="47"/>
  <c r="I89" i="47"/>
  <c r="M107" i="47"/>
  <c r="AA72" i="47"/>
  <c r="AC79" i="47"/>
  <c r="Y90" i="47"/>
  <c r="AA98" i="47"/>
  <c r="AA84" i="47"/>
  <c r="AA66" i="47"/>
  <c r="G66" i="47"/>
  <c r="AA90" i="47"/>
  <c r="Y95" i="47"/>
  <c r="AA103" i="47"/>
  <c r="Y108" i="47"/>
  <c r="Y84" i="47"/>
  <c r="AA91" i="47"/>
  <c r="AA102" i="47"/>
  <c r="Y102" i="47"/>
  <c r="Q87" i="47"/>
  <c r="O100" i="47"/>
  <c r="Y71" i="47"/>
  <c r="O76" i="47"/>
  <c r="K80" i="47"/>
  <c r="I96" i="47"/>
  <c r="I102" i="47"/>
  <c r="Y86" i="47"/>
  <c r="AA71" i="47"/>
  <c r="U71" i="47"/>
  <c r="AA83" i="47"/>
  <c r="G68" i="47"/>
  <c r="Y76" i="47"/>
  <c r="AC65" i="47"/>
  <c r="Q65" i="47"/>
  <c r="AC80" i="47"/>
  <c r="S86" i="47"/>
  <c r="AA70" i="47"/>
  <c r="G70" i="47"/>
  <c r="Q67" i="47"/>
  <c r="G64" i="47"/>
  <c r="W73" i="47"/>
  <c r="K79" i="47"/>
  <c r="M86" i="47"/>
  <c r="W69" i="47"/>
  <c r="S69" i="47"/>
  <c r="O85" i="47"/>
  <c r="Q94" i="47"/>
  <c r="G100" i="47"/>
  <c r="W105" i="47"/>
  <c r="S100" i="47"/>
  <c r="O87" i="47"/>
  <c r="O88" i="47"/>
  <c r="Y97" i="47"/>
  <c r="W104" i="47"/>
  <c r="Y105" i="47"/>
  <c r="W86" i="47"/>
  <c r="K95" i="47"/>
  <c r="K101" i="47"/>
  <c r="I106" i="47"/>
  <c r="AA108" i="47"/>
  <c r="I78" i="47"/>
  <c r="M73" i="47"/>
  <c r="Q92" i="47"/>
  <c r="U101" i="47"/>
  <c r="K107" i="47"/>
  <c r="Q79" i="47"/>
  <c r="AC93" i="47"/>
  <c r="S99" i="47"/>
  <c r="M100" i="47"/>
  <c r="AA80" i="47"/>
  <c r="Q96" i="47"/>
  <c r="AC104" i="47"/>
  <c r="U84" i="47"/>
  <c r="Q84" i="47"/>
  <c r="O82" i="47"/>
  <c r="Y103" i="47"/>
  <c r="O97" i="47"/>
  <c r="Q95" i="47"/>
  <c r="K74" i="47"/>
  <c r="I94" i="47"/>
  <c r="S88" i="47"/>
  <c r="K76" i="47"/>
  <c r="W63" i="47"/>
  <c r="S71" i="47"/>
  <c r="M71" i="47"/>
  <c r="AC68" i="47"/>
  <c r="Q76" i="47"/>
  <c r="U81" i="47"/>
  <c r="Y88" i="47"/>
  <c r="S70" i="47"/>
  <c r="W81" i="47"/>
  <c r="U73" i="47"/>
  <c r="AA77" i="47"/>
  <c r="O73" i="47"/>
  <c r="W80" i="47"/>
  <c r="O69" i="47"/>
  <c r="K69" i="47"/>
  <c r="I95" i="47"/>
  <c r="Y100" i="47"/>
  <c r="Y106" i="47"/>
  <c r="K100" i="47"/>
  <c r="W87" i="47"/>
  <c r="K89" i="47"/>
  <c r="Q97" i="47"/>
  <c r="AA110" i="47"/>
  <c r="U89" i="47"/>
  <c r="AA96" i="47"/>
  <c r="AA106" i="47"/>
  <c r="Q78" i="47"/>
  <c r="O89" i="47"/>
  <c r="AC73" i="47"/>
  <c r="W102" i="47"/>
  <c r="W109" i="47"/>
  <c r="G89" i="47"/>
  <c r="AA109" i="47"/>
  <c r="O72" i="47"/>
  <c r="Y79" i="47"/>
  <c r="U94" i="47"/>
  <c r="U100" i="47"/>
  <c r="U106" i="47"/>
  <c r="K66" i="47"/>
  <c r="U92" i="47"/>
  <c r="S97" i="47"/>
  <c r="AC84" i="47"/>
  <c r="I84" i="47"/>
  <c r="AC71" i="47"/>
  <c r="Q85" i="47"/>
  <c r="AC97" i="47"/>
  <c r="Y107" i="47"/>
  <c r="S90" i="47"/>
  <c r="W72" i="47"/>
  <c r="U75" i="47"/>
  <c r="I90" i="47"/>
  <c r="G74" i="47"/>
  <c r="W89" i="47"/>
  <c r="I41" i="47"/>
  <c r="I36" i="47"/>
  <c r="I76" i="47"/>
  <c r="S73" i="47"/>
  <c r="K70" i="47"/>
  <c r="O81" i="47"/>
  <c r="W67" i="47"/>
  <c r="U79" i="47"/>
  <c r="G73" i="47"/>
  <c r="Y81" i="47"/>
  <c r="O90" i="47"/>
  <c r="G69" i="47"/>
  <c r="Y69" i="47"/>
  <c r="W79" i="47"/>
  <c r="AA95" i="47"/>
  <c r="AA101" i="47"/>
  <c r="Q107" i="47"/>
  <c r="W99" i="47"/>
  <c r="AC89" i="47"/>
  <c r="Q106" i="47"/>
  <c r="M90" i="47"/>
  <c r="S96" i="47"/>
  <c r="U102" i="47"/>
  <c r="S107" i="47"/>
  <c r="Y78" i="47"/>
  <c r="K73" i="47"/>
  <c r="K94" i="47"/>
  <c r="O102" i="47"/>
  <c r="M94" i="47"/>
  <c r="Y72" i="47"/>
  <c r="G79" i="47"/>
  <c r="AC95" i="47"/>
  <c r="Y101" i="47"/>
  <c r="Y109" i="47"/>
  <c r="Y66" i="47"/>
  <c r="O84" i="47"/>
  <c r="Y93" i="47"/>
  <c r="K98" i="47"/>
  <c r="S103" i="47"/>
  <c r="Q100" i="47"/>
  <c r="AC106" i="47"/>
  <c r="W101" i="47"/>
  <c r="M76" i="47"/>
  <c r="O96" i="47"/>
  <c r="G80" i="47"/>
  <c r="M92" i="47"/>
  <c r="W93" i="47"/>
  <c r="I99" i="47"/>
  <c r="U76" i="47"/>
  <c r="Y80" i="47"/>
  <c r="S102" i="47"/>
  <c r="I107" i="47"/>
  <c r="O109" i="47"/>
  <c r="AC103" i="47"/>
  <c r="AA73" i="47"/>
  <c r="AC94" i="47"/>
  <c r="G102" i="47"/>
  <c r="O80" i="47"/>
  <c r="S109" i="47"/>
  <c r="AC76" i="47"/>
  <c r="Y73" i="47"/>
  <c r="G24" i="47"/>
  <c r="G42" i="47"/>
  <c r="K51" i="47"/>
  <c r="W77" i="47"/>
  <c r="Q68" i="47"/>
  <c r="AC81" i="47"/>
  <c r="M82" i="47"/>
  <c r="AC70" i="47"/>
  <c r="M74" i="47"/>
  <c r="Q80" i="47"/>
  <c r="Q64" i="47"/>
  <c r="AA76" i="47"/>
  <c r="U69" i="47"/>
  <c r="I82" i="47"/>
  <c r="W88" i="47"/>
  <c r="W98" i="47"/>
  <c r="O79" i="47"/>
  <c r="Y99" i="47"/>
  <c r="AC92" i="47"/>
  <c r="M96" i="47"/>
  <c r="U103" i="47"/>
  <c r="M101" i="47"/>
  <c r="I73" i="47"/>
  <c r="W96" i="47"/>
  <c r="Q103" i="47"/>
  <c r="U66" i="47"/>
  <c r="AA88" i="47"/>
  <c r="Q77" i="47"/>
  <c r="K82" i="47"/>
  <c r="S82" i="47"/>
  <c r="I98" i="47"/>
  <c r="G107" i="47"/>
  <c r="U98" i="47"/>
  <c r="M81" i="47"/>
  <c r="Q15" i="59"/>
  <c r="Q19" i="59"/>
  <c r="Q23" i="59"/>
  <c r="Q27" i="59"/>
  <c r="Q31" i="59"/>
  <c r="Q35" i="59"/>
  <c r="Q39" i="59"/>
  <c r="Q43" i="59"/>
  <c r="Q47" i="59"/>
  <c r="Q51" i="59"/>
  <c r="Q55" i="59"/>
  <c r="Q59" i="59"/>
  <c r="Q63" i="59"/>
  <c r="Q67" i="59"/>
  <c r="Q71" i="59"/>
  <c r="Q75" i="59"/>
  <c r="Q79" i="59"/>
  <c r="Q83" i="59"/>
  <c r="Q87" i="59"/>
  <c r="Q91" i="59"/>
  <c r="Q95" i="59"/>
  <c r="Q99" i="59"/>
  <c r="Q12" i="58"/>
  <c r="Q16" i="58"/>
  <c r="Q20" i="58"/>
  <c r="Q24" i="58"/>
  <c r="Q28" i="58"/>
  <c r="Q32" i="58"/>
  <c r="Q36" i="58"/>
  <c r="Q40" i="58"/>
  <c r="Q44" i="58"/>
  <c r="Q48" i="58"/>
  <c r="Q52" i="58"/>
  <c r="Q56" i="58"/>
  <c r="Q60" i="58"/>
  <c r="Q64" i="58"/>
  <c r="Q68" i="58"/>
  <c r="Q72" i="58"/>
  <c r="Q76" i="58"/>
  <c r="Q80" i="58"/>
  <c r="Q84" i="58"/>
  <c r="Q88" i="58"/>
  <c r="Q92" i="58"/>
  <c r="Q96" i="58"/>
  <c r="Q100" i="58"/>
  <c r="Q13" i="57"/>
  <c r="Q17" i="57"/>
  <c r="Q21" i="57"/>
  <c r="Q25" i="57"/>
  <c r="Q29" i="57"/>
  <c r="Q33" i="57"/>
  <c r="Q37" i="57"/>
  <c r="Q41" i="57"/>
  <c r="Q45" i="57"/>
  <c r="Q49" i="57"/>
  <c r="Q53" i="57"/>
  <c r="Q57" i="57"/>
  <c r="Q61" i="57"/>
  <c r="Q65" i="57"/>
  <c r="Q69" i="57"/>
  <c r="Q73" i="57"/>
  <c r="Q77" i="57"/>
  <c r="Q81" i="57"/>
  <c r="Q85" i="57"/>
  <c r="Q89" i="57"/>
  <c r="Q93" i="57"/>
  <c r="Q97" i="57"/>
  <c r="Q101" i="57"/>
  <c r="Q14" i="56"/>
  <c r="Q18" i="56"/>
  <c r="Q22" i="56"/>
  <c r="Q26" i="56"/>
  <c r="Q30" i="56"/>
  <c r="Q34" i="56"/>
  <c r="Q38" i="56"/>
  <c r="Q12" i="59"/>
  <c r="Q16" i="59"/>
  <c r="Q20" i="59"/>
  <c r="Q24" i="59"/>
  <c r="Q28" i="59"/>
  <c r="Q32" i="59"/>
  <c r="Q36" i="59"/>
  <c r="Q40" i="59"/>
  <c r="Q44" i="59"/>
  <c r="Q48" i="59"/>
  <c r="Q52" i="59"/>
  <c r="Q56" i="59"/>
  <c r="Q60" i="59"/>
  <c r="Q64" i="59"/>
  <c r="Q68" i="59"/>
  <c r="Q72" i="59"/>
  <c r="Q76" i="59"/>
  <c r="Q80" i="59"/>
  <c r="Q84" i="59"/>
  <c r="Q88" i="59"/>
  <c r="Q92" i="59"/>
  <c r="Q96" i="59"/>
  <c r="Q100" i="59"/>
  <c r="Q13" i="58"/>
  <c r="Q17" i="58"/>
  <c r="Q21" i="58"/>
  <c r="Q25" i="58"/>
  <c r="Q29" i="58"/>
  <c r="Q33" i="58"/>
  <c r="Q37" i="58"/>
  <c r="Q41" i="58"/>
  <c r="Q45" i="58"/>
  <c r="Q49" i="58"/>
  <c r="Q53" i="58"/>
  <c r="Q57" i="58"/>
  <c r="Q61" i="58"/>
  <c r="Q65" i="58"/>
  <c r="Q69" i="58"/>
  <c r="Q73" i="58"/>
  <c r="Q77" i="58"/>
  <c r="Q81" i="58"/>
  <c r="Q85" i="58"/>
  <c r="Q89" i="58"/>
  <c r="Q93" i="58"/>
  <c r="Q97" i="58"/>
  <c r="Q101" i="58"/>
  <c r="Q14" i="57"/>
  <c r="Q18" i="57"/>
  <c r="Q22" i="57"/>
  <c r="Q26" i="57"/>
  <c r="Q30" i="57"/>
  <c r="Q34" i="57"/>
  <c r="Q38" i="57"/>
  <c r="Q42" i="57"/>
  <c r="Q46" i="57"/>
  <c r="Q50" i="57"/>
  <c r="Q54" i="57"/>
  <c r="Q58" i="57"/>
  <c r="Q62" i="57"/>
  <c r="Q66" i="57"/>
  <c r="Q70" i="57"/>
  <c r="Q74" i="57"/>
  <c r="Q78" i="57"/>
  <c r="Q82" i="57"/>
  <c r="Q86" i="57"/>
  <c r="Q90" i="57"/>
  <c r="Q94" i="57"/>
  <c r="Q98" i="57"/>
  <c r="Q102" i="57"/>
  <c r="Q15" i="56"/>
  <c r="Q19" i="56"/>
  <c r="Q23" i="56"/>
  <c r="Q27" i="56"/>
  <c r="Q31" i="56"/>
  <c r="Q35" i="56"/>
  <c r="Q39" i="56"/>
  <c r="Q43" i="56"/>
  <c r="Q47" i="56"/>
  <c r="Q13" i="59"/>
  <c r="Q17" i="59"/>
  <c r="Q21" i="59"/>
  <c r="Q25" i="59"/>
  <c r="Q29" i="59"/>
  <c r="Q33" i="59"/>
  <c r="Q37" i="59"/>
  <c r="Q41" i="59"/>
  <c r="Q45" i="59"/>
  <c r="Q49" i="59"/>
  <c r="Q53" i="59"/>
  <c r="Q57" i="59"/>
  <c r="Q61" i="59"/>
  <c r="Q65" i="59"/>
  <c r="Q69" i="59"/>
  <c r="Q73" i="59"/>
  <c r="Q77" i="59"/>
  <c r="Q81" i="59"/>
  <c r="Q85" i="59"/>
  <c r="Q89" i="59"/>
  <c r="Q93" i="59"/>
  <c r="Q97" i="59"/>
  <c r="Q101" i="59"/>
  <c r="Q14" i="58"/>
  <c r="Q18" i="58"/>
  <c r="Q22" i="58"/>
  <c r="Q26" i="58"/>
  <c r="Q30" i="58"/>
  <c r="Q34" i="58"/>
  <c r="Q38" i="58"/>
  <c r="Q42" i="58"/>
  <c r="Q46" i="58"/>
  <c r="Q50" i="58"/>
  <c r="Q54" i="58"/>
  <c r="Q58" i="58"/>
  <c r="Q62" i="58"/>
  <c r="Q66" i="58"/>
  <c r="Q70" i="58"/>
  <c r="Q74" i="58"/>
  <c r="Q78" i="58"/>
  <c r="Q82" i="58"/>
  <c r="Q86" i="58"/>
  <c r="Q90" i="58"/>
  <c r="Q94" i="58"/>
  <c r="Q98" i="58"/>
  <c r="Q102" i="58"/>
  <c r="Q15" i="57"/>
  <c r="Q19" i="57"/>
  <c r="Q23" i="57"/>
  <c r="Q27" i="57"/>
  <c r="Q31" i="57"/>
  <c r="Q35" i="57"/>
  <c r="Q39" i="57"/>
  <c r="Q43" i="57"/>
  <c r="Q47" i="57"/>
  <c r="Q51" i="57"/>
  <c r="Q55" i="57"/>
  <c r="Q59" i="57"/>
  <c r="Q63" i="57"/>
  <c r="Q67" i="57"/>
  <c r="Q71" i="57"/>
  <c r="Q75" i="57"/>
  <c r="Q79" i="57"/>
  <c r="Q83" i="57"/>
  <c r="Q87" i="57"/>
  <c r="Q91" i="57"/>
  <c r="Q95" i="57"/>
  <c r="Q99" i="57"/>
  <c r="Q12" i="56"/>
  <c r="Q16" i="56"/>
  <c r="Q20" i="56"/>
  <c r="Q24" i="56"/>
  <c r="Q28" i="56"/>
  <c r="Q32" i="56"/>
  <c r="Q36" i="56"/>
  <c r="Q40" i="56"/>
  <c r="Q44" i="56"/>
  <c r="Q48" i="56"/>
  <c r="Q52" i="56"/>
  <c r="Q56" i="56"/>
  <c r="Q60" i="56"/>
  <c r="Q64" i="56"/>
  <c r="Q68" i="56"/>
  <c r="Q72" i="56"/>
  <c r="Q14" i="59"/>
  <c r="Q18" i="59"/>
  <c r="Q22" i="59"/>
  <c r="Q26" i="59"/>
  <c r="Q30" i="59"/>
  <c r="Q34" i="59"/>
  <c r="Q38" i="59"/>
  <c r="Q42" i="59"/>
  <c r="Q46" i="59"/>
  <c r="Q50" i="59"/>
  <c r="Q54" i="59"/>
  <c r="Q58" i="59"/>
  <c r="Q62" i="59"/>
  <c r="Q66" i="59"/>
  <c r="Q70" i="59"/>
  <c r="Q74" i="59"/>
  <c r="Q78" i="59"/>
  <c r="Q82" i="59"/>
  <c r="Q86" i="59"/>
  <c r="Q90" i="59"/>
  <c r="Q94" i="59"/>
  <c r="Q98" i="59"/>
  <c r="Q102" i="59"/>
  <c r="Q15" i="58"/>
  <c r="Q19" i="58"/>
  <c r="Q23" i="58"/>
  <c r="Q27" i="58"/>
  <c r="Q31" i="58"/>
  <c r="Q35" i="58"/>
  <c r="Q39" i="58"/>
  <c r="Q43" i="58"/>
  <c r="Q47" i="58"/>
  <c r="Q51" i="58"/>
  <c r="Q55" i="58"/>
  <c r="Q59" i="58"/>
  <c r="Q63" i="58"/>
  <c r="Q67" i="58"/>
  <c r="Q71" i="58"/>
  <c r="Q75" i="58"/>
  <c r="Q79" i="58"/>
  <c r="Q83" i="58"/>
  <c r="Q87" i="58"/>
  <c r="Q91" i="58"/>
  <c r="Q95" i="58"/>
  <c r="Q99" i="58"/>
  <c r="Q12" i="57"/>
  <c r="Q16" i="57"/>
  <c r="Q20" i="57"/>
  <c r="Q24" i="57"/>
  <c r="Q28" i="57"/>
  <c r="Q32" i="57"/>
  <c r="Q36" i="57"/>
  <c r="Q40" i="57"/>
  <c r="Q44" i="57"/>
  <c r="Q48" i="57"/>
  <c r="Q52" i="57"/>
  <c r="Q56" i="57"/>
  <c r="Q60" i="57"/>
  <c r="Q64" i="57"/>
  <c r="Q68" i="57"/>
  <c r="Q72" i="57"/>
  <c r="Q76" i="57"/>
  <c r="Q80" i="57"/>
  <c r="Q84" i="57"/>
  <c r="Q88" i="57"/>
  <c r="Q92" i="57"/>
  <c r="Q96" i="57"/>
  <c r="Q100" i="57"/>
  <c r="Q13" i="56"/>
  <c r="Q17" i="56"/>
  <c r="Q21" i="56"/>
  <c r="Q25" i="56"/>
  <c r="Q29" i="56"/>
  <c r="Q33" i="56"/>
  <c r="Q37" i="56"/>
  <c r="Q41" i="56"/>
  <c r="Q45" i="56"/>
  <c r="Q49" i="56"/>
  <c r="Q53" i="56"/>
  <c r="Q57" i="56"/>
  <c r="Q61" i="56"/>
  <c r="Q65" i="56"/>
  <c r="Q69" i="56"/>
  <c r="Q55" i="56"/>
  <c r="Q63" i="56"/>
  <c r="Q71" i="56"/>
  <c r="Q77" i="56"/>
  <c r="Q81" i="56"/>
  <c r="Q85" i="56"/>
  <c r="Q89" i="56"/>
  <c r="Q93" i="56"/>
  <c r="Q97" i="56"/>
  <c r="Q101" i="56"/>
  <c r="Q14" i="55"/>
  <c r="Q18" i="55"/>
  <c r="Q22" i="55"/>
  <c r="Q26" i="55"/>
  <c r="Q30" i="55"/>
  <c r="Q34" i="55"/>
  <c r="Q38" i="55"/>
  <c r="Q42" i="55"/>
  <c r="Q46" i="55"/>
  <c r="Q50" i="55"/>
  <c r="Q54" i="55"/>
  <c r="Q58" i="55"/>
  <c r="Q62" i="55"/>
  <c r="Q66" i="55"/>
  <c r="Q70" i="55"/>
  <c r="Q74" i="55"/>
  <c r="Q78" i="55"/>
  <c r="Q82" i="55"/>
  <c r="Q86" i="55"/>
  <c r="Q90" i="55"/>
  <c r="Q94" i="55"/>
  <c r="Q98" i="55"/>
  <c r="Q102" i="55"/>
  <c r="Q15" i="54"/>
  <c r="Q19" i="54"/>
  <c r="Q23" i="54"/>
  <c r="Q27" i="54"/>
  <c r="Q31" i="54"/>
  <c r="Q35" i="54"/>
  <c r="Q39" i="54"/>
  <c r="Q43" i="54"/>
  <c r="Q47" i="54"/>
  <c r="Q51" i="54"/>
  <c r="Q55" i="54"/>
  <c r="Q59" i="54"/>
  <c r="Q63" i="54"/>
  <c r="Q67" i="54"/>
  <c r="Q71" i="54"/>
  <c r="Q75" i="54"/>
  <c r="Q79" i="54"/>
  <c r="Q83" i="54"/>
  <c r="Q87" i="54"/>
  <c r="Q91" i="54"/>
  <c r="Q95" i="54"/>
  <c r="Q99" i="54"/>
  <c r="Q12" i="53"/>
  <c r="Q16" i="53"/>
  <c r="Q20" i="53"/>
  <c r="Q24" i="53"/>
  <c r="Q28" i="53"/>
  <c r="Q32" i="53"/>
  <c r="Q36" i="53"/>
  <c r="Q40" i="53"/>
  <c r="Q44" i="53"/>
  <c r="Q48" i="53"/>
  <c r="Q52" i="53"/>
  <c r="Q56" i="53"/>
  <c r="Q60" i="53"/>
  <c r="Q64" i="53"/>
  <c r="Q68" i="53"/>
  <c r="Q72" i="53"/>
  <c r="Q76" i="53"/>
  <c r="Q80" i="53"/>
  <c r="Q50" i="56"/>
  <c r="Q58" i="56"/>
  <c r="Q66" i="56"/>
  <c r="Q73" i="56"/>
  <c r="Q78" i="56"/>
  <c r="Q82" i="56"/>
  <c r="Q86" i="56"/>
  <c r="Q90" i="56"/>
  <c r="Q94" i="56"/>
  <c r="Q98" i="56"/>
  <c r="Q102" i="56"/>
  <c r="Q15" i="55"/>
  <c r="Q19" i="55"/>
  <c r="Q23" i="55"/>
  <c r="Q27" i="55"/>
  <c r="Q31" i="55"/>
  <c r="Q35" i="55"/>
  <c r="Q39" i="55"/>
  <c r="Q43" i="55"/>
  <c r="Q47" i="55"/>
  <c r="Q51" i="55"/>
  <c r="Q55" i="55"/>
  <c r="Q59" i="55"/>
  <c r="Q63" i="55"/>
  <c r="Q67" i="55"/>
  <c r="Q71" i="55"/>
  <c r="Q75" i="55"/>
  <c r="Q79" i="55"/>
  <c r="Q83" i="55"/>
  <c r="Q87" i="55"/>
  <c r="Q91" i="55"/>
  <c r="Q95" i="55"/>
  <c r="Q99" i="55"/>
  <c r="Q12" i="54"/>
  <c r="Q16" i="54"/>
  <c r="Q20" i="54"/>
  <c r="Q24" i="54"/>
  <c r="Q28" i="54"/>
  <c r="Q32" i="54"/>
  <c r="Q36" i="54"/>
  <c r="Q40" i="54"/>
  <c r="Q44" i="54"/>
  <c r="Q48" i="54"/>
  <c r="Q52" i="54"/>
  <c r="Q56" i="54"/>
  <c r="Q60" i="54"/>
  <c r="Q64" i="54"/>
  <c r="Q68" i="54"/>
  <c r="Q72" i="54"/>
  <c r="Q76" i="54"/>
  <c r="Q80" i="54"/>
  <c r="Q84" i="54"/>
  <c r="Q88" i="54"/>
  <c r="Q92" i="54"/>
  <c r="Q96" i="54"/>
  <c r="Q100" i="54"/>
  <c r="Q13" i="53"/>
  <c r="Q17" i="53"/>
  <c r="Q21" i="53"/>
  <c r="Q25" i="53"/>
  <c r="Q29" i="53"/>
  <c r="Q33" i="53"/>
  <c r="Q37" i="53"/>
  <c r="Q41" i="53"/>
  <c r="Q45" i="53"/>
  <c r="Q49" i="53"/>
  <c r="Q53" i="53"/>
  <c r="Q57" i="53"/>
  <c r="Q61" i="53"/>
  <c r="Q65" i="53"/>
  <c r="Q69" i="53"/>
  <c r="Q73" i="53"/>
  <c r="Q77" i="53"/>
  <c r="Q74" i="56"/>
  <c r="Q42" i="56"/>
  <c r="Q51" i="56"/>
  <c r="Q59" i="56"/>
  <c r="Q67" i="56"/>
  <c r="Q79" i="56"/>
  <c r="Q83" i="56"/>
  <c r="Q87" i="56"/>
  <c r="Q91" i="56"/>
  <c r="Q95" i="56"/>
  <c r="Q99" i="56"/>
  <c r="Q12" i="55"/>
  <c r="Q16" i="55"/>
  <c r="Q20" i="55"/>
  <c r="Q24" i="55"/>
  <c r="Q28" i="55"/>
  <c r="Q32" i="55"/>
  <c r="Q36" i="55"/>
  <c r="Q40" i="55"/>
  <c r="Q44" i="55"/>
  <c r="Q48" i="55"/>
  <c r="Q52" i="55"/>
  <c r="Q56" i="55"/>
  <c r="Q60" i="55"/>
  <c r="Q64" i="55"/>
  <c r="Q68" i="55"/>
  <c r="Q72" i="55"/>
  <c r="Q76" i="55"/>
  <c r="Q80" i="55"/>
  <c r="Q84" i="55"/>
  <c r="Q88" i="55"/>
  <c r="Q92" i="55"/>
  <c r="Q96" i="55"/>
  <c r="Q100" i="55"/>
  <c r="Q13" i="54"/>
  <c r="Q17" i="54"/>
  <c r="Q21" i="54"/>
  <c r="Q25" i="54"/>
  <c r="Q29" i="54"/>
  <c r="Q33" i="54"/>
  <c r="Q37" i="54"/>
  <c r="Q41" i="54"/>
  <c r="Q45" i="54"/>
  <c r="Q49" i="54"/>
  <c r="Q53" i="54"/>
  <c r="Q57" i="54"/>
  <c r="Q61" i="54"/>
  <c r="Q65" i="54"/>
  <c r="Q69" i="54"/>
  <c r="Q73" i="54"/>
  <c r="Q77" i="54"/>
  <c r="Q81" i="54"/>
  <c r="Q85" i="54"/>
  <c r="Q89" i="54"/>
  <c r="Q93" i="54"/>
  <c r="Q97" i="54"/>
  <c r="Q101" i="54"/>
  <c r="Q75" i="56"/>
  <c r="Q54" i="56"/>
  <c r="Q62" i="56"/>
  <c r="Q70" i="56"/>
  <c r="Q76" i="56"/>
  <c r="Q80" i="56"/>
  <c r="Q84" i="56"/>
  <c r="Q88" i="56"/>
  <c r="Q92" i="56"/>
  <c r="Q96" i="56"/>
  <c r="Q100" i="56"/>
  <c r="Q13" i="55"/>
  <c r="Q17" i="55"/>
  <c r="Q21" i="55"/>
  <c r="Q25" i="55"/>
  <c r="Q29" i="55"/>
  <c r="Q33" i="55"/>
  <c r="Q37" i="55"/>
  <c r="Q41" i="55"/>
  <c r="Q45" i="55"/>
  <c r="Q49" i="55"/>
  <c r="Q53" i="55"/>
  <c r="Q57" i="55"/>
  <c r="Q61" i="55"/>
  <c r="Q65" i="55"/>
  <c r="Q69" i="55"/>
  <c r="Q73" i="55"/>
  <c r="Q77" i="55"/>
  <c r="Q81" i="55"/>
  <c r="Q85" i="55"/>
  <c r="Q89" i="55"/>
  <c r="Q93" i="55"/>
  <c r="Q97" i="55"/>
  <c r="Q101" i="55"/>
  <c r="Q14" i="54"/>
  <c r="Q18" i="54"/>
  <c r="Q22" i="54"/>
  <c r="Q26" i="54"/>
  <c r="Q30" i="54"/>
  <c r="Q34" i="54"/>
  <c r="Q38" i="54"/>
  <c r="Q42" i="54"/>
  <c r="Q46" i="54"/>
  <c r="Q50" i="54"/>
  <c r="Q54" i="54"/>
  <c r="Q58" i="54"/>
  <c r="Q62" i="54"/>
  <c r="Q66" i="54"/>
  <c r="Q70" i="54"/>
  <c r="Q74" i="54"/>
  <c r="Q78" i="54"/>
  <c r="Q82" i="54"/>
  <c r="Q86" i="54"/>
  <c r="Q90" i="54"/>
  <c r="Q94" i="54"/>
  <c r="Q98" i="54"/>
  <c r="Q102" i="54"/>
  <c r="Q15" i="53"/>
  <c r="Q19" i="53"/>
  <c r="Q23" i="53"/>
  <c r="Q27" i="53"/>
  <c r="Q31" i="53"/>
  <c r="Q35" i="53"/>
  <c r="Q39" i="53"/>
  <c r="Q43" i="53"/>
  <c r="Q47" i="53"/>
  <c r="Q51" i="53"/>
  <c r="Q55" i="53"/>
  <c r="Q59" i="53"/>
  <c r="Q63" i="53"/>
  <c r="Q67" i="53"/>
  <c r="Q71" i="53"/>
  <c r="Q75" i="53"/>
  <c r="Q81" i="53"/>
  <c r="Q85" i="53"/>
  <c r="Q89" i="53"/>
  <c r="Q93" i="53"/>
  <c r="Q97" i="53"/>
  <c r="Q101" i="53"/>
  <c r="Q14" i="52"/>
  <c r="Q18" i="52"/>
  <c r="Q22" i="52"/>
  <c r="Q26" i="52"/>
  <c r="Q30" i="52"/>
  <c r="Q34" i="52"/>
  <c r="Q38" i="52"/>
  <c r="Q42" i="52"/>
  <c r="Q46" i="52"/>
  <c r="Q50" i="52"/>
  <c r="Q54" i="52"/>
  <c r="Q58" i="52"/>
  <c r="Q62" i="52"/>
  <c r="Q66" i="52"/>
  <c r="Q70" i="52"/>
  <c r="Q74" i="52"/>
  <c r="Q78" i="52"/>
  <c r="Q82" i="52"/>
  <c r="Q86" i="52"/>
  <c r="Q90" i="52"/>
  <c r="Q94" i="52"/>
  <c r="Q98" i="52"/>
  <c r="Q102" i="52"/>
  <c r="Q15" i="51"/>
  <c r="Q23" i="51"/>
  <c r="Q31" i="51"/>
  <c r="Q39" i="51"/>
  <c r="Q47" i="51"/>
  <c r="Q55" i="51"/>
  <c r="Q63" i="51"/>
  <c r="Q71" i="51"/>
  <c r="Q79" i="51"/>
  <c r="Q87" i="51"/>
  <c r="Q95" i="51"/>
  <c r="Q82" i="53"/>
  <c r="Q86" i="53"/>
  <c r="Q90" i="53"/>
  <c r="Q94" i="53"/>
  <c r="Q98" i="53"/>
  <c r="Q102" i="53"/>
  <c r="Q15" i="52"/>
  <c r="Q19" i="52"/>
  <c r="Q23" i="52"/>
  <c r="Q27" i="52"/>
  <c r="Q31" i="52"/>
  <c r="Q35" i="52"/>
  <c r="Q39" i="52"/>
  <c r="Q43" i="52"/>
  <c r="Q47" i="52"/>
  <c r="Q51" i="52"/>
  <c r="Q55" i="52"/>
  <c r="Q59" i="52"/>
  <c r="Q63" i="52"/>
  <c r="Q67" i="52"/>
  <c r="Q14" i="53"/>
  <c r="Q22" i="53"/>
  <c r="Q30" i="53"/>
  <c r="Q38" i="53"/>
  <c r="Q46" i="53"/>
  <c r="Q54" i="53"/>
  <c r="Q62" i="53"/>
  <c r="Q70" i="53"/>
  <c r="Q78" i="53"/>
  <c r="Q83" i="53"/>
  <c r="Q87" i="53"/>
  <c r="Q91" i="53"/>
  <c r="Q95" i="53"/>
  <c r="Q99" i="53"/>
  <c r="Q12" i="52"/>
  <c r="Q16" i="52"/>
  <c r="Q20" i="52"/>
  <c r="Q24" i="52"/>
  <c r="Q28" i="52"/>
  <c r="Q32" i="52"/>
  <c r="Q36" i="52"/>
  <c r="Q40" i="52"/>
  <c r="Q44" i="52"/>
  <c r="Q48" i="52"/>
  <c r="Q52" i="52"/>
  <c r="Q56" i="52"/>
  <c r="Q60" i="52"/>
  <c r="Q64" i="52"/>
  <c r="Q68" i="52"/>
  <c r="Q72" i="52"/>
  <c r="Q76" i="52"/>
  <c r="Q80" i="52"/>
  <c r="Q84" i="52"/>
  <c r="Q88" i="52"/>
  <c r="Q92" i="52"/>
  <c r="Q96" i="52"/>
  <c r="Q100" i="52"/>
  <c r="Q46" i="56"/>
  <c r="Q79" i="53"/>
  <c r="Q12" i="51"/>
  <c r="Q20" i="51"/>
  <c r="Q28" i="51"/>
  <c r="Q36" i="51"/>
  <c r="Q44" i="51"/>
  <c r="Q52" i="51"/>
  <c r="Q60" i="51"/>
  <c r="Q68" i="51"/>
  <c r="Q76" i="51"/>
  <c r="Q84" i="51"/>
  <c r="Q92" i="51"/>
  <c r="Q100" i="51"/>
  <c r="Q18" i="53"/>
  <c r="Q26" i="53"/>
  <c r="Q34" i="53"/>
  <c r="Q42" i="53"/>
  <c r="Q50" i="53"/>
  <c r="Q58" i="53"/>
  <c r="Q66" i="53"/>
  <c r="Q74" i="53"/>
  <c r="Q17" i="52"/>
  <c r="Q73" i="52"/>
  <c r="Q81" i="52"/>
  <c r="Q89" i="52"/>
  <c r="Q97" i="52"/>
  <c r="Q14" i="51"/>
  <c r="Q25" i="51"/>
  <c r="Q35" i="51"/>
  <c r="Q46" i="51"/>
  <c r="Q57" i="51"/>
  <c r="Q67" i="51"/>
  <c r="Q78" i="51"/>
  <c r="Q89" i="51"/>
  <c r="Q99" i="51"/>
  <c r="Q19" i="50"/>
  <c r="Q27" i="50"/>
  <c r="Q35" i="50"/>
  <c r="Q43" i="50"/>
  <c r="Q51" i="50"/>
  <c r="Q59" i="50"/>
  <c r="Q67" i="50"/>
  <c r="Q75" i="50"/>
  <c r="Q83" i="50"/>
  <c r="Q91" i="50"/>
  <c r="Q99" i="50"/>
  <c r="Q21" i="52"/>
  <c r="Q49" i="52"/>
  <c r="Q65" i="52"/>
  <c r="Q16" i="51"/>
  <c r="Q26" i="51"/>
  <c r="Q37" i="51"/>
  <c r="Q48" i="51"/>
  <c r="Q58" i="51"/>
  <c r="Q69" i="51"/>
  <c r="Q80" i="51"/>
  <c r="Q90" i="51"/>
  <c r="Q101" i="51"/>
  <c r="Q12" i="50"/>
  <c r="Q20" i="50"/>
  <c r="Q28" i="50"/>
  <c r="Q36" i="50"/>
  <c r="Q44" i="50"/>
  <c r="Q52" i="50"/>
  <c r="Q60" i="50"/>
  <c r="Q68" i="50"/>
  <c r="Q76" i="50"/>
  <c r="Q84" i="50"/>
  <c r="Q92" i="50"/>
  <c r="Q100" i="50"/>
  <c r="Q19" i="9"/>
  <c r="Q27" i="9"/>
  <c r="Q35" i="9"/>
  <c r="Q43" i="9"/>
  <c r="Q51" i="9"/>
  <c r="Q59" i="9"/>
  <c r="Q67" i="9"/>
  <c r="Q75" i="9"/>
  <c r="Q83" i="9"/>
  <c r="Q91" i="9"/>
  <c r="Q99" i="9"/>
  <c r="Q84" i="53"/>
  <c r="Q25" i="52"/>
  <c r="Q17" i="51"/>
  <c r="Q27" i="51"/>
  <c r="Q38" i="51"/>
  <c r="Q49" i="51"/>
  <c r="Q59" i="51"/>
  <c r="Q70" i="51"/>
  <c r="Q81" i="51"/>
  <c r="Q91" i="51"/>
  <c r="Q102" i="51"/>
  <c r="Q13" i="50"/>
  <c r="Q21" i="50"/>
  <c r="Q29" i="50"/>
  <c r="Q37" i="50"/>
  <c r="Q45" i="50"/>
  <c r="Q53" i="50"/>
  <c r="Q61" i="50"/>
  <c r="Q69" i="50"/>
  <c r="Q77" i="50"/>
  <c r="Q85" i="50"/>
  <c r="Q93" i="50"/>
  <c r="Q101" i="50"/>
  <c r="Q12" i="9"/>
  <c r="Q20" i="9"/>
  <c r="Q28" i="9"/>
  <c r="Q36" i="9"/>
  <c r="Q44" i="9"/>
  <c r="Q52" i="9"/>
  <c r="Q60" i="9"/>
  <c r="Q68" i="9"/>
  <c r="Q76" i="9"/>
  <c r="Q84" i="9"/>
  <c r="Q92" i="9"/>
  <c r="Q100" i="9"/>
  <c r="Q88" i="53"/>
  <c r="Q29" i="52"/>
  <c r="Q53" i="52"/>
  <c r="Q75" i="52"/>
  <c r="Q83" i="52"/>
  <c r="Q91" i="52"/>
  <c r="Q99" i="52"/>
  <c r="Q18" i="51"/>
  <c r="Q29" i="51"/>
  <c r="Q40" i="51"/>
  <c r="Q50" i="51"/>
  <c r="Q61" i="51"/>
  <c r="Q72" i="51"/>
  <c r="Q82" i="51"/>
  <c r="Q93" i="51"/>
  <c r="Q14" i="50"/>
  <c r="Q22" i="50"/>
  <c r="Q30" i="50"/>
  <c r="Q38" i="50"/>
  <c r="Q46" i="50"/>
  <c r="Q54" i="50"/>
  <c r="Q62" i="50"/>
  <c r="Q70" i="50"/>
  <c r="Q78" i="50"/>
  <c r="Q86" i="50"/>
  <c r="Q94" i="50"/>
  <c r="Q102" i="50"/>
  <c r="Q92" i="53"/>
  <c r="Q33" i="52"/>
  <c r="Q69" i="52"/>
  <c r="Q77" i="52"/>
  <c r="Q85" i="52"/>
  <c r="Q93" i="52"/>
  <c r="Q101" i="52"/>
  <c r="Q19" i="51"/>
  <c r="Q30" i="51"/>
  <c r="Q41" i="51"/>
  <c r="Q51" i="51"/>
  <c r="Q62" i="51"/>
  <c r="Q73" i="51"/>
  <c r="Q83" i="51"/>
  <c r="Q94" i="51"/>
  <c r="Q15" i="50"/>
  <c r="Q23" i="50"/>
  <c r="Q31" i="50"/>
  <c r="Q39" i="50"/>
  <c r="Q47" i="50"/>
  <c r="Q55" i="50"/>
  <c r="Q63" i="50"/>
  <c r="Q71" i="50"/>
  <c r="Q79" i="50"/>
  <c r="Q87" i="50"/>
  <c r="Q95" i="50"/>
  <c r="Q96" i="53"/>
  <c r="Q37" i="52"/>
  <c r="Q57" i="52"/>
  <c r="Q21" i="51"/>
  <c r="Q32" i="51"/>
  <c r="Q42" i="51"/>
  <c r="Q53" i="51"/>
  <c r="Q64" i="51"/>
  <c r="Q74" i="51"/>
  <c r="Q85" i="51"/>
  <c r="Q96" i="51"/>
  <c r="Q16" i="50"/>
  <c r="Q24" i="50"/>
  <c r="Q32" i="50"/>
  <c r="Q40" i="50"/>
  <c r="Q48" i="50"/>
  <c r="Q56" i="50"/>
  <c r="Q64" i="50"/>
  <c r="Q72" i="50"/>
  <c r="Q80" i="50"/>
  <c r="Q88" i="50"/>
  <c r="Q96" i="50"/>
  <c r="Q15" i="9"/>
  <c r="Q23" i="9"/>
  <c r="Q31" i="9"/>
  <c r="Q39" i="9"/>
  <c r="Q47" i="9"/>
  <c r="Q55" i="9"/>
  <c r="Q63" i="9"/>
  <c r="Q71" i="9"/>
  <c r="Q79" i="9"/>
  <c r="Q87" i="9"/>
  <c r="Q95" i="9"/>
  <c r="Q100" i="53"/>
  <c r="Q41" i="52"/>
  <c r="Q22" i="51"/>
  <c r="Q33" i="51"/>
  <c r="Q43" i="51"/>
  <c r="Q54" i="51"/>
  <c r="Q65" i="51"/>
  <c r="Q75" i="51"/>
  <c r="Q86" i="51"/>
  <c r="Q97" i="51"/>
  <c r="Q17" i="50"/>
  <c r="Q25" i="50"/>
  <c r="Q33" i="50"/>
  <c r="Q41" i="50"/>
  <c r="Q49" i="50"/>
  <c r="Q57" i="50"/>
  <c r="Q65" i="50"/>
  <c r="Q73" i="50"/>
  <c r="Q81" i="50"/>
  <c r="Q89" i="50"/>
  <c r="Q97" i="50"/>
  <c r="Q16" i="9"/>
  <c r="Q24" i="9"/>
  <c r="Q32" i="9"/>
  <c r="Q40" i="9"/>
  <c r="Q48" i="9"/>
  <c r="Q56" i="9"/>
  <c r="Q64" i="9"/>
  <c r="Q72" i="9"/>
  <c r="Q80" i="9"/>
  <c r="Q88" i="9"/>
  <c r="Q96" i="9"/>
  <c r="Q71" i="52"/>
  <c r="Q66" i="51"/>
  <c r="Q42" i="50"/>
  <c r="Q25" i="9"/>
  <c r="Q41" i="9"/>
  <c r="Q57" i="9"/>
  <c r="Q73" i="9"/>
  <c r="Q89" i="9"/>
  <c r="Q19" i="8"/>
  <c r="Q27" i="8"/>
  <c r="Q35" i="8"/>
  <c r="Q43" i="8"/>
  <c r="Q51" i="8"/>
  <c r="Q59" i="8"/>
  <c r="Q67" i="8"/>
  <c r="Q75" i="8"/>
  <c r="Q83" i="8"/>
  <c r="Q91" i="8"/>
  <c r="Q99" i="8"/>
  <c r="Q16" i="49"/>
  <c r="Q24" i="49"/>
  <c r="Q32" i="49"/>
  <c r="Q40" i="49"/>
  <c r="Q48" i="49"/>
  <c r="Q56" i="49"/>
  <c r="Q64" i="49"/>
  <c r="Q72" i="49"/>
  <c r="Q80" i="49"/>
  <c r="Q88" i="49"/>
  <c r="Q96" i="49"/>
  <c r="Q79" i="52"/>
  <c r="Q77" i="51"/>
  <c r="Q50" i="50"/>
  <c r="Q26" i="9"/>
  <c r="Q42" i="9"/>
  <c r="Q58" i="9"/>
  <c r="Q74" i="9"/>
  <c r="Q90" i="9"/>
  <c r="Q12" i="8"/>
  <c r="Q20" i="8"/>
  <c r="Q28" i="8"/>
  <c r="Q36" i="8"/>
  <c r="Q44" i="8"/>
  <c r="Q52" i="8"/>
  <c r="Q60" i="8"/>
  <c r="Q68" i="8"/>
  <c r="Q76" i="8"/>
  <c r="Q84" i="8"/>
  <c r="Q92" i="8"/>
  <c r="Q100" i="8"/>
  <c r="Q17" i="49"/>
  <c r="Q25" i="49"/>
  <c r="Q33" i="49"/>
  <c r="Q41" i="49"/>
  <c r="Q49" i="49"/>
  <c r="Q57" i="49"/>
  <c r="Q65" i="49"/>
  <c r="Q73" i="49"/>
  <c r="Q81" i="49"/>
  <c r="Q89" i="49"/>
  <c r="Q97" i="49"/>
  <c r="Q87" i="52"/>
  <c r="Q88" i="51"/>
  <c r="Q58" i="50"/>
  <c r="Q13" i="9"/>
  <c r="Q29" i="9"/>
  <c r="Q45" i="9"/>
  <c r="Q61" i="9"/>
  <c r="Q77" i="9"/>
  <c r="Q93" i="9"/>
  <c r="Q95" i="52"/>
  <c r="Q13" i="51"/>
  <c r="Q98" i="51"/>
  <c r="Q66" i="50"/>
  <c r="Q24" i="51"/>
  <c r="Q74" i="50"/>
  <c r="Q17" i="9"/>
  <c r="Q33" i="9"/>
  <c r="Q49" i="9"/>
  <c r="Q65" i="9"/>
  <c r="Q81" i="9"/>
  <c r="Q97" i="9"/>
  <c r="Q15" i="8"/>
  <c r="Q23" i="8"/>
  <c r="Q31" i="8"/>
  <c r="Q39" i="8"/>
  <c r="Q47" i="8"/>
  <c r="Q55" i="8"/>
  <c r="Q63" i="8"/>
  <c r="Q71" i="8"/>
  <c r="Q79" i="8"/>
  <c r="Q87" i="8"/>
  <c r="Q95" i="8"/>
  <c r="Q12" i="49"/>
  <c r="Q20" i="49"/>
  <c r="Q28" i="49"/>
  <c r="Q36" i="49"/>
  <c r="Q44" i="49"/>
  <c r="Q52" i="49"/>
  <c r="Q60" i="49"/>
  <c r="Q68" i="49"/>
  <c r="Q76" i="49"/>
  <c r="Q84" i="49"/>
  <c r="Q92" i="49"/>
  <c r="Q100" i="49"/>
  <c r="Q13" i="52"/>
  <c r="Q34" i="51"/>
  <c r="Q18" i="50"/>
  <c r="Q82" i="50"/>
  <c r="Q18" i="9"/>
  <c r="Q34" i="9"/>
  <c r="Q50" i="9"/>
  <c r="Q66" i="9"/>
  <c r="Q82" i="9"/>
  <c r="Q98" i="9"/>
  <c r="Q45" i="52"/>
  <c r="Q45" i="51"/>
  <c r="Q26" i="50"/>
  <c r="Q90" i="50"/>
  <c r="Q61" i="52"/>
  <c r="Q56" i="51"/>
  <c r="Q34" i="50"/>
  <c r="Q98" i="50"/>
  <c r="Q22" i="9"/>
  <c r="Q38" i="9"/>
  <c r="Q54" i="9"/>
  <c r="Q70" i="9"/>
  <c r="Q86" i="9"/>
  <c r="Q102" i="9"/>
  <c r="Q69" i="9"/>
  <c r="Q14" i="9"/>
  <c r="Q78" i="9"/>
  <c r="Q22" i="8"/>
  <c r="Q34" i="8"/>
  <c r="Q48" i="8"/>
  <c r="Q61" i="8"/>
  <c r="Q73" i="8"/>
  <c r="Q86" i="8"/>
  <c r="Q98" i="8"/>
  <c r="Q21" i="49"/>
  <c r="Q34" i="49"/>
  <c r="Q46" i="49"/>
  <c r="Q59" i="49"/>
  <c r="Q71" i="49"/>
  <c r="Q85" i="49"/>
  <c r="Q98" i="49"/>
  <c r="Q21" i="9"/>
  <c r="Q85" i="9"/>
  <c r="Q24" i="8"/>
  <c r="Q37" i="8"/>
  <c r="Q49" i="8"/>
  <c r="Q62" i="8"/>
  <c r="Q74" i="8"/>
  <c r="Q88" i="8"/>
  <c r="Q101" i="8"/>
  <c r="Q22" i="49"/>
  <c r="Q35" i="49"/>
  <c r="Q47" i="49"/>
  <c r="Q61" i="49"/>
  <c r="Q74" i="49"/>
  <c r="Q86" i="49"/>
  <c r="Q99" i="49"/>
  <c r="Q37" i="9"/>
  <c r="Q101" i="9"/>
  <c r="Q14" i="8"/>
  <c r="Q26" i="8"/>
  <c r="Q40" i="8"/>
  <c r="Q53" i="8"/>
  <c r="Q65" i="8"/>
  <c r="Q78" i="8"/>
  <c r="Q90" i="8"/>
  <c r="Q13" i="49"/>
  <c r="Q26" i="49"/>
  <c r="Q38" i="49"/>
  <c r="Q51" i="49"/>
  <c r="Q63" i="49"/>
  <c r="Q77" i="49"/>
  <c r="Q90" i="49"/>
  <c r="Q102" i="49"/>
  <c r="Q46" i="9"/>
  <c r="Q16" i="8"/>
  <c r="Q29" i="8"/>
  <c r="Q41" i="8"/>
  <c r="Q54" i="8"/>
  <c r="Q66" i="8"/>
  <c r="Q80" i="8"/>
  <c r="Q93" i="8"/>
  <c r="Q14" i="49"/>
  <c r="Q27" i="49"/>
  <c r="Q39" i="49"/>
  <c r="Q53" i="49"/>
  <c r="Q66" i="49"/>
  <c r="Q78" i="49"/>
  <c r="Q91" i="49"/>
  <c r="Q53" i="9"/>
  <c r="Q17" i="8"/>
  <c r="Q30" i="8"/>
  <c r="Q42" i="8"/>
  <c r="Q56" i="8"/>
  <c r="Q69" i="8"/>
  <c r="Q81" i="8"/>
  <c r="Q94" i="8"/>
  <c r="Q15" i="49"/>
  <c r="Q29" i="49"/>
  <c r="Q42" i="49"/>
  <c r="Q54" i="49"/>
  <c r="Q67" i="49"/>
  <c r="Q79" i="49"/>
  <c r="Q93" i="49"/>
  <c r="Q45" i="8"/>
  <c r="Q77" i="8"/>
  <c r="Q19" i="49"/>
  <c r="Q55" i="49"/>
  <c r="Q87" i="49"/>
  <c r="Q13" i="8"/>
  <c r="Q46" i="8"/>
  <c r="Q82" i="8"/>
  <c r="Q23" i="49"/>
  <c r="Q58" i="49"/>
  <c r="Q94" i="49"/>
  <c r="Q18" i="8"/>
  <c r="Q50" i="8"/>
  <c r="Q85" i="8"/>
  <c r="Q30" i="49"/>
  <c r="Q62" i="49"/>
  <c r="Q95" i="49"/>
  <c r="Q30" i="9"/>
  <c r="Q21" i="8"/>
  <c r="Q57" i="8"/>
  <c r="Q89" i="8"/>
  <c r="Q31" i="49"/>
  <c r="Q69" i="49"/>
  <c r="Q101" i="49"/>
  <c r="Q62" i="9"/>
  <c r="Q25" i="8"/>
  <c r="Q58" i="8"/>
  <c r="Q96" i="8"/>
  <c r="Q37" i="49"/>
  <c r="Q70" i="49"/>
  <c r="Q94" i="9"/>
  <c r="Q32" i="8"/>
  <c r="Q64" i="8"/>
  <c r="Q97" i="8"/>
  <c r="Q43" i="49"/>
  <c r="Q75" i="49"/>
  <c r="Q33" i="8"/>
  <c r="Q70" i="8"/>
  <c r="Q102" i="8"/>
  <c r="Q45" i="49"/>
  <c r="Q82" i="49"/>
  <c r="Q38" i="8"/>
  <c r="Q72" i="8"/>
  <c r="Q18" i="49"/>
  <c r="Q50" i="49"/>
  <c r="Q83" i="49"/>
  <c r="K24" i="47"/>
  <c r="U8" i="57"/>
  <c r="AA81" i="47"/>
  <c r="K91" i="47"/>
  <c r="U15" i="59"/>
  <c r="U19" i="59"/>
  <c r="U23" i="59"/>
  <c r="U27" i="59"/>
  <c r="U31" i="59"/>
  <c r="U35" i="59"/>
  <c r="U39" i="59"/>
  <c r="U43" i="59"/>
  <c r="U47" i="59"/>
  <c r="U51" i="59"/>
  <c r="U55" i="59"/>
  <c r="U59" i="59"/>
  <c r="U63" i="59"/>
  <c r="U67" i="59"/>
  <c r="U71" i="59"/>
  <c r="U75" i="59"/>
  <c r="U79" i="59"/>
  <c r="U83" i="59"/>
  <c r="U87" i="59"/>
  <c r="U91" i="59"/>
  <c r="U95" i="59"/>
  <c r="U99" i="59"/>
  <c r="U12" i="58"/>
  <c r="U16" i="58"/>
  <c r="U20" i="58"/>
  <c r="U24" i="58"/>
  <c r="U28" i="58"/>
  <c r="U32" i="58"/>
  <c r="U36" i="58"/>
  <c r="U40" i="58"/>
  <c r="U44" i="58"/>
  <c r="U48" i="58"/>
  <c r="U52" i="58"/>
  <c r="U56" i="58"/>
  <c r="U60" i="58"/>
  <c r="U64" i="58"/>
  <c r="U68" i="58"/>
  <c r="U72" i="58"/>
  <c r="U76" i="58"/>
  <c r="U80" i="58"/>
  <c r="U84" i="58"/>
  <c r="U88" i="58"/>
  <c r="U92" i="58"/>
  <c r="U96" i="58"/>
  <c r="U100" i="58"/>
  <c r="U13" i="57"/>
  <c r="U17" i="57"/>
  <c r="U21" i="57"/>
  <c r="U25" i="57"/>
  <c r="U29" i="57"/>
  <c r="U33" i="57"/>
  <c r="U37" i="57"/>
  <c r="U41" i="57"/>
  <c r="U45" i="57"/>
  <c r="U49" i="57"/>
  <c r="U53" i="57"/>
  <c r="U57" i="57"/>
  <c r="U61" i="57"/>
  <c r="U65" i="57"/>
  <c r="U69" i="57"/>
  <c r="U12" i="59"/>
  <c r="U16" i="59"/>
  <c r="U20" i="59"/>
  <c r="U24" i="59"/>
  <c r="U28" i="59"/>
  <c r="U32" i="59"/>
  <c r="U36" i="59"/>
  <c r="U40" i="59"/>
  <c r="U44" i="59"/>
  <c r="U48" i="59"/>
  <c r="U52" i="59"/>
  <c r="U56" i="59"/>
  <c r="U60" i="59"/>
  <c r="U64" i="59"/>
  <c r="U68" i="59"/>
  <c r="U72" i="59"/>
  <c r="U76" i="59"/>
  <c r="U80" i="59"/>
  <c r="U84" i="59"/>
  <c r="U88" i="59"/>
  <c r="U92" i="59"/>
  <c r="U96" i="59"/>
  <c r="U100" i="59"/>
  <c r="U13" i="58"/>
  <c r="U17" i="58"/>
  <c r="U21" i="58"/>
  <c r="U25" i="58"/>
  <c r="U29" i="58"/>
  <c r="U33" i="58"/>
  <c r="U37" i="58"/>
  <c r="U41" i="58"/>
  <c r="U45" i="58"/>
  <c r="U49" i="58"/>
  <c r="U53" i="58"/>
  <c r="U57" i="58"/>
  <c r="U61" i="58"/>
  <c r="U65" i="58"/>
  <c r="U69" i="58"/>
  <c r="U73" i="58"/>
  <c r="U77" i="58"/>
  <c r="U81" i="58"/>
  <c r="U85" i="58"/>
  <c r="U89" i="58"/>
  <c r="U93" i="58"/>
  <c r="U97" i="58"/>
  <c r="U101" i="58"/>
  <c r="U14" i="57"/>
  <c r="U18" i="57"/>
  <c r="U22" i="57"/>
  <c r="U26" i="57"/>
  <c r="U30" i="57"/>
  <c r="U34" i="57"/>
  <c r="U38" i="57"/>
  <c r="U42" i="57"/>
  <c r="U46" i="57"/>
  <c r="U50" i="57"/>
  <c r="U54" i="57"/>
  <c r="U58" i="57"/>
  <c r="U62" i="57"/>
  <c r="U66" i="57"/>
  <c r="U70" i="57"/>
  <c r="U74" i="57"/>
  <c r="U78" i="57"/>
  <c r="U82" i="57"/>
  <c r="U86" i="57"/>
  <c r="U90" i="57"/>
  <c r="U94" i="57"/>
  <c r="U98" i="57"/>
  <c r="U102" i="57"/>
  <c r="U15" i="56"/>
  <c r="U19" i="56"/>
  <c r="U23" i="56"/>
  <c r="U27" i="56"/>
  <c r="U31" i="56"/>
  <c r="U35" i="56"/>
  <c r="U39" i="56"/>
  <c r="U43" i="56"/>
  <c r="U47" i="56"/>
  <c r="U51" i="56"/>
  <c r="U55" i="56"/>
  <c r="U59" i="56"/>
  <c r="U63" i="56"/>
  <c r="U67" i="56"/>
  <c r="U71" i="56"/>
  <c r="U75" i="56"/>
  <c r="U13" i="59"/>
  <c r="U14" i="59"/>
  <c r="U18" i="59"/>
  <c r="U22" i="59"/>
  <c r="U26" i="59"/>
  <c r="U30" i="59"/>
  <c r="U34" i="59"/>
  <c r="U38" i="59"/>
  <c r="U42" i="59"/>
  <c r="U46" i="59"/>
  <c r="U50" i="59"/>
  <c r="U54" i="59"/>
  <c r="U58" i="59"/>
  <c r="U62" i="59"/>
  <c r="U66" i="59"/>
  <c r="U70" i="59"/>
  <c r="U74" i="59"/>
  <c r="U78" i="59"/>
  <c r="U82" i="59"/>
  <c r="U86" i="59"/>
  <c r="U90" i="59"/>
  <c r="U94" i="59"/>
  <c r="U98" i="59"/>
  <c r="U102" i="59"/>
  <c r="U15" i="58"/>
  <c r="U19" i="58"/>
  <c r="U23" i="58"/>
  <c r="U27" i="58"/>
  <c r="U31" i="58"/>
  <c r="U35" i="58"/>
  <c r="U39" i="58"/>
  <c r="U43" i="58"/>
  <c r="U47" i="58"/>
  <c r="U51" i="58"/>
  <c r="U55" i="58"/>
  <c r="U59" i="58"/>
  <c r="U63" i="58"/>
  <c r="U67" i="58"/>
  <c r="U71" i="58"/>
  <c r="U75" i="58"/>
  <c r="U79" i="58"/>
  <c r="U83" i="58"/>
  <c r="U87" i="58"/>
  <c r="U91" i="58"/>
  <c r="U95" i="58"/>
  <c r="U99" i="58"/>
  <c r="U12" i="57"/>
  <c r="U16" i="57"/>
  <c r="U20" i="57"/>
  <c r="U24" i="57"/>
  <c r="U28" i="57"/>
  <c r="U32" i="57"/>
  <c r="U36" i="57"/>
  <c r="U40" i="57"/>
  <c r="U44" i="57"/>
  <c r="U48" i="57"/>
  <c r="U52" i="57"/>
  <c r="U56" i="57"/>
  <c r="U60" i="57"/>
  <c r="U64" i="57"/>
  <c r="U68" i="57"/>
  <c r="U72" i="57"/>
  <c r="U76" i="57"/>
  <c r="U80" i="57"/>
  <c r="U84" i="57"/>
  <c r="U88" i="57"/>
  <c r="U92" i="57"/>
  <c r="U96" i="57"/>
  <c r="U100" i="57"/>
  <c r="U13" i="56"/>
  <c r="U17" i="56"/>
  <c r="U21" i="56"/>
  <c r="U25" i="56"/>
  <c r="U29" i="56"/>
  <c r="U33" i="56"/>
  <c r="U37" i="56"/>
  <c r="U41" i="56"/>
  <c r="U45" i="56"/>
  <c r="U49" i="56"/>
  <c r="U53" i="56"/>
  <c r="U57" i="56"/>
  <c r="U61" i="56"/>
  <c r="U65" i="56"/>
  <c r="U69" i="56"/>
  <c r="U73" i="56"/>
  <c r="U41" i="59"/>
  <c r="U73" i="59"/>
  <c r="U14" i="58"/>
  <c r="U46" i="58"/>
  <c r="U78" i="58"/>
  <c r="U19" i="57"/>
  <c r="U51" i="57"/>
  <c r="U77" i="57"/>
  <c r="U93" i="57"/>
  <c r="U18" i="56"/>
  <c r="U34" i="56"/>
  <c r="U46" i="56"/>
  <c r="U45" i="59"/>
  <c r="U77" i="59"/>
  <c r="U18" i="58"/>
  <c r="U50" i="58"/>
  <c r="U82" i="58"/>
  <c r="U23" i="57"/>
  <c r="U55" i="57"/>
  <c r="U79" i="57"/>
  <c r="U95" i="57"/>
  <c r="U20" i="56"/>
  <c r="U36" i="56"/>
  <c r="U48" i="56"/>
  <c r="U56" i="56"/>
  <c r="U64" i="56"/>
  <c r="U72" i="56"/>
  <c r="U77" i="56"/>
  <c r="U81" i="56"/>
  <c r="U85" i="56"/>
  <c r="U89" i="56"/>
  <c r="U93" i="56"/>
  <c r="U97" i="56"/>
  <c r="U101" i="56"/>
  <c r="U14" i="55"/>
  <c r="U18" i="55"/>
  <c r="U22" i="55"/>
  <c r="U26" i="55"/>
  <c r="U30" i="55"/>
  <c r="U34" i="55"/>
  <c r="U38" i="55"/>
  <c r="U42" i="55"/>
  <c r="U46" i="55"/>
  <c r="U50" i="55"/>
  <c r="U54" i="55"/>
  <c r="U58" i="55"/>
  <c r="U62" i="55"/>
  <c r="U66" i="55"/>
  <c r="U70" i="55"/>
  <c r="U74" i="55"/>
  <c r="U78" i="55"/>
  <c r="U82" i="55"/>
  <c r="U86" i="55"/>
  <c r="U17" i="59"/>
  <c r="U49" i="59"/>
  <c r="U81" i="59"/>
  <c r="U22" i="58"/>
  <c r="U54" i="58"/>
  <c r="U86" i="58"/>
  <c r="U27" i="57"/>
  <c r="U59" i="57"/>
  <c r="U81" i="57"/>
  <c r="U97" i="57"/>
  <c r="U22" i="56"/>
  <c r="U38" i="56"/>
  <c r="U21" i="59"/>
  <c r="U53" i="59"/>
  <c r="U85" i="59"/>
  <c r="U26" i="58"/>
  <c r="U58" i="58"/>
  <c r="U90" i="58"/>
  <c r="U31" i="57"/>
  <c r="U63" i="57"/>
  <c r="U83" i="57"/>
  <c r="U99" i="57"/>
  <c r="U24" i="56"/>
  <c r="U40" i="56"/>
  <c r="U50" i="56"/>
  <c r="U58" i="56"/>
  <c r="U66" i="56"/>
  <c r="U78" i="56"/>
  <c r="U82" i="56"/>
  <c r="U86" i="56"/>
  <c r="U90" i="56"/>
  <c r="U94" i="56"/>
  <c r="U98" i="56"/>
  <c r="U102" i="56"/>
  <c r="U15" i="55"/>
  <c r="U19" i="55"/>
  <c r="U23" i="55"/>
  <c r="U27" i="55"/>
  <c r="U31" i="55"/>
  <c r="U35" i="55"/>
  <c r="U39" i="55"/>
  <c r="U43" i="55"/>
  <c r="U47" i="55"/>
  <c r="U51" i="55"/>
  <c r="U55" i="55"/>
  <c r="U59" i="55"/>
  <c r="U63" i="55"/>
  <c r="U67" i="55"/>
  <c r="U71" i="55"/>
  <c r="U75" i="55"/>
  <c r="U79" i="55"/>
  <c r="U83" i="55"/>
  <c r="U87" i="55"/>
  <c r="U91" i="55"/>
  <c r="U25" i="59"/>
  <c r="U57" i="59"/>
  <c r="U89" i="59"/>
  <c r="U30" i="58"/>
  <c r="U62" i="58"/>
  <c r="U94" i="58"/>
  <c r="U35" i="57"/>
  <c r="U67" i="57"/>
  <c r="U85" i="57"/>
  <c r="U101" i="57"/>
  <c r="U26" i="56"/>
  <c r="U74" i="56"/>
  <c r="U29" i="59"/>
  <c r="U61" i="59"/>
  <c r="U93" i="59"/>
  <c r="U34" i="58"/>
  <c r="U66" i="58"/>
  <c r="U98" i="58"/>
  <c r="U39" i="57"/>
  <c r="U71" i="57"/>
  <c r="U87" i="57"/>
  <c r="U12" i="56"/>
  <c r="U28" i="56"/>
  <c r="U42" i="56"/>
  <c r="U52" i="56"/>
  <c r="U60" i="56"/>
  <c r="U68" i="56"/>
  <c r="U79" i="56"/>
  <c r="U83" i="56"/>
  <c r="U87" i="56"/>
  <c r="U91" i="56"/>
  <c r="U95" i="56"/>
  <c r="U99" i="56"/>
  <c r="U12" i="55"/>
  <c r="U16" i="55"/>
  <c r="U20" i="55"/>
  <c r="U24" i="55"/>
  <c r="U28" i="55"/>
  <c r="U32" i="55"/>
  <c r="U36" i="55"/>
  <c r="U40" i="55"/>
  <c r="U44" i="55"/>
  <c r="U48" i="55"/>
  <c r="U52" i="55"/>
  <c r="U56" i="55"/>
  <c r="U60" i="55"/>
  <c r="U64" i="55"/>
  <c r="U68" i="55"/>
  <c r="U72" i="55"/>
  <c r="U76" i="55"/>
  <c r="U80" i="55"/>
  <c r="U84" i="55"/>
  <c r="U88" i="55"/>
  <c r="U92" i="55"/>
  <c r="U96" i="55"/>
  <c r="U100" i="55"/>
  <c r="U13" i="54"/>
  <c r="U17" i="54"/>
  <c r="U21" i="54"/>
  <c r="U25" i="54"/>
  <c r="U29" i="54"/>
  <c r="U33" i="54"/>
  <c r="U37" i="54"/>
  <c r="U41" i="54"/>
  <c r="U45" i="54"/>
  <c r="U49" i="54"/>
  <c r="U53" i="54"/>
  <c r="U57" i="54"/>
  <c r="U61" i="54"/>
  <c r="U65" i="54"/>
  <c r="U69" i="54"/>
  <c r="U73" i="54"/>
  <c r="U77" i="54"/>
  <c r="U81" i="54"/>
  <c r="U85" i="54"/>
  <c r="U89" i="54"/>
  <c r="U93" i="54"/>
  <c r="U97" i="54"/>
  <c r="U101" i="54"/>
  <c r="U14" i="53"/>
  <c r="U18" i="53"/>
  <c r="U22" i="53"/>
  <c r="U26" i="53"/>
  <c r="U30" i="53"/>
  <c r="U34" i="53"/>
  <c r="U38" i="53"/>
  <c r="U42" i="53"/>
  <c r="U46" i="53"/>
  <c r="U50" i="53"/>
  <c r="U54" i="53"/>
  <c r="U58" i="53"/>
  <c r="U62" i="53"/>
  <c r="U66" i="53"/>
  <c r="U70" i="53"/>
  <c r="U74" i="53"/>
  <c r="U78" i="53"/>
  <c r="U33" i="59"/>
  <c r="U65" i="59"/>
  <c r="U97" i="59"/>
  <c r="U38" i="58"/>
  <c r="U70" i="58"/>
  <c r="U102" i="58"/>
  <c r="U43" i="57"/>
  <c r="U73" i="57"/>
  <c r="U89" i="57"/>
  <c r="U14" i="56"/>
  <c r="U30" i="56"/>
  <c r="U44" i="56"/>
  <c r="U47" i="57"/>
  <c r="U70" i="56"/>
  <c r="U13" i="55"/>
  <c r="U45" i="55"/>
  <c r="U77" i="55"/>
  <c r="U97" i="55"/>
  <c r="U16" i="54"/>
  <c r="U27" i="54"/>
  <c r="U38" i="54"/>
  <c r="U48" i="54"/>
  <c r="U59" i="54"/>
  <c r="U70" i="54"/>
  <c r="U80" i="54"/>
  <c r="U91" i="54"/>
  <c r="U102" i="54"/>
  <c r="U19" i="53"/>
  <c r="U27" i="53"/>
  <c r="U35" i="53"/>
  <c r="U43" i="53"/>
  <c r="U51" i="53"/>
  <c r="U59" i="53"/>
  <c r="U67" i="53"/>
  <c r="U18" i="51"/>
  <c r="U26" i="51"/>
  <c r="U34" i="51"/>
  <c r="U42" i="51"/>
  <c r="U50" i="51"/>
  <c r="U58" i="51"/>
  <c r="U66" i="51"/>
  <c r="U74" i="51"/>
  <c r="U82" i="51"/>
  <c r="U90" i="51"/>
  <c r="U98" i="51"/>
  <c r="U12" i="50"/>
  <c r="U20" i="50"/>
  <c r="U28" i="50"/>
  <c r="U36" i="50"/>
  <c r="U44" i="50"/>
  <c r="U52" i="50"/>
  <c r="U60" i="50"/>
  <c r="U68" i="50"/>
  <c r="U76" i="50"/>
  <c r="U84" i="50"/>
  <c r="U92" i="50"/>
  <c r="U75" i="57"/>
  <c r="U76" i="56"/>
  <c r="U17" i="55"/>
  <c r="U49" i="55"/>
  <c r="U81" i="55"/>
  <c r="U98" i="55"/>
  <c r="U18" i="54"/>
  <c r="U28" i="54"/>
  <c r="U39" i="54"/>
  <c r="U50" i="54"/>
  <c r="U60" i="54"/>
  <c r="U71" i="54"/>
  <c r="U82" i="54"/>
  <c r="U92" i="54"/>
  <c r="U12" i="53"/>
  <c r="U20" i="53"/>
  <c r="U28" i="53"/>
  <c r="U36" i="53"/>
  <c r="U44" i="53"/>
  <c r="U52" i="53"/>
  <c r="U60" i="53"/>
  <c r="U68" i="53"/>
  <c r="U75" i="53"/>
  <c r="U81" i="53"/>
  <c r="U85" i="53"/>
  <c r="U89" i="53"/>
  <c r="U93" i="53"/>
  <c r="U97" i="53"/>
  <c r="U101" i="53"/>
  <c r="U14" i="52"/>
  <c r="U18" i="52"/>
  <c r="U22" i="52"/>
  <c r="U26" i="52"/>
  <c r="U30" i="52"/>
  <c r="U34" i="52"/>
  <c r="U38" i="52"/>
  <c r="U42" i="52"/>
  <c r="U46" i="52"/>
  <c r="U50" i="52"/>
  <c r="U54" i="52"/>
  <c r="U58" i="52"/>
  <c r="U62" i="52"/>
  <c r="U37" i="59"/>
  <c r="U91" i="57"/>
  <c r="U80" i="56"/>
  <c r="U21" i="55"/>
  <c r="U53" i="55"/>
  <c r="U85" i="55"/>
  <c r="U99" i="55"/>
  <c r="U19" i="54"/>
  <c r="U30" i="54"/>
  <c r="U40" i="54"/>
  <c r="U51" i="54"/>
  <c r="U62" i="54"/>
  <c r="U72" i="54"/>
  <c r="U83" i="54"/>
  <c r="U94" i="54"/>
  <c r="U13" i="53"/>
  <c r="U21" i="53"/>
  <c r="U29" i="53"/>
  <c r="U37" i="53"/>
  <c r="U45" i="53"/>
  <c r="U53" i="53"/>
  <c r="U61" i="53"/>
  <c r="U69" i="53"/>
  <c r="U76" i="53"/>
  <c r="U69" i="59"/>
  <c r="U16" i="56"/>
  <c r="U84" i="56"/>
  <c r="U25" i="55"/>
  <c r="U57" i="55"/>
  <c r="U89" i="55"/>
  <c r="U101" i="55"/>
  <c r="U20" i="54"/>
  <c r="U31" i="54"/>
  <c r="U42" i="54"/>
  <c r="U52" i="54"/>
  <c r="U63" i="54"/>
  <c r="U74" i="54"/>
  <c r="U84" i="54"/>
  <c r="U95" i="54"/>
  <c r="U77" i="53"/>
  <c r="U82" i="53"/>
  <c r="U86" i="53"/>
  <c r="U90" i="53"/>
  <c r="U94" i="53"/>
  <c r="U98" i="53"/>
  <c r="U102" i="53"/>
  <c r="U15" i="52"/>
  <c r="U19" i="52"/>
  <c r="U23" i="52"/>
  <c r="U27" i="52"/>
  <c r="U31" i="52"/>
  <c r="U35" i="52"/>
  <c r="U39" i="52"/>
  <c r="U43" i="52"/>
  <c r="U47" i="52"/>
  <c r="U51" i="52"/>
  <c r="U55" i="52"/>
  <c r="U59" i="52"/>
  <c r="U63" i="52"/>
  <c r="U67" i="52"/>
  <c r="U71" i="52"/>
  <c r="U75" i="52"/>
  <c r="U79" i="52"/>
  <c r="U83" i="52"/>
  <c r="U87" i="52"/>
  <c r="U91" i="52"/>
  <c r="U95" i="52"/>
  <c r="U99" i="52"/>
  <c r="U13" i="51"/>
  <c r="U21" i="51"/>
  <c r="U29" i="51"/>
  <c r="U37" i="51"/>
  <c r="U45" i="51"/>
  <c r="U53" i="51"/>
  <c r="U101" i="59"/>
  <c r="U32" i="56"/>
  <c r="U88" i="56"/>
  <c r="U29" i="55"/>
  <c r="U61" i="55"/>
  <c r="U90" i="55"/>
  <c r="U102" i="55"/>
  <c r="U22" i="54"/>
  <c r="U32" i="54"/>
  <c r="U43" i="54"/>
  <c r="U54" i="54"/>
  <c r="U64" i="54"/>
  <c r="U75" i="54"/>
  <c r="U86" i="54"/>
  <c r="U96" i="54"/>
  <c r="U15" i="53"/>
  <c r="U23" i="53"/>
  <c r="U31" i="53"/>
  <c r="U39" i="53"/>
  <c r="U47" i="53"/>
  <c r="U55" i="53"/>
  <c r="U63" i="53"/>
  <c r="U71" i="53"/>
  <c r="U14" i="51"/>
  <c r="U22" i="51"/>
  <c r="U30" i="51"/>
  <c r="U38" i="51"/>
  <c r="U46" i="51"/>
  <c r="U54" i="51"/>
  <c r="U62" i="51"/>
  <c r="U42" i="58"/>
  <c r="U92" i="56"/>
  <c r="U33" i="55"/>
  <c r="U65" i="55"/>
  <c r="U93" i="55"/>
  <c r="U12" i="54"/>
  <c r="U23" i="54"/>
  <c r="U34" i="54"/>
  <c r="U44" i="54"/>
  <c r="U55" i="54"/>
  <c r="U66" i="54"/>
  <c r="U76" i="54"/>
  <c r="U87" i="54"/>
  <c r="U98" i="54"/>
  <c r="U16" i="53"/>
  <c r="U24" i="53"/>
  <c r="U32" i="53"/>
  <c r="U40" i="53"/>
  <c r="U48" i="53"/>
  <c r="U56" i="53"/>
  <c r="U64" i="53"/>
  <c r="U72" i="53"/>
  <c r="U83" i="53"/>
  <c r="U87" i="53"/>
  <c r="U91" i="53"/>
  <c r="U95" i="53"/>
  <c r="U99" i="53"/>
  <c r="U12" i="52"/>
  <c r="U16" i="52"/>
  <c r="U20" i="52"/>
  <c r="U24" i="52"/>
  <c r="U28" i="52"/>
  <c r="U32" i="52"/>
  <c r="U36" i="52"/>
  <c r="U40" i="52"/>
  <c r="U44" i="52"/>
  <c r="U48" i="52"/>
  <c r="U52" i="52"/>
  <c r="U56" i="52"/>
  <c r="U60" i="52"/>
  <c r="U64" i="52"/>
  <c r="U68" i="52"/>
  <c r="U72" i="52"/>
  <c r="U76" i="52"/>
  <c r="U80" i="52"/>
  <c r="U84" i="52"/>
  <c r="U88" i="52"/>
  <c r="U92" i="52"/>
  <c r="U96" i="52"/>
  <c r="U100" i="52"/>
  <c r="U15" i="51"/>
  <c r="U23" i="51"/>
  <c r="U31" i="51"/>
  <c r="U39" i="51"/>
  <c r="U47" i="51"/>
  <c r="U55" i="51"/>
  <c r="U63" i="51"/>
  <c r="U71" i="51"/>
  <c r="U79" i="51"/>
  <c r="U87" i="51"/>
  <c r="U95" i="51"/>
  <c r="U17" i="50"/>
  <c r="U25" i="50"/>
  <c r="U33" i="50"/>
  <c r="U41" i="50"/>
  <c r="U49" i="50"/>
  <c r="U57" i="50"/>
  <c r="U65" i="50"/>
  <c r="U73" i="50"/>
  <c r="U81" i="50"/>
  <c r="U89" i="50"/>
  <c r="U15" i="57"/>
  <c r="U62" i="56"/>
  <c r="U100" i="56"/>
  <c r="U41" i="55"/>
  <c r="U73" i="55"/>
  <c r="U95" i="55"/>
  <c r="U15" i="54"/>
  <c r="U26" i="54"/>
  <c r="U36" i="54"/>
  <c r="U47" i="54"/>
  <c r="U58" i="54"/>
  <c r="U68" i="54"/>
  <c r="U79" i="54"/>
  <c r="U90" i="54"/>
  <c r="U100" i="54"/>
  <c r="U80" i="53"/>
  <c r="U84" i="53"/>
  <c r="U88" i="53"/>
  <c r="U92" i="53"/>
  <c r="U96" i="53"/>
  <c r="U100" i="53"/>
  <c r="U13" i="52"/>
  <c r="U17" i="52"/>
  <c r="U21" i="52"/>
  <c r="U25" i="52"/>
  <c r="U29" i="52"/>
  <c r="U33" i="52"/>
  <c r="U37" i="52"/>
  <c r="U41" i="52"/>
  <c r="U14" i="54"/>
  <c r="U99" i="54"/>
  <c r="U73" i="53"/>
  <c r="U45" i="52"/>
  <c r="U61" i="52"/>
  <c r="U16" i="51"/>
  <c r="U32" i="51"/>
  <c r="U48" i="51"/>
  <c r="U61" i="51"/>
  <c r="U73" i="51"/>
  <c r="U84" i="51"/>
  <c r="U94" i="51"/>
  <c r="U19" i="50"/>
  <c r="U30" i="50"/>
  <c r="U40" i="50"/>
  <c r="U51" i="50"/>
  <c r="U62" i="50"/>
  <c r="U72" i="50"/>
  <c r="U83" i="50"/>
  <c r="U94" i="50"/>
  <c r="U102" i="50"/>
  <c r="U16" i="49"/>
  <c r="U24" i="49"/>
  <c r="U32" i="49"/>
  <c r="U40" i="49"/>
  <c r="U48" i="49"/>
  <c r="U56" i="49"/>
  <c r="U64" i="49"/>
  <c r="U24" i="54"/>
  <c r="U17" i="53"/>
  <c r="U79" i="53"/>
  <c r="U73" i="52"/>
  <c r="U81" i="52"/>
  <c r="U89" i="52"/>
  <c r="U97" i="52"/>
  <c r="U17" i="51"/>
  <c r="U33" i="51"/>
  <c r="U49" i="51"/>
  <c r="U64" i="51"/>
  <c r="U75" i="51"/>
  <c r="U85" i="51"/>
  <c r="U96" i="51"/>
  <c r="U21" i="50"/>
  <c r="U31" i="50"/>
  <c r="U42" i="50"/>
  <c r="U53" i="50"/>
  <c r="U63" i="50"/>
  <c r="U74" i="50"/>
  <c r="U85" i="50"/>
  <c r="U95" i="50"/>
  <c r="U17" i="49"/>
  <c r="U25" i="49"/>
  <c r="U33" i="49"/>
  <c r="U41" i="49"/>
  <c r="U49" i="49"/>
  <c r="U57" i="49"/>
  <c r="U65" i="49"/>
  <c r="U73" i="49"/>
  <c r="U81" i="49"/>
  <c r="U89" i="49"/>
  <c r="U97" i="49"/>
  <c r="U14" i="9"/>
  <c r="U22" i="9"/>
  <c r="U30" i="9"/>
  <c r="U38" i="9"/>
  <c r="U46" i="9"/>
  <c r="U54" i="9"/>
  <c r="U62" i="9"/>
  <c r="U70" i="9"/>
  <c r="U78" i="9"/>
  <c r="U86" i="9"/>
  <c r="U94" i="9"/>
  <c r="U102" i="9"/>
  <c r="U16" i="8"/>
  <c r="U24" i="8"/>
  <c r="U32" i="8"/>
  <c r="U40" i="8"/>
  <c r="U48" i="8"/>
  <c r="U74" i="58"/>
  <c r="U35" i="54"/>
  <c r="U25" i="53"/>
  <c r="U49" i="52"/>
  <c r="U65" i="52"/>
  <c r="U74" i="52"/>
  <c r="U82" i="52"/>
  <c r="U90" i="52"/>
  <c r="U98" i="52"/>
  <c r="U19" i="51"/>
  <c r="U35" i="51"/>
  <c r="U51" i="51"/>
  <c r="U65" i="51"/>
  <c r="U76" i="51"/>
  <c r="U86" i="51"/>
  <c r="U97" i="51"/>
  <c r="U22" i="50"/>
  <c r="U32" i="50"/>
  <c r="U43" i="50"/>
  <c r="U54" i="50"/>
  <c r="U64" i="50"/>
  <c r="U75" i="50"/>
  <c r="U86" i="50"/>
  <c r="U96" i="50"/>
  <c r="U18" i="49"/>
  <c r="U26" i="49"/>
  <c r="U34" i="49"/>
  <c r="U42" i="49"/>
  <c r="U50" i="49"/>
  <c r="U58" i="49"/>
  <c r="U66" i="49"/>
  <c r="U74" i="49"/>
  <c r="U82" i="49"/>
  <c r="U90" i="49"/>
  <c r="U98" i="49"/>
  <c r="U15" i="9"/>
  <c r="U23" i="9"/>
  <c r="U31" i="9"/>
  <c r="U39" i="9"/>
  <c r="U47" i="9"/>
  <c r="U55" i="9"/>
  <c r="U63" i="9"/>
  <c r="U71" i="9"/>
  <c r="U79" i="9"/>
  <c r="U87" i="9"/>
  <c r="U95" i="9"/>
  <c r="U17" i="8"/>
  <c r="U25" i="8"/>
  <c r="U33" i="8"/>
  <c r="U41" i="8"/>
  <c r="U54" i="56"/>
  <c r="U46" i="54"/>
  <c r="U33" i="53"/>
  <c r="U66" i="52"/>
  <c r="U20" i="51"/>
  <c r="U36" i="51"/>
  <c r="U52" i="51"/>
  <c r="U67" i="51"/>
  <c r="U77" i="51"/>
  <c r="U88" i="51"/>
  <c r="U99" i="51"/>
  <c r="U13" i="50"/>
  <c r="U23" i="50"/>
  <c r="U34" i="50"/>
  <c r="U45" i="50"/>
  <c r="U55" i="50"/>
  <c r="U66" i="50"/>
  <c r="U77" i="50"/>
  <c r="U87" i="50"/>
  <c r="U97" i="50"/>
  <c r="U19" i="49"/>
  <c r="U27" i="49"/>
  <c r="U35" i="49"/>
  <c r="U43" i="49"/>
  <c r="U51" i="49"/>
  <c r="U59" i="49"/>
  <c r="U67" i="49"/>
  <c r="U75" i="49"/>
  <c r="U83" i="49"/>
  <c r="U91" i="49"/>
  <c r="U99" i="49"/>
  <c r="U16" i="9"/>
  <c r="U24" i="9"/>
  <c r="U32" i="9"/>
  <c r="U40" i="9"/>
  <c r="U48" i="9"/>
  <c r="U56" i="9"/>
  <c r="U64" i="9"/>
  <c r="U72" i="9"/>
  <c r="U96" i="56"/>
  <c r="U56" i="54"/>
  <c r="U41" i="53"/>
  <c r="U53" i="52"/>
  <c r="U24" i="51"/>
  <c r="U40" i="51"/>
  <c r="U56" i="51"/>
  <c r="U68" i="51"/>
  <c r="U78" i="51"/>
  <c r="U89" i="51"/>
  <c r="U100" i="51"/>
  <c r="U14" i="50"/>
  <c r="U24" i="50"/>
  <c r="U35" i="50"/>
  <c r="U46" i="50"/>
  <c r="U56" i="50"/>
  <c r="U67" i="50"/>
  <c r="U78" i="50"/>
  <c r="U88" i="50"/>
  <c r="U98" i="50"/>
  <c r="U12" i="49"/>
  <c r="U20" i="49"/>
  <c r="U28" i="49"/>
  <c r="U36" i="49"/>
  <c r="U44" i="49"/>
  <c r="U52" i="49"/>
  <c r="U60" i="49"/>
  <c r="U37" i="55"/>
  <c r="U67" i="54"/>
  <c r="U49" i="53"/>
  <c r="U69" i="52"/>
  <c r="U77" i="52"/>
  <c r="U85" i="52"/>
  <c r="U93" i="52"/>
  <c r="U101" i="52"/>
  <c r="U25" i="51"/>
  <c r="U41" i="51"/>
  <c r="U57" i="51"/>
  <c r="U69" i="51"/>
  <c r="U80" i="51"/>
  <c r="U91" i="51"/>
  <c r="U101" i="51"/>
  <c r="U15" i="50"/>
  <c r="U26" i="50"/>
  <c r="U37" i="50"/>
  <c r="U47" i="50"/>
  <c r="U58" i="50"/>
  <c r="U69" i="50"/>
  <c r="U79" i="50"/>
  <c r="U90" i="50"/>
  <c r="U99" i="50"/>
  <c r="U13" i="49"/>
  <c r="U21" i="49"/>
  <c r="U29" i="49"/>
  <c r="U37" i="49"/>
  <c r="U45" i="49"/>
  <c r="U53" i="49"/>
  <c r="U61" i="49"/>
  <c r="U69" i="49"/>
  <c r="U77" i="49"/>
  <c r="U85" i="49"/>
  <c r="U93" i="49"/>
  <c r="U101" i="49"/>
  <c r="U18" i="9"/>
  <c r="U26" i="9"/>
  <c r="U34" i="9"/>
  <c r="U42" i="9"/>
  <c r="U50" i="9"/>
  <c r="U58" i="9"/>
  <c r="U66" i="9"/>
  <c r="U74" i="9"/>
  <c r="U82" i="9"/>
  <c r="U90" i="9"/>
  <c r="U98" i="9"/>
  <c r="U12" i="8"/>
  <c r="U20" i="8"/>
  <c r="U28" i="8"/>
  <c r="U36" i="8"/>
  <c r="U44" i="8"/>
  <c r="U52" i="8"/>
  <c r="U69" i="55"/>
  <c r="U78" i="54"/>
  <c r="U57" i="53"/>
  <c r="U57" i="52"/>
  <c r="U70" i="52"/>
  <c r="U78" i="52"/>
  <c r="U86" i="52"/>
  <c r="U94" i="52"/>
  <c r="U102" i="52"/>
  <c r="U27" i="51"/>
  <c r="U43" i="51"/>
  <c r="U59" i="51"/>
  <c r="U70" i="51"/>
  <c r="U81" i="51"/>
  <c r="U92" i="51"/>
  <c r="U102" i="51"/>
  <c r="U16" i="50"/>
  <c r="U27" i="50"/>
  <c r="U38" i="50"/>
  <c r="U48" i="50"/>
  <c r="U59" i="50"/>
  <c r="U70" i="50"/>
  <c r="U80" i="50"/>
  <c r="U91" i="50"/>
  <c r="U100" i="50"/>
  <c r="U14" i="49"/>
  <c r="U22" i="49"/>
  <c r="U30" i="49"/>
  <c r="U38" i="49"/>
  <c r="U46" i="49"/>
  <c r="U54" i="49"/>
  <c r="U62" i="49"/>
  <c r="U70" i="49"/>
  <c r="U78" i="49"/>
  <c r="U86" i="49"/>
  <c r="U94" i="49"/>
  <c r="U102" i="49"/>
  <c r="U19" i="9"/>
  <c r="U27" i="9"/>
  <c r="U35" i="9"/>
  <c r="U43" i="9"/>
  <c r="U51" i="9"/>
  <c r="U59" i="9"/>
  <c r="U67" i="9"/>
  <c r="U75" i="9"/>
  <c r="U83" i="9"/>
  <c r="U91" i="9"/>
  <c r="U99" i="9"/>
  <c r="U13" i="8"/>
  <c r="U21" i="8"/>
  <c r="U29" i="8"/>
  <c r="U72" i="51"/>
  <c r="U61" i="50"/>
  <c r="U15" i="49"/>
  <c r="U71" i="49"/>
  <c r="U92" i="49"/>
  <c r="U21" i="9"/>
  <c r="U44" i="9"/>
  <c r="U65" i="9"/>
  <c r="U84" i="9"/>
  <c r="U100" i="9"/>
  <c r="U14" i="8"/>
  <c r="U30" i="8"/>
  <c r="U43" i="8"/>
  <c r="U54" i="8"/>
  <c r="U62" i="8"/>
  <c r="U70" i="8"/>
  <c r="U78" i="8"/>
  <c r="U86" i="8"/>
  <c r="U94" i="8"/>
  <c r="U102" i="8"/>
  <c r="U83" i="51"/>
  <c r="U71" i="50"/>
  <c r="U23" i="49"/>
  <c r="U72" i="49"/>
  <c r="U95" i="49"/>
  <c r="U25" i="9"/>
  <c r="U45" i="9"/>
  <c r="U68" i="9"/>
  <c r="U85" i="9"/>
  <c r="U101" i="9"/>
  <c r="U15" i="8"/>
  <c r="U31" i="8"/>
  <c r="U45" i="8"/>
  <c r="U55" i="8"/>
  <c r="U63" i="8"/>
  <c r="U71" i="8"/>
  <c r="U79" i="8"/>
  <c r="U87" i="8"/>
  <c r="U95" i="8"/>
  <c r="U94" i="55"/>
  <c r="U93" i="51"/>
  <c r="U82" i="50"/>
  <c r="U31" i="49"/>
  <c r="U76" i="49"/>
  <c r="U96" i="49"/>
  <c r="U28" i="9"/>
  <c r="U49" i="9"/>
  <c r="U69" i="9"/>
  <c r="U88" i="9"/>
  <c r="U18" i="8"/>
  <c r="U34" i="8"/>
  <c r="U46" i="8"/>
  <c r="U56" i="8"/>
  <c r="U64" i="8"/>
  <c r="U88" i="54"/>
  <c r="U93" i="50"/>
  <c r="U39" i="49"/>
  <c r="U79" i="49"/>
  <c r="U100" i="49"/>
  <c r="U29" i="9"/>
  <c r="U52" i="9"/>
  <c r="U73" i="9"/>
  <c r="U89" i="9"/>
  <c r="U65" i="53"/>
  <c r="U12" i="51"/>
  <c r="U18" i="50"/>
  <c r="U101" i="50"/>
  <c r="U47" i="49"/>
  <c r="U80" i="49"/>
  <c r="U12" i="9"/>
  <c r="U33" i="9"/>
  <c r="U53" i="9"/>
  <c r="U76" i="9"/>
  <c r="U92" i="9"/>
  <c r="U22" i="8"/>
  <c r="U37" i="8"/>
  <c r="U49" i="8"/>
  <c r="U58" i="8"/>
  <c r="U66" i="8"/>
  <c r="U74" i="8"/>
  <c r="U82" i="8"/>
  <c r="U90" i="8"/>
  <c r="U98" i="8"/>
  <c r="U28" i="51"/>
  <c r="U29" i="50"/>
  <c r="U55" i="49"/>
  <c r="U84" i="49"/>
  <c r="U13" i="9"/>
  <c r="U36" i="9"/>
  <c r="U57" i="9"/>
  <c r="U77" i="9"/>
  <c r="U93" i="9"/>
  <c r="U23" i="8"/>
  <c r="U38" i="8"/>
  <c r="U50" i="8"/>
  <c r="U59" i="8"/>
  <c r="U67" i="8"/>
  <c r="U44" i="51"/>
  <c r="U39" i="50"/>
  <c r="U60" i="51"/>
  <c r="U50" i="50"/>
  <c r="U68" i="49"/>
  <c r="U88" i="49"/>
  <c r="U20" i="9"/>
  <c r="U41" i="9"/>
  <c r="U61" i="9"/>
  <c r="U81" i="9"/>
  <c r="U97" i="9"/>
  <c r="U27" i="8"/>
  <c r="U42" i="8"/>
  <c r="U53" i="8"/>
  <c r="U61" i="8"/>
  <c r="U69" i="8"/>
  <c r="U96" i="9"/>
  <c r="U47" i="8"/>
  <c r="U75" i="8"/>
  <c r="U88" i="8"/>
  <c r="U100" i="8"/>
  <c r="U63" i="49"/>
  <c r="U51" i="8"/>
  <c r="U76" i="8"/>
  <c r="U89" i="8"/>
  <c r="U101" i="8"/>
  <c r="U87" i="49"/>
  <c r="U17" i="9"/>
  <c r="U60" i="8"/>
  <c r="U80" i="8"/>
  <c r="U92" i="8"/>
  <c r="U37" i="9"/>
  <c r="U19" i="8"/>
  <c r="U65" i="8"/>
  <c r="U81" i="8"/>
  <c r="U93" i="8"/>
  <c r="U60" i="9"/>
  <c r="U26" i="8"/>
  <c r="U68" i="8"/>
  <c r="U83" i="8"/>
  <c r="U96" i="8"/>
  <c r="U57" i="8"/>
  <c r="U99" i="8"/>
  <c r="U72" i="8"/>
  <c r="U80" i="9"/>
  <c r="U73" i="8"/>
  <c r="U77" i="8"/>
  <c r="U84" i="8"/>
  <c r="U85" i="8"/>
  <c r="U35" i="8"/>
  <c r="U91" i="8"/>
  <c r="U39" i="8"/>
  <c r="U97" i="8"/>
  <c r="K9" i="47"/>
  <c r="G33" i="47"/>
  <c r="AC98" i="47"/>
  <c r="G104" i="47"/>
  <c r="M50" i="47"/>
  <c r="G21" i="47"/>
  <c r="G18" i="47"/>
  <c r="S43" i="47"/>
  <c r="I22" i="47"/>
  <c r="I54" i="47"/>
  <c r="K30" i="47"/>
  <c r="Q32" i="47"/>
  <c r="I7" i="47"/>
  <c r="S46" i="47"/>
  <c r="AC31" i="47"/>
  <c r="U17" i="47"/>
  <c r="S41" i="47"/>
  <c r="Q54" i="47"/>
  <c r="Q16" i="47"/>
  <c r="S13" i="47"/>
  <c r="S36" i="47"/>
  <c r="Y9" i="47"/>
  <c r="Q43" i="47"/>
  <c r="K26" i="47"/>
  <c r="I14" i="47"/>
  <c r="Q41" i="47"/>
  <c r="G10" i="47"/>
  <c r="U35" i="47"/>
  <c r="I30" i="47"/>
  <c r="G49" i="47"/>
  <c r="M10" i="47"/>
  <c r="G34" i="47"/>
  <c r="Y22" i="47"/>
  <c r="I29" i="47"/>
  <c r="Y39" i="47"/>
  <c r="K41" i="47"/>
  <c r="Q29" i="47"/>
  <c r="M41" i="47"/>
  <c r="Y54" i="47"/>
  <c r="M52" i="47"/>
  <c r="E41" i="47"/>
  <c r="U41" i="47"/>
  <c r="K13" i="47"/>
  <c r="AA37" i="47"/>
  <c r="O42" i="47"/>
  <c r="Q22" i="47"/>
  <c r="G38" i="47"/>
  <c r="AC29" i="47"/>
  <c r="Y8" i="47"/>
  <c r="U50" i="47"/>
  <c r="U16" i="47"/>
  <c r="Y34" i="47"/>
  <c r="M29" i="47"/>
  <c r="S54" i="47"/>
  <c r="I48" i="47"/>
  <c r="K35" i="47"/>
  <c r="S9" i="47"/>
  <c r="U32" i="47"/>
  <c r="M43" i="47"/>
  <c r="I17" i="47"/>
  <c r="S21" i="47"/>
  <c r="O14" i="47"/>
  <c r="S11" i="47"/>
  <c r="K29" i="47"/>
  <c r="O17" i="47"/>
  <c r="E30" i="47"/>
  <c r="M17" i="47"/>
  <c r="W35" i="47"/>
  <c r="Y35" i="47"/>
  <c r="M49" i="47"/>
  <c r="AC19" i="47"/>
  <c r="W31" i="47"/>
  <c r="O36" i="47"/>
  <c r="AA11" i="47"/>
  <c r="W19" i="47"/>
  <c r="AA27" i="47"/>
  <c r="AC33" i="47"/>
  <c r="AA35" i="47"/>
  <c r="Q49" i="47"/>
  <c r="O53" i="47"/>
  <c r="K11" i="47"/>
  <c r="AC14" i="47"/>
  <c r="G17" i="47"/>
  <c r="W37" i="47"/>
  <c r="W28" i="47"/>
  <c r="I35" i="47"/>
  <c r="E49" i="47"/>
  <c r="W25" i="47"/>
  <c r="AC52" i="47"/>
  <c r="AC15" i="47"/>
  <c r="U12" i="47"/>
  <c r="AA23" i="47"/>
  <c r="AC28" i="47"/>
  <c r="O21" i="47"/>
  <c r="I43" i="47"/>
  <c r="O9" i="47"/>
  <c r="G11" i="47"/>
  <c r="K17" i="47"/>
  <c r="M13" i="47"/>
  <c r="AC37" i="47"/>
  <c r="AC53" i="47"/>
  <c r="I28" i="47"/>
  <c r="W42" i="47"/>
  <c r="AA47" i="47"/>
  <c r="O28" i="47"/>
  <c r="E48" i="47"/>
  <c r="M34" i="47"/>
  <c r="I42" i="47"/>
  <c r="AA9" i="47"/>
  <c r="M11" i="47"/>
  <c r="Q17" i="47"/>
  <c r="Q27" i="47"/>
  <c r="I33" i="47"/>
  <c r="O38" i="47"/>
  <c r="M22" i="47"/>
  <c r="S29" i="47"/>
  <c r="O54" i="47"/>
  <c r="AA43" i="47"/>
  <c r="AC49" i="47"/>
  <c r="W39" i="47"/>
  <c r="E11" i="47"/>
  <c r="Y33" i="47"/>
  <c r="AC8" i="47"/>
  <c r="Y41" i="47"/>
  <c r="U33" i="47"/>
  <c r="K48" i="47"/>
  <c r="I18" i="47"/>
  <c r="U30" i="47"/>
  <c r="AC38" i="47"/>
  <c r="AC17" i="47"/>
  <c r="M26" i="47"/>
  <c r="K42" i="47"/>
  <c r="AA33" i="47"/>
  <c r="AC27" i="47"/>
  <c r="E10" i="47"/>
  <c r="Q13" i="47"/>
  <c r="Q14" i="47"/>
  <c r="W17" i="47"/>
  <c r="U9" i="47"/>
  <c r="M19" i="47"/>
  <c r="W22" i="47"/>
  <c r="K10" i="47"/>
  <c r="E26" i="47"/>
  <c r="U24" i="47"/>
  <c r="S51" i="47"/>
  <c r="I39" i="47"/>
  <c r="M53" i="47"/>
  <c r="Y43" i="47"/>
  <c r="Y51" i="47"/>
  <c r="K39" i="47"/>
  <c r="O26" i="47"/>
  <c r="AA25" i="47"/>
  <c r="Y47" i="47"/>
  <c r="S8" i="47"/>
  <c r="M32" i="47"/>
  <c r="S7" i="47"/>
  <c r="AC24" i="47"/>
  <c r="M8" i="47"/>
  <c r="G39" i="47"/>
  <c r="O47" i="47"/>
  <c r="K22" i="47"/>
  <c r="M36" i="47"/>
  <c r="U45" i="47"/>
  <c r="S27" i="47"/>
  <c r="O31" i="47"/>
  <c r="Q10" i="47"/>
  <c r="W29" i="47"/>
  <c r="AC18" i="47"/>
  <c r="S34" i="47"/>
  <c r="O22" i="47"/>
  <c r="Y26" i="47"/>
  <c r="M38" i="47"/>
  <c r="S10" i="47"/>
  <c r="M44" i="47"/>
  <c r="E53" i="47"/>
  <c r="S42" i="47"/>
  <c r="Q51" i="47"/>
  <c r="S22" i="47"/>
  <c r="W41" i="47"/>
  <c r="S26" i="47"/>
  <c r="E31" i="47"/>
  <c r="Y36" i="47"/>
  <c r="AA36" i="47"/>
  <c r="W11" i="47"/>
  <c r="O27" i="47"/>
  <c r="O10" i="47"/>
  <c r="O29" i="47"/>
  <c r="M18" i="47"/>
  <c r="U22" i="47"/>
  <c r="Q26" i="47"/>
  <c r="W48" i="47"/>
  <c r="Q23" i="47"/>
  <c r="Y49" i="47"/>
  <c r="I51" i="47"/>
  <c r="G26" i="47"/>
  <c r="AA41" i="47"/>
  <c r="AA12" i="47"/>
  <c r="AA44" i="47"/>
  <c r="Y28" i="47"/>
  <c r="Q12" i="47"/>
  <c r="AA29" i="47"/>
  <c r="I26" i="47"/>
  <c r="G48" i="47"/>
  <c r="M27" i="47"/>
  <c r="K44" i="47"/>
  <c r="M54" i="47"/>
  <c r="S53" i="47"/>
  <c r="W46" i="47"/>
  <c r="G46" i="47"/>
  <c r="O35" i="47"/>
  <c r="AC41" i="47"/>
  <c r="U11" i="47"/>
  <c r="O19" i="47"/>
  <c r="G9" i="47"/>
  <c r="W43" i="47"/>
  <c r="U51" i="47"/>
  <c r="Y17" i="47"/>
  <c r="U49" i="47"/>
  <c r="U10" i="47"/>
  <c r="W26" i="47"/>
  <c r="I34" i="47"/>
  <c r="Y42" i="47"/>
  <c r="I46" i="47"/>
  <c r="E15" i="47"/>
  <c r="Q18" i="47"/>
  <c r="O49" i="47"/>
  <c r="I31" i="47"/>
  <c r="O51" i="47"/>
  <c r="K33" i="47"/>
  <c r="AC10" i="47"/>
  <c r="S18" i="47"/>
  <c r="AC26" i="47"/>
  <c r="AC11" i="47"/>
  <c r="AC51" i="47"/>
  <c r="AC22" i="47"/>
  <c r="G51" i="47"/>
  <c r="AC45" i="47"/>
  <c r="AA19" i="47"/>
  <c r="O8" i="47"/>
  <c r="AA45" i="47"/>
  <c r="W45" i="47"/>
  <c r="AC44" i="47"/>
  <c r="O46" i="47"/>
  <c r="Q46" i="47"/>
  <c r="Y46" i="47"/>
  <c r="W34" i="47"/>
  <c r="U34" i="47"/>
  <c r="S50" i="47"/>
  <c r="Q50" i="47"/>
  <c r="Y50" i="47"/>
  <c r="AA50" i="47"/>
  <c r="AC50" i="47"/>
  <c r="I50" i="47"/>
  <c r="W50" i="47"/>
  <c r="AA13" i="47"/>
  <c r="U13" i="47"/>
  <c r="O13" i="47"/>
  <c r="I13" i="47"/>
  <c r="W13" i="47"/>
  <c r="Y13" i="47"/>
  <c r="S37" i="47"/>
  <c r="I37" i="47"/>
  <c r="E37" i="47"/>
  <c r="Q37" i="47"/>
  <c r="M37" i="47"/>
  <c r="Y37" i="47"/>
  <c r="U37" i="47"/>
  <c r="K37" i="47"/>
  <c r="G37" i="47"/>
  <c r="I15" i="47"/>
  <c r="K15" i="47"/>
  <c r="M15" i="47"/>
  <c r="AA15" i="47"/>
  <c r="Y15" i="47"/>
  <c r="U15" i="47"/>
  <c r="G15" i="47"/>
  <c r="K31" i="47"/>
  <c r="M31" i="47"/>
  <c r="Y52" i="47"/>
  <c r="W12" i="47"/>
  <c r="M12" i="47"/>
  <c r="AC12" i="47"/>
  <c r="I12" i="47"/>
  <c r="O12" i="47"/>
  <c r="S12" i="47"/>
  <c r="Y12" i="47"/>
  <c r="U36" i="47"/>
  <c r="W36" i="47"/>
  <c r="I20" i="47"/>
  <c r="K20" i="47"/>
  <c r="Q20" i="47"/>
  <c r="S20" i="47"/>
  <c r="Y20" i="47"/>
  <c r="O20" i="47"/>
  <c r="AA20" i="47"/>
  <c r="M20" i="47"/>
  <c r="K52" i="47"/>
  <c r="E52" i="47"/>
  <c r="AA52" i="47"/>
  <c r="S52" i="47"/>
  <c r="Q52" i="47"/>
  <c r="U52" i="47"/>
  <c r="G52" i="47"/>
  <c r="I52" i="47"/>
  <c r="W10" i="47"/>
  <c r="E23" i="47"/>
  <c r="I23" i="47"/>
  <c r="M23" i="47"/>
  <c r="Y23" i="47"/>
  <c r="G23" i="47"/>
  <c r="AC23" i="47"/>
  <c r="O23" i="47"/>
  <c r="W23" i="47"/>
  <c r="S23" i="47"/>
  <c r="O37" i="47"/>
  <c r="M28" i="47"/>
  <c r="K46" i="47"/>
  <c r="K45" i="47"/>
  <c r="K50" i="47"/>
  <c r="AA18" i="47"/>
  <c r="W7" i="47"/>
  <c r="AA32" i="47"/>
  <c r="S47" i="47"/>
  <c r="S16" i="47"/>
  <c r="Y16" i="47"/>
  <c r="G16" i="47"/>
  <c r="W16" i="47"/>
  <c r="M16" i="47"/>
  <c r="AC16" i="47"/>
  <c r="S32" i="47"/>
  <c r="AC32" i="47"/>
  <c r="Y32" i="47"/>
  <c r="E40" i="47"/>
  <c r="O40" i="47"/>
  <c r="M40" i="47"/>
  <c r="W40" i="47"/>
  <c r="K40" i="47"/>
  <c r="AC40" i="47"/>
  <c r="S40" i="47"/>
  <c r="U40" i="47"/>
  <c r="Q40" i="47"/>
  <c r="AC47" i="47"/>
  <c r="Q24" i="47"/>
  <c r="M24" i="47"/>
  <c r="S24" i="47"/>
  <c r="I40" i="47"/>
  <c r="M48" i="47"/>
  <c r="AA48" i="47"/>
  <c r="S48" i="47"/>
  <c r="O48" i="47"/>
  <c r="G8" i="47"/>
  <c r="U8" i="47"/>
  <c r="W8" i="47"/>
  <c r="I8" i="47"/>
  <c r="K8" i="47"/>
  <c r="Q8" i="47"/>
  <c r="AA8" i="47"/>
  <c r="Q15" i="47"/>
  <c r="G45" i="47"/>
  <c r="I45" i="47"/>
  <c r="S45" i="47"/>
  <c r="Q45" i="47"/>
  <c r="Y45" i="47"/>
  <c r="O45" i="47"/>
  <c r="M45" i="47"/>
  <c r="Q7" i="47"/>
  <c r="AA7" i="47"/>
  <c r="M7" i="47"/>
  <c r="U7" i="47"/>
  <c r="K12" i="47"/>
  <c r="S15" i="47"/>
  <c r="W18" i="47"/>
  <c r="O25" i="47"/>
  <c r="K23" i="47"/>
  <c r="W20" i="47"/>
  <c r="K32" i="47"/>
  <c r="Q48" i="47"/>
  <c r="G31" i="47"/>
  <c r="AA40" i="47"/>
  <c r="O50" i="47"/>
  <c r="U48" i="47"/>
  <c r="Y48" i="47"/>
  <c r="S30" i="47"/>
  <c r="Q30" i="47"/>
  <c r="W30" i="47"/>
  <c r="Y30" i="47"/>
  <c r="M30" i="47"/>
  <c r="O30" i="47"/>
  <c r="AC30" i="47"/>
  <c r="W54" i="47"/>
  <c r="AC54" i="47"/>
  <c r="U54" i="47"/>
  <c r="AA54" i="47"/>
  <c r="O16" i="47"/>
  <c r="O7" i="47"/>
  <c r="G13" i="47"/>
  <c r="W15" i="47"/>
  <c r="AA16" i="47"/>
  <c r="O18" i="47"/>
  <c r="AC20" i="47"/>
  <c r="U23" i="47"/>
  <c r="W52" i="47"/>
  <c r="G40" i="47"/>
  <c r="AC48" i="47"/>
  <c r="E21" i="47"/>
  <c r="I21" i="47"/>
  <c r="W21" i="47"/>
  <c r="Q21" i="47"/>
  <c r="M21" i="47"/>
  <c r="Y21" i="47"/>
  <c r="AC21" i="47"/>
  <c r="U21" i="47"/>
  <c r="K21" i="47"/>
  <c r="AA21" i="47"/>
  <c r="Y14" i="47"/>
  <c r="K7" i="47"/>
  <c r="O15" i="47"/>
  <c r="K16" i="47"/>
  <c r="U20" i="47"/>
  <c r="AC34" i="47"/>
  <c r="AA26" i="47"/>
  <c r="O52" i="47"/>
  <c r="Y40" i="47"/>
  <c r="M25" i="47"/>
  <c r="I38" i="47"/>
  <c r="K38" i="47"/>
  <c r="W38" i="47"/>
  <c r="S38" i="47"/>
  <c r="Y38" i="47"/>
  <c r="AA38" i="47"/>
  <c r="E38" i="47"/>
  <c r="U38" i="47"/>
  <c r="Y44" i="47"/>
  <c r="Y19" i="47"/>
  <c r="K43" i="47"/>
  <c r="S33" i="47"/>
  <c r="K53" i="47"/>
  <c r="Q38" i="47"/>
  <c r="Y10" i="47"/>
  <c r="W14" i="47"/>
  <c r="U18" i="47"/>
  <c r="U19" i="47"/>
  <c r="G25" i="47"/>
  <c r="AA10" i="47"/>
  <c r="U47" i="47"/>
  <c r="Y11" i="47"/>
  <c r="Q39" i="47"/>
  <c r="AA28" i="47"/>
  <c r="U28" i="47"/>
  <c r="S44" i="47"/>
  <c r="W47" i="47"/>
  <c r="Q31" i="47"/>
  <c r="AC35" i="47"/>
  <c r="Q35" i="47"/>
  <c r="Q44" i="47"/>
  <c r="K36" i="47"/>
  <c r="Q19" i="47"/>
  <c r="W51" i="47"/>
  <c r="K18" i="47"/>
  <c r="S39" i="47"/>
  <c r="W24" i="47"/>
  <c r="W53" i="47"/>
  <c r="AA14" i="47"/>
  <c r="G30" i="47"/>
  <c r="O39" i="47"/>
  <c r="U44" i="47"/>
  <c r="Y29" i="47"/>
  <c r="AC13" i="47"/>
  <c r="AA39" i="47"/>
  <c r="AC46" i="47"/>
  <c r="AC25" i="47"/>
  <c r="AA51" i="47"/>
  <c r="AC7" i="47"/>
  <c r="Q9" i="47"/>
  <c r="I10" i="47"/>
  <c r="O11" i="47"/>
  <c r="U14" i="47"/>
  <c r="AA17" i="47"/>
  <c r="K27" i="47"/>
  <c r="S19" i="47"/>
  <c r="S25" i="47"/>
  <c r="AA34" i="47"/>
  <c r="I32" i="47"/>
  <c r="AA24" i="47"/>
  <c r="W33" i="47"/>
  <c r="Q47" i="47"/>
  <c r="Q25" i="47"/>
  <c r="G35" i="47"/>
  <c r="K28" i="47"/>
  <c r="W44" i="47"/>
  <c r="AC43" i="47"/>
  <c r="AA42" i="47"/>
  <c r="I49" i="47"/>
  <c r="M51" i="47"/>
  <c r="AA31" i="47"/>
  <c r="M35" i="47"/>
  <c r="AC36" i="47"/>
  <c r="G47" i="47"/>
  <c r="Y53" i="47"/>
  <c r="Q36" i="47"/>
  <c r="AA22" i="47"/>
  <c r="AC42" i="47"/>
  <c r="U42" i="47"/>
  <c r="S14" i="47"/>
  <c r="Q42" i="47"/>
  <c r="I27" i="47"/>
  <c r="AA30" i="47"/>
  <c r="K47" i="47"/>
  <c r="G7" i="47"/>
  <c r="W9" i="47"/>
  <c r="I9" i="47"/>
  <c r="M14" i="47"/>
  <c r="S17" i="47"/>
  <c r="W27" i="47"/>
  <c r="Y18" i="47"/>
  <c r="K19" i="47"/>
  <c r="K25" i="47"/>
  <c r="Y7" i="47"/>
  <c r="I25" i="47"/>
  <c r="U27" i="47"/>
  <c r="Y24" i="47"/>
  <c r="O33" i="47"/>
  <c r="I47" i="47"/>
  <c r="AC39" i="47"/>
  <c r="G43" i="47"/>
  <c r="S28" i="47"/>
  <c r="Y31" i="47"/>
  <c r="O44" i="47"/>
  <c r="U43" i="47"/>
  <c r="U29" i="47"/>
  <c r="AA49" i="47"/>
  <c r="Q53" i="47"/>
  <c r="S31" i="47"/>
  <c r="E35" i="47"/>
  <c r="W49" i="47"/>
  <c r="K49" i="47"/>
  <c r="O24" i="47"/>
  <c r="I44" i="47"/>
  <c r="I53" i="47"/>
  <c r="O43" i="47"/>
  <c r="O41" i="47"/>
  <c r="M46" i="47"/>
  <c r="K54" i="47"/>
  <c r="M47" i="47"/>
  <c r="M42" i="47"/>
  <c r="M33" i="47"/>
  <c r="O32" i="47"/>
  <c r="M9" i="47"/>
  <c r="K14" i="47"/>
  <c r="G50" i="47"/>
  <c r="U39" i="47"/>
  <c r="AA53" i="47"/>
  <c r="Y25" i="47"/>
  <c r="G27" i="47"/>
  <c r="U26" i="47"/>
  <c r="Q33" i="47"/>
  <c r="I24" i="47"/>
  <c r="O34" i="47"/>
  <c r="Y27" i="47"/>
  <c r="M39" i="47"/>
  <c r="Q28" i="47"/>
  <c r="AA46" i="47"/>
  <c r="U53" i="47"/>
  <c r="W32" i="47"/>
  <c r="U31" i="47"/>
  <c r="S35" i="47"/>
  <c r="S49" i="47"/>
  <c r="K34" i="47"/>
  <c r="Q11" i="47"/>
  <c r="G12" i="47"/>
  <c r="G20" i="47"/>
  <c r="U25" i="47"/>
  <c r="U46" i="47"/>
  <c r="Q34" i="47"/>
  <c r="AC9" i="47"/>
  <c r="G53" i="47"/>
  <c r="Z6" i="47"/>
  <c r="X8" i="73"/>
  <c r="X7" i="74"/>
  <c r="X6" i="75"/>
  <c r="W8" i="73"/>
  <c r="W7" i="74"/>
  <c r="W6" i="75"/>
  <c r="X8" i="72"/>
  <c r="X6" i="74"/>
  <c r="X7" i="73"/>
  <c r="X8" i="74"/>
  <c r="X7" i="75"/>
  <c r="X7" i="68"/>
  <c r="X6" i="69"/>
  <c r="X8" i="67"/>
  <c r="W8" i="72"/>
  <c r="W6" i="74"/>
  <c r="W7" i="73"/>
  <c r="W7" i="75"/>
  <c r="X7" i="72"/>
  <c r="X6" i="73"/>
  <c r="W6" i="73"/>
  <c r="W7" i="72"/>
  <c r="W8" i="71"/>
  <c r="X6" i="72"/>
  <c r="X7" i="71"/>
  <c r="X8" i="70"/>
  <c r="W8" i="70"/>
  <c r="W6" i="72"/>
  <c r="W7" i="71"/>
  <c r="X8" i="68"/>
  <c r="X6" i="70"/>
  <c r="X7" i="69"/>
  <c r="W8" i="68"/>
  <c r="W7" i="69"/>
  <c r="W6" i="70"/>
  <c r="X7" i="67"/>
  <c r="X6" i="68"/>
  <c r="X8" i="66"/>
  <c r="W7" i="67"/>
  <c r="W8" i="66"/>
  <c r="W6" i="68"/>
  <c r="W8" i="69"/>
  <c r="W6" i="71"/>
  <c r="W7" i="70"/>
  <c r="W8" i="67"/>
  <c r="W6" i="69"/>
  <c r="W7" i="68"/>
  <c r="X8" i="65"/>
  <c r="X6" i="67"/>
  <c r="X7" i="66"/>
  <c r="W6" i="67"/>
  <c r="W7" i="66"/>
  <c r="W8" i="65"/>
  <c r="X6" i="65"/>
  <c r="W6" i="65"/>
  <c r="X7" i="70"/>
  <c r="X8" i="69"/>
  <c r="I6" i="61"/>
  <c r="D1" i="59"/>
  <c r="W8" i="46" s="1"/>
  <c r="F5" i="46"/>
  <c r="B255" i="60"/>
  <c r="B256" i="60"/>
  <c r="J1" i="58"/>
  <c r="D1" i="55"/>
  <c r="J1" i="51"/>
  <c r="D1" i="57"/>
  <c r="J1" i="54"/>
  <c r="F6" i="41"/>
  <c r="J1" i="55"/>
  <c r="J1" i="59"/>
  <c r="D1" i="49"/>
  <c r="J1" i="50"/>
  <c r="D1" i="53"/>
  <c r="C15" i="60"/>
  <c r="C16" i="60" s="1"/>
  <c r="P14" i="60"/>
  <c r="P15" i="60" s="1"/>
  <c r="P16" i="60" s="1"/>
  <c r="D17" i="60"/>
  <c r="B258" i="60" s="1"/>
  <c r="I14" i="60"/>
  <c r="G14" i="60"/>
  <c r="N6" i="60"/>
  <c r="D1" i="51"/>
  <c r="J1" i="49"/>
  <c r="D1" i="50"/>
  <c r="D1" i="52"/>
  <c r="F6" i="37"/>
  <c r="F7" i="40"/>
  <c r="F7" i="42"/>
  <c r="F7" i="44"/>
  <c r="F7" i="46"/>
  <c r="J1" i="52"/>
  <c r="J1" i="56"/>
  <c r="F7" i="37"/>
  <c r="F8" i="40"/>
  <c r="F8" i="46"/>
  <c r="J1" i="53"/>
  <c r="D1" i="54"/>
  <c r="D1" i="56"/>
  <c r="J1" i="57"/>
  <c r="D1" i="58"/>
  <c r="F8" i="36"/>
  <c r="F5" i="36"/>
  <c r="F6" i="38"/>
  <c r="F5" i="38"/>
  <c r="F62" i="47"/>
  <c r="V62" i="47"/>
  <c r="L62" i="47"/>
  <c r="AB62" i="47"/>
  <c r="R62" i="47"/>
  <c r="H62" i="47"/>
  <c r="X62" i="47"/>
  <c r="N62" i="47"/>
  <c r="P62" i="47"/>
  <c r="Z62" i="47"/>
  <c r="T62" i="47"/>
  <c r="J62" i="47"/>
  <c r="D62" i="47"/>
  <c r="J5" i="47"/>
  <c r="Z5" i="47"/>
  <c r="AB5" i="47"/>
  <c r="X5" i="47"/>
  <c r="T5" i="47"/>
  <c r="P5" i="47"/>
  <c r="L5" i="47"/>
  <c r="H5" i="47"/>
  <c r="R5" i="47"/>
  <c r="F5" i="47"/>
  <c r="T6" i="47"/>
  <c r="V6" i="47"/>
  <c r="V5" i="47"/>
  <c r="P6" i="47"/>
  <c r="R6" i="47"/>
  <c r="L6" i="47"/>
  <c r="N6" i="47"/>
  <c r="AB6" i="47"/>
  <c r="N5" i="47"/>
  <c r="T61" i="47"/>
  <c r="R61" i="47"/>
  <c r="P61" i="47"/>
  <c r="N61" i="47"/>
  <c r="AB61" i="47"/>
  <c r="L61" i="47"/>
  <c r="V61" i="47"/>
  <c r="F61" i="47"/>
  <c r="Z61" i="47"/>
  <c r="X61" i="47"/>
  <c r="J61" i="47"/>
  <c r="H61" i="47"/>
  <c r="F6" i="47"/>
  <c r="H6" i="47"/>
  <c r="J6" i="47"/>
  <c r="X6" i="47"/>
  <c r="D61" i="47"/>
  <c r="E61" i="47" s="1"/>
  <c r="C111" i="47"/>
  <c r="F16" i="77" s="1"/>
  <c r="C55" i="47"/>
  <c r="D16" i="77" s="1"/>
  <c r="D1" i="9"/>
  <c r="J1" i="9"/>
  <c r="X6" i="37" s="1"/>
  <c r="F5" i="34"/>
  <c r="K3" i="8"/>
  <c r="J1" i="8" s="1"/>
  <c r="H3" i="8"/>
  <c r="K14" i="60" l="1"/>
  <c r="J14" i="60"/>
  <c r="J15" i="60" s="1"/>
  <c r="J16" i="60" s="1"/>
  <c r="J17" i="60" s="1"/>
  <c r="Y62" i="47"/>
  <c r="AA62" i="47"/>
  <c r="AC62" i="47"/>
  <c r="Y61" i="47"/>
  <c r="AC61" i="47"/>
  <c r="AA61" i="47"/>
  <c r="X7" i="61"/>
  <c r="X7" i="65"/>
  <c r="X6" i="66"/>
  <c r="AB111" i="47"/>
  <c r="E31" i="77" s="1"/>
  <c r="C42" i="35"/>
  <c r="I5" i="46"/>
  <c r="P2" i="59"/>
  <c r="E9" i="46" s="1"/>
  <c r="X8" i="46"/>
  <c r="H111" i="47"/>
  <c r="E21" i="77" s="1"/>
  <c r="N111" i="47"/>
  <c r="E24" i="77" s="1"/>
  <c r="X6" i="44"/>
  <c r="X7" i="43"/>
  <c r="X8" i="42"/>
  <c r="W7" i="46"/>
  <c r="W8" i="45"/>
  <c r="X6" i="45"/>
  <c r="X8" i="43"/>
  <c r="X7" i="44"/>
  <c r="P2" i="52"/>
  <c r="E9" i="39" s="1"/>
  <c r="W6" i="41"/>
  <c r="W8" i="39"/>
  <c r="N2" i="52"/>
  <c r="W7" i="40"/>
  <c r="I6" i="41"/>
  <c r="X7" i="42"/>
  <c r="X6" i="43"/>
  <c r="X8" i="41"/>
  <c r="N2" i="59"/>
  <c r="J111" i="47"/>
  <c r="E22" i="77" s="1"/>
  <c r="R111" i="47"/>
  <c r="E26" i="77" s="1"/>
  <c r="Z111" i="47"/>
  <c r="E30" i="77" s="1"/>
  <c r="X6" i="46"/>
  <c r="X8" i="44"/>
  <c r="X7" i="45"/>
  <c r="X6" i="41"/>
  <c r="X8" i="39"/>
  <c r="X7" i="40"/>
  <c r="W8" i="37"/>
  <c r="W7" i="38"/>
  <c r="W6" i="39"/>
  <c r="I5" i="44"/>
  <c r="W6" i="46"/>
  <c r="W8" i="44"/>
  <c r="P2" i="57"/>
  <c r="E9" i="44" s="1"/>
  <c r="N2" i="57"/>
  <c r="W7" i="45"/>
  <c r="P111" i="47"/>
  <c r="E25" i="77" s="1"/>
  <c r="T111" i="47"/>
  <c r="E27" i="77" s="1"/>
  <c r="W6" i="45"/>
  <c r="W8" i="43"/>
  <c r="P2" i="56"/>
  <c r="E9" i="43" s="1"/>
  <c r="N2" i="56"/>
  <c r="W7" i="44"/>
  <c r="X6" i="38"/>
  <c r="X8" i="36"/>
  <c r="X7" i="37"/>
  <c r="W7" i="41"/>
  <c r="W6" i="42"/>
  <c r="W8" i="40"/>
  <c r="E34" i="35"/>
  <c r="X6" i="40"/>
  <c r="X7" i="39"/>
  <c r="X8" i="38"/>
  <c r="V111" i="47"/>
  <c r="E28" i="77" s="1"/>
  <c r="P2" i="54"/>
  <c r="E9" i="41" s="1"/>
  <c r="W7" i="42"/>
  <c r="N2" i="54"/>
  <c r="W6" i="43"/>
  <c r="W8" i="41"/>
  <c r="W6" i="40"/>
  <c r="W8" i="38"/>
  <c r="W7" i="39"/>
  <c r="N2" i="50"/>
  <c r="X7" i="38"/>
  <c r="X6" i="39"/>
  <c r="X8" i="37"/>
  <c r="I5" i="42"/>
  <c r="P2" i="55"/>
  <c r="E9" i="42" s="1"/>
  <c r="N2" i="55"/>
  <c r="W8" i="42"/>
  <c r="W7" i="43"/>
  <c r="W6" i="44"/>
  <c r="W6" i="37"/>
  <c r="W7" i="36"/>
  <c r="X111" i="47"/>
  <c r="E29" i="77" s="1"/>
  <c r="L111" i="47"/>
  <c r="E23" i="77" s="1"/>
  <c r="X6" i="42"/>
  <c r="X8" i="40"/>
  <c r="X7" i="41"/>
  <c r="I5" i="36"/>
  <c r="W7" i="37"/>
  <c r="W6" i="38"/>
  <c r="W8" i="36"/>
  <c r="E41" i="35"/>
  <c r="X7" i="46"/>
  <c r="X8" i="45"/>
  <c r="F111" i="47"/>
  <c r="E20" i="77" s="1"/>
  <c r="P2" i="58"/>
  <c r="N2" i="58"/>
  <c r="C38" i="35"/>
  <c r="I5" i="40"/>
  <c r="P2" i="53"/>
  <c r="E9" i="40" s="1"/>
  <c r="N2" i="53"/>
  <c r="N2" i="49"/>
  <c r="C36" i="35"/>
  <c r="E32" i="35"/>
  <c r="P2" i="49"/>
  <c r="E30" i="35"/>
  <c r="E31" i="35"/>
  <c r="P2" i="50"/>
  <c r="E9" i="37" s="1"/>
  <c r="I15" i="60"/>
  <c r="C255" i="60"/>
  <c r="D255" i="60" s="1"/>
  <c r="G15" i="60"/>
  <c r="G16" i="60" s="1"/>
  <c r="N2" i="51"/>
  <c r="I6" i="45"/>
  <c r="I6" i="38"/>
  <c r="E37" i="35"/>
  <c r="I6" i="46"/>
  <c r="E42" i="35"/>
  <c r="C32" i="35"/>
  <c r="C40" i="35"/>
  <c r="E38" i="35"/>
  <c r="I6" i="42"/>
  <c r="I5" i="38"/>
  <c r="C34" i="35"/>
  <c r="E33" i="35"/>
  <c r="I6" i="37"/>
  <c r="P2" i="51"/>
  <c r="E9" i="38" s="1"/>
  <c r="P17" i="60"/>
  <c r="C17" i="60"/>
  <c r="I16" i="60"/>
  <c r="E15" i="60"/>
  <c r="D18" i="60"/>
  <c r="B259" i="60" s="1"/>
  <c r="I5" i="37"/>
  <c r="C33" i="35"/>
  <c r="I6" i="36"/>
  <c r="C41" i="35"/>
  <c r="I5" i="45"/>
  <c r="I6" i="44"/>
  <c r="E40" i="35"/>
  <c r="E39" i="35"/>
  <c r="I6" i="43"/>
  <c r="I5" i="43"/>
  <c r="C39" i="35"/>
  <c r="I6" i="39"/>
  <c r="E35" i="35"/>
  <c r="C37" i="35"/>
  <c r="I5" i="41"/>
  <c r="I6" i="40"/>
  <c r="E36" i="35"/>
  <c r="C35" i="35"/>
  <c r="I5" i="39"/>
  <c r="C31" i="35"/>
  <c r="G62" i="47"/>
  <c r="U10" i="8"/>
  <c r="U11" i="8"/>
  <c r="I6" i="34"/>
  <c r="U9" i="8"/>
  <c r="G61" i="47"/>
  <c r="E62" i="47"/>
  <c r="U8" i="8" s="1"/>
  <c r="I62" i="47"/>
  <c r="D111" i="47"/>
  <c r="E19" i="77" s="1"/>
  <c r="K62" i="47"/>
  <c r="I61" i="47"/>
  <c r="I5" i="34"/>
  <c r="P2" i="9"/>
  <c r="K61" i="47"/>
  <c r="W7" i="34"/>
  <c r="F55" i="47"/>
  <c r="C20" i="77" s="1"/>
  <c r="T55" i="47"/>
  <c r="C27" i="77" s="1"/>
  <c r="AB55" i="47"/>
  <c r="C31" i="77" s="1"/>
  <c r="N55" i="47"/>
  <c r="C24" i="77" s="1"/>
  <c r="P55" i="47"/>
  <c r="C25" i="77" s="1"/>
  <c r="L55" i="47"/>
  <c r="C23" i="77" s="1"/>
  <c r="Z55" i="47"/>
  <c r="C30" i="77" s="1"/>
  <c r="V55" i="47"/>
  <c r="C28" i="77" s="1"/>
  <c r="H55" i="47"/>
  <c r="C21" i="77" s="1"/>
  <c r="J55" i="47"/>
  <c r="C22" i="77" s="1"/>
  <c r="X55" i="47"/>
  <c r="C29" i="77" s="1"/>
  <c r="R55" i="47"/>
  <c r="C26" i="77" s="1"/>
  <c r="X7" i="34"/>
  <c r="X7" i="36"/>
  <c r="N2" i="9"/>
  <c r="X6" i="36"/>
  <c r="X6" i="34"/>
  <c r="D1" i="8"/>
  <c r="J18" i="60" l="1"/>
  <c r="F9" i="37"/>
  <c r="D34" i="77"/>
  <c r="E34" i="77" s="1"/>
  <c r="D35" i="77"/>
  <c r="E35" i="77" s="1"/>
  <c r="D37" i="77"/>
  <c r="E37" i="77" s="1"/>
  <c r="D36" i="77"/>
  <c r="E36" i="77" s="1"/>
  <c r="U8" i="9"/>
  <c r="N12" i="61" s="1"/>
  <c r="F9" i="34"/>
  <c r="F9" i="44"/>
  <c r="F9" i="36"/>
  <c r="F6" i="61"/>
  <c r="E111" i="47"/>
  <c r="F19" i="77" s="1"/>
  <c r="K111" i="47"/>
  <c r="I111" i="47"/>
  <c r="G111" i="47"/>
  <c r="F20" i="77" s="1"/>
  <c r="E9" i="45"/>
  <c r="E9" i="36"/>
  <c r="E9" i="34"/>
  <c r="C256" i="60"/>
  <c r="K15" i="60"/>
  <c r="K16" i="60" s="1"/>
  <c r="E255" i="60"/>
  <c r="E16" i="60"/>
  <c r="F257" i="60" s="1"/>
  <c r="F256" i="60"/>
  <c r="F9" i="45"/>
  <c r="I17" i="60"/>
  <c r="G17" i="60"/>
  <c r="G18" i="60" s="1"/>
  <c r="P18" i="60"/>
  <c r="C18" i="60"/>
  <c r="I18" i="60"/>
  <c r="D19" i="60"/>
  <c r="B260" i="60" s="1"/>
  <c r="P2" i="8"/>
  <c r="C30" i="35"/>
  <c r="U9" i="9"/>
  <c r="N13" i="61" s="1"/>
  <c r="N52" i="65"/>
  <c r="N44" i="65"/>
  <c r="N28" i="65"/>
  <c r="N36" i="65"/>
  <c r="U8" i="49"/>
  <c r="N12" i="65" s="1"/>
  <c r="N29" i="65"/>
  <c r="U10" i="49"/>
  <c r="N14" i="65" s="1"/>
  <c r="N56" i="65"/>
  <c r="N41" i="65"/>
  <c r="N26" i="65"/>
  <c r="N43" i="65"/>
  <c r="N37" i="65"/>
  <c r="N22" i="65"/>
  <c r="U11" i="49"/>
  <c r="N15" i="65" s="1"/>
  <c r="N49" i="65"/>
  <c r="N34" i="65"/>
  <c r="N51" i="65"/>
  <c r="N45" i="65"/>
  <c r="N30" i="65"/>
  <c r="N23" i="65"/>
  <c r="N42" i="65"/>
  <c r="N53" i="65"/>
  <c r="N38" i="65"/>
  <c r="N31" i="65"/>
  <c r="N16" i="65"/>
  <c r="N50" i="65"/>
  <c r="U9" i="49"/>
  <c r="N13" i="65" s="1"/>
  <c r="N46" i="65"/>
  <c r="N39" i="65"/>
  <c r="N24" i="65"/>
  <c r="N54" i="65"/>
  <c r="N47" i="65"/>
  <c r="N32" i="65"/>
  <c r="N17" i="65"/>
  <c r="N19" i="65"/>
  <c r="N55" i="65"/>
  <c r="N40" i="65"/>
  <c r="N25" i="65"/>
  <c r="N27" i="65"/>
  <c r="N20" i="65"/>
  <c r="N33" i="65"/>
  <c r="N21" i="65"/>
  <c r="N48" i="65"/>
  <c r="N35" i="65"/>
  <c r="N18" i="65"/>
  <c r="N52" i="66"/>
  <c r="N37" i="66"/>
  <c r="N22" i="66"/>
  <c r="N56" i="66"/>
  <c r="N42" i="66"/>
  <c r="N45" i="66"/>
  <c r="N30" i="66"/>
  <c r="U11" i="50"/>
  <c r="N15" i="66" s="1"/>
  <c r="N17" i="66"/>
  <c r="N50" i="66"/>
  <c r="N53" i="66"/>
  <c r="N38" i="66"/>
  <c r="N23" i="66"/>
  <c r="N25" i="66"/>
  <c r="N19" i="66"/>
  <c r="N46" i="66"/>
  <c r="N31" i="66"/>
  <c r="N16" i="66"/>
  <c r="N33" i="66"/>
  <c r="N24" i="66"/>
  <c r="N41" i="66"/>
  <c r="N27" i="66"/>
  <c r="N20" i="66"/>
  <c r="N54" i="66"/>
  <c r="N39" i="66"/>
  <c r="N35" i="66"/>
  <c r="N28" i="66"/>
  <c r="N47" i="66"/>
  <c r="N32" i="66"/>
  <c r="N49" i="66"/>
  <c r="N18" i="66"/>
  <c r="N43" i="66"/>
  <c r="U9" i="50"/>
  <c r="N13" i="66" s="1"/>
  <c r="N36" i="66"/>
  <c r="N21" i="66"/>
  <c r="N55" i="66"/>
  <c r="N40" i="66"/>
  <c r="N26" i="66"/>
  <c r="U8" i="50"/>
  <c r="N12" i="66" s="1"/>
  <c r="U10" i="50"/>
  <c r="N14" i="66" s="1"/>
  <c r="N34" i="66"/>
  <c r="N51" i="66"/>
  <c r="N29" i="66"/>
  <c r="N48" i="66"/>
  <c r="N44" i="66"/>
  <c r="N26" i="61"/>
  <c r="N36" i="61"/>
  <c r="N46" i="61"/>
  <c r="U10" i="9"/>
  <c r="N14" i="61" s="1"/>
  <c r="N52" i="61"/>
  <c r="N42" i="61"/>
  <c r="N30" i="61"/>
  <c r="N20" i="61"/>
  <c r="N51" i="61"/>
  <c r="N28" i="61"/>
  <c r="N17" i="61"/>
  <c r="N22" i="61"/>
  <c r="N41" i="61"/>
  <c r="N18" i="61"/>
  <c r="N45" i="61"/>
  <c r="N29" i="61"/>
  <c r="N35" i="61"/>
  <c r="N19" i="61"/>
  <c r="N25" i="61"/>
  <c r="N50" i="61"/>
  <c r="N37" i="61"/>
  <c r="N44" i="61"/>
  <c r="N38" i="61"/>
  <c r="N27" i="61"/>
  <c r="N34" i="61"/>
  <c r="N55" i="61"/>
  <c r="N16" i="61"/>
  <c r="N24" i="61"/>
  <c r="N32" i="61"/>
  <c r="N53" i="61"/>
  <c r="N48" i="61"/>
  <c r="N33" i="61"/>
  <c r="U11" i="9"/>
  <c r="N15" i="61" s="1"/>
  <c r="N40" i="61"/>
  <c r="N43" i="61"/>
  <c r="N23" i="61"/>
  <c r="N31" i="61"/>
  <c r="N56" i="61"/>
  <c r="N21" i="61"/>
  <c r="N54" i="61"/>
  <c r="N39" i="61"/>
  <c r="N49" i="61"/>
  <c r="N47" i="61"/>
  <c r="F9" i="41"/>
  <c r="F9" i="43"/>
  <c r="F9" i="39"/>
  <c r="F9" i="42"/>
  <c r="F9" i="40"/>
  <c r="E43" i="35"/>
  <c r="E44" i="35" s="1"/>
  <c r="F9" i="46"/>
  <c r="F9" i="38"/>
  <c r="D50" i="35"/>
  <c r="F50" i="35" s="1"/>
  <c r="D48" i="35"/>
  <c r="F48" i="35" s="1"/>
  <c r="D47" i="35"/>
  <c r="F47" i="35" s="1"/>
  <c r="W6" i="36"/>
  <c r="D49" i="35"/>
  <c r="F49" i="35" s="1"/>
  <c r="C43" i="35"/>
  <c r="W6" i="34"/>
  <c r="N2" i="8"/>
  <c r="J19" i="60" l="1"/>
  <c r="C257" i="60"/>
  <c r="D257" i="60" s="1"/>
  <c r="D256" i="60"/>
  <c r="C44" i="35"/>
  <c r="U3" i="50"/>
  <c r="I7" i="66" s="1"/>
  <c r="Z6" i="68" s="1"/>
  <c r="F22" i="77"/>
  <c r="U3" i="49"/>
  <c r="I7" i="65" s="1"/>
  <c r="Z6" i="67" s="1"/>
  <c r="F21" i="77"/>
  <c r="W7" i="65"/>
  <c r="W7" i="61"/>
  <c r="W6" i="66"/>
  <c r="U3" i="9"/>
  <c r="U3" i="8"/>
  <c r="P5" i="8"/>
  <c r="G30" i="35" s="1"/>
  <c r="K17" i="60"/>
  <c r="K18" i="60" s="1"/>
  <c r="E17" i="60"/>
  <c r="F258" i="60" s="1"/>
  <c r="C258" i="60"/>
  <c r="E256" i="60"/>
  <c r="E257" i="60" s="1"/>
  <c r="E18" i="60"/>
  <c r="F259" i="60" s="1"/>
  <c r="P19" i="60"/>
  <c r="C19" i="60"/>
  <c r="G19" i="60"/>
  <c r="I19" i="60"/>
  <c r="C260" i="60" s="1"/>
  <c r="D260" i="60" s="1"/>
  <c r="D20" i="60"/>
  <c r="B261" i="60" s="1"/>
  <c r="E19" i="60"/>
  <c r="F260" i="60" s="1"/>
  <c r="M62" i="47"/>
  <c r="W62" i="47"/>
  <c r="Q62" i="47"/>
  <c r="N21" i="75"/>
  <c r="O62" i="47"/>
  <c r="S62" i="47"/>
  <c r="U62" i="47"/>
  <c r="W61" i="47"/>
  <c r="S61" i="47"/>
  <c r="U61" i="47"/>
  <c r="C112" i="47"/>
  <c r="E32" i="77" s="1"/>
  <c r="Q61" i="47"/>
  <c r="O61" i="47"/>
  <c r="M61" i="47"/>
  <c r="J20" i="60" l="1"/>
  <c r="C259" i="60"/>
  <c r="D259" i="60" s="1"/>
  <c r="D258" i="60"/>
  <c r="Z8" i="66"/>
  <c r="Z7" i="67"/>
  <c r="Z7" i="66"/>
  <c r="Z8" i="65"/>
  <c r="Z6" i="61"/>
  <c r="Z6" i="65"/>
  <c r="I7" i="61"/>
  <c r="U8" i="53"/>
  <c r="N12" i="69" s="1"/>
  <c r="U4" i="58"/>
  <c r="I8" i="74" s="1"/>
  <c r="U4" i="59"/>
  <c r="I8" i="75" s="1"/>
  <c r="U4" i="56"/>
  <c r="I8" i="72" s="1"/>
  <c r="U4" i="57"/>
  <c r="I8" i="73" s="1"/>
  <c r="U4" i="54"/>
  <c r="I8" i="70" s="1"/>
  <c r="U4" i="55"/>
  <c r="I8" i="71" s="1"/>
  <c r="U4" i="52"/>
  <c r="I8" i="68" s="1"/>
  <c r="U4" i="53"/>
  <c r="I8" i="69" s="1"/>
  <c r="U4" i="50"/>
  <c r="I8" i="66" s="1"/>
  <c r="U4" i="51"/>
  <c r="I8" i="67" s="1"/>
  <c r="U4" i="9"/>
  <c r="U4" i="49"/>
  <c r="I8" i="65" s="1"/>
  <c r="Y6" i="36"/>
  <c r="P4" i="9"/>
  <c r="I7" i="34" s="1"/>
  <c r="Y6" i="34"/>
  <c r="Y111" i="47"/>
  <c r="U111" i="47"/>
  <c r="O111" i="47"/>
  <c r="S111" i="47"/>
  <c r="Q111" i="47"/>
  <c r="M111" i="47"/>
  <c r="W111" i="47"/>
  <c r="AA111" i="47"/>
  <c r="AC111" i="47"/>
  <c r="K19" i="60"/>
  <c r="E259" i="60"/>
  <c r="E258" i="60"/>
  <c r="E260" i="60" s="1"/>
  <c r="P20" i="60"/>
  <c r="C20" i="60"/>
  <c r="G20" i="60"/>
  <c r="I20" i="60"/>
  <c r="C261" i="60" s="1"/>
  <c r="D261" i="60" s="1"/>
  <c r="D21" i="60"/>
  <c r="B262" i="60" s="1"/>
  <c r="E20" i="60"/>
  <c r="F261" i="60" s="1"/>
  <c r="N18" i="71"/>
  <c r="N27" i="71"/>
  <c r="N38" i="71"/>
  <c r="N32" i="71"/>
  <c r="N26" i="71"/>
  <c r="N35" i="71"/>
  <c r="N46" i="71"/>
  <c r="N25" i="71"/>
  <c r="U11" i="55"/>
  <c r="N15" i="71" s="1"/>
  <c r="N48" i="71"/>
  <c r="N21" i="71"/>
  <c r="N24" i="71"/>
  <c r="N19" i="71"/>
  <c r="N34" i="71"/>
  <c r="N43" i="71"/>
  <c r="N54" i="71"/>
  <c r="N41" i="71"/>
  <c r="N31" i="71"/>
  <c r="N37" i="71"/>
  <c r="N40" i="71"/>
  <c r="N42" i="71"/>
  <c r="N51" i="71"/>
  <c r="N20" i="71"/>
  <c r="N47" i="71"/>
  <c r="N53" i="71"/>
  <c r="N56" i="71"/>
  <c r="N52" i="71"/>
  <c r="N30" i="71"/>
  <c r="N50" i="71"/>
  <c r="N28" i="71"/>
  <c r="N29" i="71"/>
  <c r="N17" i="71"/>
  <c r="N23" i="71"/>
  <c r="N36" i="71"/>
  <c r="U10" i="55"/>
  <c r="N14" i="71" s="1"/>
  <c r="N45" i="71"/>
  <c r="U9" i="55"/>
  <c r="N13" i="71" s="1"/>
  <c r="N33" i="71"/>
  <c r="N39" i="71"/>
  <c r="N44" i="71"/>
  <c r="U8" i="55"/>
  <c r="N12" i="71" s="1"/>
  <c r="N22" i="71"/>
  <c r="N49" i="71"/>
  <c r="N55" i="71"/>
  <c r="N16" i="71"/>
  <c r="U8" i="54"/>
  <c r="N12" i="70" s="1"/>
  <c r="N22" i="70"/>
  <c r="N24" i="70"/>
  <c r="N27" i="70"/>
  <c r="N21" i="70"/>
  <c r="U9" i="54"/>
  <c r="N13" i="70" s="1"/>
  <c r="N30" i="70"/>
  <c r="N32" i="70"/>
  <c r="N37" i="70"/>
  <c r="N33" i="70"/>
  <c r="N55" i="70"/>
  <c r="N38" i="70"/>
  <c r="N40" i="70"/>
  <c r="N49" i="70"/>
  <c r="N19" i="70"/>
  <c r="N43" i="70"/>
  <c r="N20" i="70"/>
  <c r="N46" i="70"/>
  <c r="N48" i="70"/>
  <c r="U11" i="54"/>
  <c r="N15" i="70" s="1"/>
  <c r="N29" i="70"/>
  <c r="N53" i="70"/>
  <c r="N25" i="70"/>
  <c r="N54" i="70"/>
  <c r="N56" i="70"/>
  <c r="N26" i="70"/>
  <c r="N18" i="70"/>
  <c r="N41" i="70"/>
  <c r="N23" i="70"/>
  <c r="N35" i="70"/>
  <c r="N31" i="70"/>
  <c r="N36" i="70"/>
  <c r="N28" i="70"/>
  <c r="N51" i="70"/>
  <c r="N34" i="70"/>
  <c r="N45" i="70"/>
  <c r="N42" i="70"/>
  <c r="N50" i="70"/>
  <c r="N47" i="70"/>
  <c r="N39" i="70"/>
  <c r="N44" i="70"/>
  <c r="U10" i="54"/>
  <c r="N14" i="70" s="1"/>
  <c r="N16" i="70"/>
  <c r="N17" i="70"/>
  <c r="N52" i="70"/>
  <c r="U8" i="51"/>
  <c r="N12" i="67" s="1"/>
  <c r="N26" i="67"/>
  <c r="N35" i="67"/>
  <c r="N53" i="67"/>
  <c r="N32" i="67"/>
  <c r="U11" i="51"/>
  <c r="N15" i="67" s="1"/>
  <c r="N34" i="67"/>
  <c r="N43" i="67"/>
  <c r="U9" i="51"/>
  <c r="N13" i="67" s="1"/>
  <c r="N44" i="67"/>
  <c r="N23" i="67"/>
  <c r="N25" i="67"/>
  <c r="N42" i="67"/>
  <c r="N51" i="67"/>
  <c r="N17" i="67"/>
  <c r="N54" i="67"/>
  <c r="N33" i="67"/>
  <c r="U10" i="51"/>
  <c r="N14" i="67" s="1"/>
  <c r="N37" i="67"/>
  <c r="N16" i="67"/>
  <c r="N50" i="67"/>
  <c r="N29" i="67"/>
  <c r="N20" i="67"/>
  <c r="N45" i="67"/>
  <c r="N24" i="67"/>
  <c r="N47" i="67"/>
  <c r="N39" i="67"/>
  <c r="N30" i="67"/>
  <c r="N55" i="67"/>
  <c r="N36" i="67"/>
  <c r="N49" i="67"/>
  <c r="N40" i="67"/>
  <c r="N21" i="67"/>
  <c r="N46" i="67"/>
  <c r="N28" i="67"/>
  <c r="N19" i="67"/>
  <c r="N52" i="67"/>
  <c r="N31" i="67"/>
  <c r="N56" i="67"/>
  <c r="N38" i="67"/>
  <c r="N22" i="67"/>
  <c r="N48" i="67"/>
  <c r="N18" i="67"/>
  <c r="N41" i="67"/>
  <c r="N27" i="67"/>
  <c r="N47" i="72"/>
  <c r="N48" i="72"/>
  <c r="N26" i="72"/>
  <c r="N21" i="72"/>
  <c r="N55" i="72"/>
  <c r="N56" i="72"/>
  <c r="N34" i="72"/>
  <c r="N20" i="72"/>
  <c r="N29" i="72"/>
  <c r="N43" i="72"/>
  <c r="N22" i="72"/>
  <c r="N30" i="72"/>
  <c r="N39" i="72"/>
  <c r="N42" i="72"/>
  <c r="N28" i="72"/>
  <c r="N37" i="72"/>
  <c r="N54" i="72"/>
  <c r="N17" i="72"/>
  <c r="N50" i="72"/>
  <c r="N36" i="72"/>
  <c r="N45" i="72"/>
  <c r="N19" i="72"/>
  <c r="U11" i="56"/>
  <c r="N15" i="72" s="1"/>
  <c r="N16" i="72"/>
  <c r="N25" i="72"/>
  <c r="N44" i="72"/>
  <c r="N12" i="72"/>
  <c r="N53" i="72"/>
  <c r="N51" i="72"/>
  <c r="N23" i="72"/>
  <c r="N24" i="72"/>
  <c r="N33" i="72"/>
  <c r="N52" i="72"/>
  <c r="U10" i="56"/>
  <c r="N14" i="72" s="1"/>
  <c r="N31" i="72"/>
  <c r="N32" i="72"/>
  <c r="N41" i="72"/>
  <c r="N38" i="72"/>
  <c r="N46" i="72"/>
  <c r="U9" i="56"/>
  <c r="N13" i="72" s="1"/>
  <c r="N27" i="72"/>
  <c r="N35" i="72"/>
  <c r="N40" i="72"/>
  <c r="N49" i="72"/>
  <c r="N18" i="72"/>
  <c r="U8" i="52"/>
  <c r="N12" i="68" s="1"/>
  <c r="N23" i="68"/>
  <c r="N33" i="68"/>
  <c r="N53" i="68"/>
  <c r="N35" i="68"/>
  <c r="U9" i="52"/>
  <c r="N13" i="68" s="1"/>
  <c r="N48" i="68"/>
  <c r="N31" i="68"/>
  <c r="N41" i="68"/>
  <c r="U10" i="52"/>
  <c r="N14" i="68" s="1"/>
  <c r="N56" i="68"/>
  <c r="N16" i="68"/>
  <c r="N39" i="68"/>
  <c r="N49" i="68"/>
  <c r="N26" i="68"/>
  <c r="N20" i="68"/>
  <c r="N37" i="68"/>
  <c r="N47" i="68"/>
  <c r="N36" i="68"/>
  <c r="N30" i="68"/>
  <c r="N18" i="68"/>
  <c r="N24" i="68"/>
  <c r="N45" i="68"/>
  <c r="N55" i="68"/>
  <c r="N46" i="68"/>
  <c r="N42" i="68"/>
  <c r="N22" i="68"/>
  <c r="N38" i="68"/>
  <c r="U11" i="52"/>
  <c r="N15" i="68" s="1"/>
  <c r="N52" i="68"/>
  <c r="N21" i="68"/>
  <c r="N34" i="68"/>
  <c r="N28" i="68"/>
  <c r="N19" i="68"/>
  <c r="N25" i="68"/>
  <c r="N17" i="68"/>
  <c r="N32" i="68"/>
  <c r="N44" i="68"/>
  <c r="N50" i="68"/>
  <c r="N29" i="68"/>
  <c r="N40" i="68"/>
  <c r="N43" i="68"/>
  <c r="N27" i="68"/>
  <c r="N54" i="68"/>
  <c r="N51" i="68"/>
  <c r="N35" i="74"/>
  <c r="N28" i="74"/>
  <c r="N37" i="74"/>
  <c r="N51" i="74"/>
  <c r="N52" i="74"/>
  <c r="N19" i="74"/>
  <c r="N21" i="74"/>
  <c r="N27" i="74"/>
  <c r="N20" i="74"/>
  <c r="N29" i="74"/>
  <c r="N46" i="74"/>
  <c r="U8" i="58"/>
  <c r="N12" i="74" s="1"/>
  <c r="N22" i="74"/>
  <c r="N31" i="74"/>
  <c r="N42" i="74"/>
  <c r="N40" i="74"/>
  <c r="N16" i="74"/>
  <c r="N30" i="74"/>
  <c r="N39" i="74"/>
  <c r="N50" i="74"/>
  <c r="N32" i="74"/>
  <c r="N33" i="74"/>
  <c r="N34" i="74"/>
  <c r="N45" i="74"/>
  <c r="N38" i="74"/>
  <c r="N47" i="74"/>
  <c r="U10" i="58"/>
  <c r="N14" i="74" s="1"/>
  <c r="N53" i="74"/>
  <c r="N54" i="74"/>
  <c r="N55" i="74"/>
  <c r="N48" i="74"/>
  <c r="N36" i="74"/>
  <c r="N41" i="74"/>
  <c r="N24" i="74"/>
  <c r="N43" i="74"/>
  <c r="N44" i="74"/>
  <c r="N18" i="74"/>
  <c r="N17" i="74"/>
  <c r="N56" i="74"/>
  <c r="U11" i="58"/>
  <c r="N15" i="74" s="1"/>
  <c r="N26" i="74"/>
  <c r="N49" i="74"/>
  <c r="N25" i="74"/>
  <c r="U9" i="58"/>
  <c r="N13" i="74" s="1"/>
  <c r="N23" i="74"/>
  <c r="N17" i="69"/>
  <c r="N22" i="69"/>
  <c r="N55" i="69"/>
  <c r="N36" i="69"/>
  <c r="N52" i="69"/>
  <c r="N32" i="69"/>
  <c r="U11" i="53"/>
  <c r="N15" i="69" s="1"/>
  <c r="N42" i="69"/>
  <c r="N26" i="69"/>
  <c r="N47" i="69"/>
  <c r="N51" i="69"/>
  <c r="N19" i="69"/>
  <c r="N21" i="69"/>
  <c r="N54" i="69"/>
  <c r="N24" i="69"/>
  <c r="N38" i="69"/>
  <c r="N18" i="69"/>
  <c r="N53" i="69"/>
  <c r="N27" i="69"/>
  <c r="N29" i="69"/>
  <c r="N20" i="69"/>
  <c r="N34" i="69"/>
  <c r="N48" i="69"/>
  <c r="N16" i="69"/>
  <c r="N30" i="69"/>
  <c r="N35" i="69"/>
  <c r="N37" i="69"/>
  <c r="N31" i="69"/>
  <c r="N23" i="69"/>
  <c r="N46" i="69"/>
  <c r="N28" i="69"/>
  <c r="N40" i="69"/>
  <c r="U10" i="53"/>
  <c r="N14" i="69" s="1"/>
  <c r="N43" i="69"/>
  <c r="U9" i="53"/>
  <c r="N13" i="69" s="1"/>
  <c r="N45" i="69"/>
  <c r="N41" i="69"/>
  <c r="N33" i="69"/>
  <c r="N56" i="69"/>
  <c r="N39" i="69"/>
  <c r="N50" i="69"/>
  <c r="N25" i="69"/>
  <c r="N44" i="69"/>
  <c r="N49" i="69"/>
  <c r="U8" i="59"/>
  <c r="N12" i="75" s="1"/>
  <c r="N56" i="75"/>
  <c r="U10" i="59"/>
  <c r="N14" i="75" s="1"/>
  <c r="N23" i="75"/>
  <c r="U11" i="59"/>
  <c r="N15" i="75" s="1"/>
  <c r="N31" i="75"/>
  <c r="N24" i="75"/>
  <c r="N33" i="75"/>
  <c r="N47" i="75"/>
  <c r="N40" i="75"/>
  <c r="N49" i="75"/>
  <c r="N55" i="75"/>
  <c r="N48" i="75"/>
  <c r="N17" i="75"/>
  <c r="N42" i="75"/>
  <c r="N44" i="75"/>
  <c r="N32" i="75"/>
  <c r="N50" i="75"/>
  <c r="N37" i="75"/>
  <c r="N19" i="75"/>
  <c r="N39" i="75"/>
  <c r="N18" i="75"/>
  <c r="N22" i="75"/>
  <c r="N52" i="75"/>
  <c r="N20" i="75"/>
  <c r="N16" i="75"/>
  <c r="N27" i="75"/>
  <c r="N30" i="75"/>
  <c r="N45" i="75"/>
  <c r="N25" i="75"/>
  <c r="N35" i="75"/>
  <c r="N38" i="75"/>
  <c r="N41" i="75"/>
  <c r="N43" i="75"/>
  <c r="U9" i="59"/>
  <c r="N13" i="75" s="1"/>
  <c r="N46" i="75"/>
  <c r="N36" i="75"/>
  <c r="N53" i="75"/>
  <c r="N26" i="75"/>
  <c r="N51" i="75"/>
  <c r="N54" i="75"/>
  <c r="N28" i="75"/>
  <c r="N29" i="75"/>
  <c r="N34" i="75"/>
  <c r="N54" i="73"/>
  <c r="U10" i="57"/>
  <c r="N14" i="73" s="1"/>
  <c r="N22" i="73"/>
  <c r="N38" i="73"/>
  <c r="N46" i="73"/>
  <c r="U11" i="57"/>
  <c r="N15" i="73" s="1"/>
  <c r="N53" i="73"/>
  <c r="N18" i="73"/>
  <c r="N42" i="73"/>
  <c r="N30" i="73"/>
  <c r="N23" i="73"/>
  <c r="N20" i="73"/>
  <c r="N37" i="73"/>
  <c r="N35" i="73"/>
  <c r="N31" i="73"/>
  <c r="N16" i="73"/>
  <c r="N17" i="73"/>
  <c r="N28" i="73"/>
  <c r="N21" i="73"/>
  <c r="N56" i="73"/>
  <c r="N34" i="73"/>
  <c r="N39" i="73"/>
  <c r="N24" i="73"/>
  <c r="N25" i="73"/>
  <c r="N36" i="73"/>
  <c r="N29" i="73"/>
  <c r="U9" i="57"/>
  <c r="N13" i="73" s="1"/>
  <c r="N43" i="73"/>
  <c r="N47" i="73"/>
  <c r="N32" i="73"/>
  <c r="N33" i="73"/>
  <c r="N44" i="73"/>
  <c r="N26" i="73"/>
  <c r="N27" i="73"/>
  <c r="N51" i="73"/>
  <c r="N12" i="73"/>
  <c r="N55" i="73"/>
  <c r="N40" i="73"/>
  <c r="N41" i="73"/>
  <c r="N52" i="73"/>
  <c r="N45" i="73"/>
  <c r="N50" i="73"/>
  <c r="N48" i="73"/>
  <c r="N49" i="73"/>
  <c r="N19" i="73"/>
  <c r="U4" i="8"/>
  <c r="C113" i="47"/>
  <c r="F32" i="77" s="1"/>
  <c r="J21" i="60" l="1"/>
  <c r="U3" i="52"/>
  <c r="I7" i="68" s="1"/>
  <c r="Z6" i="70" s="1"/>
  <c r="F24" i="77"/>
  <c r="U3" i="55"/>
  <c r="I7" i="71" s="1"/>
  <c r="Z6" i="73" s="1"/>
  <c r="F27" i="77"/>
  <c r="U3" i="59"/>
  <c r="I7" i="75" s="1"/>
  <c r="Z8" i="75" s="1"/>
  <c r="F31" i="77"/>
  <c r="U3" i="57"/>
  <c r="I7" i="73" s="1"/>
  <c r="Z8" i="73" s="1"/>
  <c r="F29" i="77"/>
  <c r="U3" i="58"/>
  <c r="I7" i="74" s="1"/>
  <c r="Z8" i="74" s="1"/>
  <c r="F30" i="77"/>
  <c r="U3" i="56"/>
  <c r="I7" i="72" s="1"/>
  <c r="Z8" i="72" s="1"/>
  <c r="F28" i="77"/>
  <c r="U3" i="51"/>
  <c r="I7" i="67" s="1"/>
  <c r="Z7" i="68" s="1"/>
  <c r="F23" i="77"/>
  <c r="U3" i="53"/>
  <c r="I7" i="69" s="1"/>
  <c r="Z6" i="71" s="1"/>
  <c r="F25" i="77"/>
  <c r="U3" i="54"/>
  <c r="I7" i="70" s="1"/>
  <c r="Z7" i="71" s="1"/>
  <c r="F26" i="77"/>
  <c r="Z7" i="65"/>
  <c r="Z6" i="66"/>
  <c r="Z7" i="61"/>
  <c r="I8" i="61"/>
  <c r="U5" i="58"/>
  <c r="I9" i="74" s="1"/>
  <c r="U5" i="59"/>
  <c r="I9" i="75" s="1"/>
  <c r="U5" i="56"/>
  <c r="I9" i="72" s="1"/>
  <c r="U5" i="57"/>
  <c r="I9" i="73" s="1"/>
  <c r="U5" i="54"/>
  <c r="I9" i="70" s="1"/>
  <c r="U5" i="55"/>
  <c r="I9" i="71" s="1"/>
  <c r="U5" i="52"/>
  <c r="I9" i="68" s="1"/>
  <c r="U5" i="53"/>
  <c r="I9" i="69" s="1"/>
  <c r="U5" i="50"/>
  <c r="I9" i="66" s="1"/>
  <c r="U5" i="51"/>
  <c r="I9" i="67" s="1"/>
  <c r="U5" i="9"/>
  <c r="U5" i="49"/>
  <c r="I9" i="65" s="1"/>
  <c r="P5" i="9"/>
  <c r="U5" i="8"/>
  <c r="K20" i="60"/>
  <c r="E261" i="60"/>
  <c r="P21" i="60"/>
  <c r="C21" i="60"/>
  <c r="I21" i="60"/>
  <c r="C262" i="60" s="1"/>
  <c r="D262" i="60" s="1"/>
  <c r="G21" i="60"/>
  <c r="D22" i="60"/>
  <c r="B263" i="60" s="1"/>
  <c r="E21" i="60"/>
  <c r="F262" i="60" s="1"/>
  <c r="J22" i="60" l="1"/>
  <c r="Y7" i="34"/>
  <c r="G31" i="35"/>
  <c r="Z8" i="68"/>
  <c r="Z7" i="75"/>
  <c r="Z8" i="70"/>
  <c r="Z7" i="69"/>
  <c r="Z7" i="74"/>
  <c r="Z6" i="75"/>
  <c r="Z6" i="72"/>
  <c r="Z7" i="70"/>
  <c r="Z8" i="69"/>
  <c r="Z7" i="73"/>
  <c r="Z8" i="71"/>
  <c r="Z6" i="74"/>
  <c r="Z6" i="69"/>
  <c r="Z8" i="67"/>
  <c r="Z7" i="72"/>
  <c r="I9" i="61"/>
  <c r="P4" i="49"/>
  <c r="P5" i="49" s="1"/>
  <c r="I8" i="34"/>
  <c r="Y7" i="36"/>
  <c r="Y6" i="37"/>
  <c r="K21" i="60"/>
  <c r="E262" i="60"/>
  <c r="P22" i="60"/>
  <c r="C22" i="60"/>
  <c r="I22" i="60"/>
  <c r="C263" i="60" s="1"/>
  <c r="D263" i="60" s="1"/>
  <c r="G22" i="60"/>
  <c r="D23" i="60"/>
  <c r="B264" i="60" s="1"/>
  <c r="E22" i="60"/>
  <c r="F263" i="60" s="1"/>
  <c r="J23" i="60" l="1"/>
  <c r="K22" i="60"/>
  <c r="P4" i="50"/>
  <c r="P5" i="50" s="1"/>
  <c r="G33" i="35" s="1"/>
  <c r="G32" i="35"/>
  <c r="Y8" i="36"/>
  <c r="Y7" i="37"/>
  <c r="Y6" i="38"/>
  <c r="I8" i="36"/>
  <c r="I7" i="36"/>
  <c r="E263" i="60"/>
  <c r="P23" i="60"/>
  <c r="C23" i="60"/>
  <c r="G23" i="60"/>
  <c r="I23" i="60"/>
  <c r="C264" i="60" s="1"/>
  <c r="D264" i="60" s="1"/>
  <c r="D24" i="60"/>
  <c r="B265" i="60" s="1"/>
  <c r="E23" i="60"/>
  <c r="F264" i="60" s="1"/>
  <c r="J24" i="60" l="1"/>
  <c r="I7" i="37"/>
  <c r="I8" i="37"/>
  <c r="Y7" i="38"/>
  <c r="Y8" i="37"/>
  <c r="Y6" i="39"/>
  <c r="P4" i="51"/>
  <c r="P5" i="51" s="1"/>
  <c r="G34" i="35" s="1"/>
  <c r="K23" i="60"/>
  <c r="E264" i="60"/>
  <c r="P24" i="60"/>
  <c r="C24" i="60"/>
  <c r="G24" i="60"/>
  <c r="I24" i="60"/>
  <c r="C265" i="60" s="1"/>
  <c r="D265" i="60" s="1"/>
  <c r="D25" i="60"/>
  <c r="B266" i="60" s="1"/>
  <c r="E24" i="60"/>
  <c r="F265" i="60" s="1"/>
  <c r="J25" i="60" l="1"/>
  <c r="I7" i="38"/>
  <c r="Y7" i="39"/>
  <c r="P4" i="52"/>
  <c r="P5" i="52" s="1"/>
  <c r="G35" i="35" s="1"/>
  <c r="I8" i="38"/>
  <c r="Y8" i="38"/>
  <c r="Y6" i="40"/>
  <c r="K24" i="60"/>
  <c r="E265" i="60"/>
  <c r="P25" i="60"/>
  <c r="D26" i="60"/>
  <c r="B267" i="60" s="1"/>
  <c r="C25" i="60"/>
  <c r="G25" i="60"/>
  <c r="I25" i="60"/>
  <c r="C266" i="60" s="1"/>
  <c r="D266" i="60" s="1"/>
  <c r="E25" i="60"/>
  <c r="F266" i="60" s="1"/>
  <c r="J26" i="60" l="1"/>
  <c r="I7" i="39"/>
  <c r="Y6" i="41"/>
  <c r="Y7" i="40"/>
  <c r="I8" i="39"/>
  <c r="Y8" i="39"/>
  <c r="P4" i="53"/>
  <c r="P5" i="53" s="1"/>
  <c r="G36" i="35" s="1"/>
  <c r="K25" i="60"/>
  <c r="E266" i="60"/>
  <c r="P26" i="60"/>
  <c r="C26" i="60"/>
  <c r="G26" i="60"/>
  <c r="I26" i="60"/>
  <c r="C267" i="60" s="1"/>
  <c r="D267" i="60" s="1"/>
  <c r="D27" i="60"/>
  <c r="B268" i="60" s="1"/>
  <c r="E26" i="60"/>
  <c r="F267" i="60" s="1"/>
  <c r="J27" i="60" l="1"/>
  <c r="Y6" i="42"/>
  <c r="Y7" i="41"/>
  <c r="I8" i="40"/>
  <c r="Y8" i="40"/>
  <c r="P4" i="54"/>
  <c r="P5" i="54" s="1"/>
  <c r="G37" i="35" s="1"/>
  <c r="K26" i="60"/>
  <c r="E267" i="60"/>
  <c r="P27" i="60"/>
  <c r="C27" i="60"/>
  <c r="G27" i="60"/>
  <c r="I27" i="60"/>
  <c r="C268" i="60" s="1"/>
  <c r="D268" i="60" s="1"/>
  <c r="D28" i="60"/>
  <c r="B269" i="60" s="1"/>
  <c r="E27" i="60"/>
  <c r="F268" i="60" s="1"/>
  <c r="I7" i="40"/>
  <c r="J28" i="60" l="1"/>
  <c r="Y6" i="43"/>
  <c r="Y7" i="42"/>
  <c r="I8" i="41"/>
  <c r="Y8" i="41"/>
  <c r="P4" i="55"/>
  <c r="P5" i="55" s="1"/>
  <c r="G38" i="35" s="1"/>
  <c r="K27" i="60"/>
  <c r="E268" i="60"/>
  <c r="P28" i="60"/>
  <c r="C28" i="60"/>
  <c r="G28" i="60"/>
  <c r="I28" i="60"/>
  <c r="C269" i="60" s="1"/>
  <c r="D269" i="60" s="1"/>
  <c r="D29" i="60"/>
  <c r="J29" i="60" s="1"/>
  <c r="E28" i="60"/>
  <c r="F269" i="60" s="1"/>
  <c r="Y6" i="44" l="1"/>
  <c r="Y7" i="43"/>
  <c r="I8" i="42"/>
  <c r="Y8" i="42"/>
  <c r="P4" i="56"/>
  <c r="P5" i="56" s="1"/>
  <c r="G39" i="35" s="1"/>
  <c r="K28" i="60"/>
  <c r="E269" i="60"/>
  <c r="B270" i="60"/>
  <c r="P29" i="60"/>
  <c r="C29" i="60"/>
  <c r="I29" i="60"/>
  <c r="G29" i="60"/>
  <c r="D30" i="60"/>
  <c r="B271" i="60" s="1"/>
  <c r="E29" i="60"/>
  <c r="F270" i="60" s="1"/>
  <c r="I7" i="41"/>
  <c r="J30" i="60" l="1"/>
  <c r="Y8" i="43"/>
  <c r="Y6" i="45"/>
  <c r="I8" i="43"/>
  <c r="Y7" i="44"/>
  <c r="P4" i="57"/>
  <c r="P5" i="57" s="1"/>
  <c r="G40" i="35" s="1"/>
  <c r="K29" i="60"/>
  <c r="C270" i="60"/>
  <c r="D270" i="60" s="1"/>
  <c r="P30" i="60"/>
  <c r="C30" i="60"/>
  <c r="I30" i="60"/>
  <c r="C271" i="60" s="1"/>
  <c r="D271" i="60" s="1"/>
  <c r="G30" i="60"/>
  <c r="D31" i="60"/>
  <c r="B272" i="60" s="1"/>
  <c r="E30" i="60"/>
  <c r="F271" i="60" s="1"/>
  <c r="J31" i="60" l="1"/>
  <c r="Y8" i="44"/>
  <c r="Y6" i="46"/>
  <c r="I8" i="44"/>
  <c r="Y7" i="45"/>
  <c r="P4" i="58"/>
  <c r="P5" i="58" s="1"/>
  <c r="G41" i="35" s="1"/>
  <c r="K30" i="60"/>
  <c r="E271" i="60"/>
  <c r="E270" i="60"/>
  <c r="P31" i="60"/>
  <c r="C31" i="60"/>
  <c r="G31" i="60"/>
  <c r="I31" i="60"/>
  <c r="C272" i="60" s="1"/>
  <c r="D272" i="60" s="1"/>
  <c r="D32" i="60"/>
  <c r="E31" i="60"/>
  <c r="F272" i="60" s="1"/>
  <c r="I7" i="42"/>
  <c r="J32" i="60" l="1"/>
  <c r="Y8" i="45"/>
  <c r="P4" i="59"/>
  <c r="P5" i="59" s="1"/>
  <c r="G42" i="35" s="1"/>
  <c r="Y7" i="46"/>
  <c r="I8" i="45"/>
  <c r="K31" i="60"/>
  <c r="E272" i="60"/>
  <c r="B273" i="60"/>
  <c r="P32" i="60"/>
  <c r="C32" i="60"/>
  <c r="G32" i="60"/>
  <c r="I32" i="60"/>
  <c r="D33" i="60"/>
  <c r="B274" i="60" s="1"/>
  <c r="E32" i="60"/>
  <c r="F273" i="60" s="1"/>
  <c r="J33" i="60" l="1"/>
  <c r="I8" i="46"/>
  <c r="Y8" i="46"/>
  <c r="K32" i="60"/>
  <c r="C273" i="60"/>
  <c r="P33" i="60"/>
  <c r="C33" i="60"/>
  <c r="G33" i="60"/>
  <c r="I33" i="60"/>
  <c r="C274" i="60" s="1"/>
  <c r="D274" i="60" s="1"/>
  <c r="D34" i="60"/>
  <c r="B275" i="60" s="1"/>
  <c r="E33" i="60"/>
  <c r="F274" i="60" s="1"/>
  <c r="I7" i="43"/>
  <c r="J34" i="60" l="1"/>
  <c r="E273" i="60"/>
  <c r="D273" i="60"/>
  <c r="K33" i="60"/>
  <c r="E274" i="60"/>
  <c r="P34" i="60"/>
  <c r="C34" i="60"/>
  <c r="G34" i="60"/>
  <c r="I34" i="60"/>
  <c r="C275" i="60" s="1"/>
  <c r="D275" i="60" s="1"/>
  <c r="D35" i="60"/>
  <c r="B276" i="60" s="1"/>
  <c r="E34" i="60"/>
  <c r="F275" i="60" s="1"/>
  <c r="J35" i="60" l="1"/>
  <c r="K34" i="60"/>
  <c r="E275" i="60"/>
  <c r="C35" i="60"/>
  <c r="P35" i="60"/>
  <c r="G35" i="60"/>
  <c r="I35" i="60"/>
  <c r="C276" i="60" s="1"/>
  <c r="D276" i="60" s="1"/>
  <c r="D36" i="60"/>
  <c r="B277" i="60" s="1"/>
  <c r="E35" i="60"/>
  <c r="F276" i="60" s="1"/>
  <c r="I7" i="44"/>
  <c r="J36" i="60" l="1"/>
  <c r="K35" i="60"/>
  <c r="E276" i="60"/>
  <c r="P36" i="60"/>
  <c r="C36" i="60"/>
  <c r="G36" i="60"/>
  <c r="I36" i="60"/>
  <c r="C277" i="60" s="1"/>
  <c r="D277" i="60" s="1"/>
  <c r="D37" i="60"/>
  <c r="B278" i="60" s="1"/>
  <c r="E36" i="60"/>
  <c r="F277" i="60" s="1"/>
  <c r="J37" i="60" l="1"/>
  <c r="K36" i="60"/>
  <c r="E277" i="60"/>
  <c r="P37" i="60"/>
  <c r="C37" i="60"/>
  <c r="I37" i="60"/>
  <c r="C278" i="60" s="1"/>
  <c r="D278" i="60" s="1"/>
  <c r="G37" i="60"/>
  <c r="D38" i="60"/>
  <c r="B279" i="60" s="1"/>
  <c r="E37" i="60"/>
  <c r="F278" i="60" s="1"/>
  <c r="I7" i="45"/>
  <c r="J38" i="60" l="1"/>
  <c r="K37" i="60"/>
  <c r="E278" i="60"/>
  <c r="C38" i="60"/>
  <c r="P38" i="60"/>
  <c r="I38" i="60"/>
  <c r="C279" i="60" s="1"/>
  <c r="D279" i="60" s="1"/>
  <c r="G38" i="60"/>
  <c r="D39" i="60"/>
  <c r="B280" i="60" s="1"/>
  <c r="E38" i="60"/>
  <c r="F279" i="60" s="1"/>
  <c r="J39" i="60" l="1"/>
  <c r="K38" i="60"/>
  <c r="E279" i="60"/>
  <c r="P39" i="60"/>
  <c r="C39" i="60"/>
  <c r="G39" i="60"/>
  <c r="I39" i="60"/>
  <c r="C280" i="60" s="1"/>
  <c r="D280" i="60" s="1"/>
  <c r="D40" i="60"/>
  <c r="B281" i="60" s="1"/>
  <c r="E39" i="60"/>
  <c r="F280" i="60" s="1"/>
  <c r="I7" i="46"/>
  <c r="J40" i="60" l="1"/>
  <c r="K39" i="60"/>
  <c r="E280" i="60"/>
  <c r="P40" i="60"/>
  <c r="C40" i="60"/>
  <c r="G40" i="60"/>
  <c r="I40" i="60"/>
  <c r="C281" i="60" s="1"/>
  <c r="D281" i="60" s="1"/>
  <c r="D41" i="60"/>
  <c r="B282" i="60" s="1"/>
  <c r="E40" i="60"/>
  <c r="F281" i="60" s="1"/>
  <c r="G43" i="35"/>
  <c r="J41" i="60" l="1"/>
  <c r="K40" i="60"/>
  <c r="E281" i="60"/>
  <c r="P41" i="60"/>
  <c r="C41" i="60"/>
  <c r="G41" i="60"/>
  <c r="I41" i="60"/>
  <c r="C282" i="60" s="1"/>
  <c r="D282" i="60" s="1"/>
  <c r="D42" i="60"/>
  <c r="B283" i="60" s="1"/>
  <c r="E41" i="60"/>
  <c r="F282" i="60" s="1"/>
  <c r="J42" i="60" l="1"/>
  <c r="K41" i="60"/>
  <c r="E282" i="60"/>
  <c r="P42" i="60"/>
  <c r="C42" i="60"/>
  <c r="G42" i="60"/>
  <c r="I42" i="60"/>
  <c r="C283" i="60" s="1"/>
  <c r="D283" i="60" s="1"/>
  <c r="D43" i="60"/>
  <c r="B284" i="60" s="1"/>
  <c r="E42" i="60"/>
  <c r="F283" i="60" s="1"/>
  <c r="J43" i="60" l="1"/>
  <c r="K42" i="60"/>
  <c r="E283" i="60"/>
  <c r="P43" i="60"/>
  <c r="C43" i="60"/>
  <c r="G43" i="60"/>
  <c r="I43" i="60"/>
  <c r="C284" i="60" s="1"/>
  <c r="D284" i="60" s="1"/>
  <c r="D44" i="60"/>
  <c r="B285" i="60" s="1"/>
  <c r="E43" i="60"/>
  <c r="F284" i="60" s="1"/>
  <c r="J44" i="60" l="1"/>
  <c r="K43" i="60"/>
  <c r="E284" i="60"/>
  <c r="P44" i="60"/>
  <c r="C44" i="60"/>
  <c r="G44" i="60"/>
  <c r="I44" i="60"/>
  <c r="C285" i="60" s="1"/>
  <c r="D285" i="60" s="1"/>
  <c r="D45" i="60"/>
  <c r="B286" i="60" s="1"/>
  <c r="E44" i="60"/>
  <c r="F285" i="60" s="1"/>
  <c r="J45" i="60" l="1"/>
  <c r="K44" i="60"/>
  <c r="E285" i="60"/>
  <c r="P45" i="60"/>
  <c r="C45" i="60"/>
  <c r="I45" i="60"/>
  <c r="C286" i="60" s="1"/>
  <c r="D286" i="60" s="1"/>
  <c r="G45" i="60"/>
  <c r="D46" i="60"/>
  <c r="B287" i="60" s="1"/>
  <c r="E45" i="60"/>
  <c r="F286" i="60" s="1"/>
  <c r="J46" i="60" l="1"/>
  <c r="K45" i="60"/>
  <c r="E286" i="60"/>
  <c r="P46" i="60"/>
  <c r="C46" i="60"/>
  <c r="I46" i="60"/>
  <c r="C287" i="60" s="1"/>
  <c r="D287" i="60" s="1"/>
  <c r="G46" i="60"/>
  <c r="D47" i="60"/>
  <c r="B288" i="60" s="1"/>
  <c r="E46" i="60"/>
  <c r="F287" i="60" s="1"/>
  <c r="J47" i="60" l="1"/>
  <c r="K46" i="60"/>
  <c r="E287" i="60"/>
  <c r="P47" i="60"/>
  <c r="C47" i="60"/>
  <c r="G47" i="60"/>
  <c r="I47" i="60"/>
  <c r="C288" i="60" s="1"/>
  <c r="D288" i="60" s="1"/>
  <c r="D48" i="60"/>
  <c r="B289" i="60" s="1"/>
  <c r="E47" i="60"/>
  <c r="F288" i="60" s="1"/>
  <c r="J48" i="60" l="1"/>
  <c r="K47" i="60"/>
  <c r="E288" i="60"/>
  <c r="P48" i="60"/>
  <c r="C48" i="60"/>
  <c r="G48" i="60"/>
  <c r="I48" i="60"/>
  <c r="C289" i="60" s="1"/>
  <c r="D289" i="60" s="1"/>
  <c r="D49" i="60"/>
  <c r="B290" i="60" s="1"/>
  <c r="E48" i="60"/>
  <c r="F289" i="60" s="1"/>
  <c r="J49" i="60" l="1"/>
  <c r="K48" i="60"/>
  <c r="E289" i="60"/>
  <c r="P49" i="60"/>
  <c r="C49" i="60"/>
  <c r="G49" i="60"/>
  <c r="I49" i="60"/>
  <c r="C290" i="60" s="1"/>
  <c r="D290" i="60" s="1"/>
  <c r="D50" i="60"/>
  <c r="B291" i="60" s="1"/>
  <c r="E49" i="60"/>
  <c r="F290" i="60" s="1"/>
  <c r="D291" i="60" l="1"/>
  <c r="J50" i="60"/>
  <c r="K49" i="60"/>
  <c r="E290" i="60"/>
  <c r="P50" i="60"/>
  <c r="C50" i="60"/>
  <c r="G50" i="60"/>
  <c r="I50" i="60"/>
  <c r="C291" i="60" s="1"/>
  <c r="D51" i="60"/>
  <c r="E50" i="60"/>
  <c r="F291" i="60" s="1"/>
  <c r="B292" i="60" l="1"/>
  <c r="D292" i="60" s="1"/>
  <c r="J51" i="60"/>
  <c r="K50" i="60"/>
  <c r="E291" i="60"/>
  <c r="P51" i="60"/>
  <c r="C51" i="60"/>
  <c r="G51" i="60"/>
  <c r="I51" i="60"/>
  <c r="C292" i="60" s="1"/>
  <c r="D52" i="60"/>
  <c r="E51" i="60"/>
  <c r="F292" i="60" s="1"/>
  <c r="B293" i="60" l="1"/>
  <c r="D293" i="60" s="1"/>
  <c r="J52" i="60"/>
  <c r="K51" i="60"/>
  <c r="E292" i="60"/>
  <c r="P52" i="60"/>
  <c r="C52" i="60"/>
  <c r="G52" i="60"/>
  <c r="I52" i="60"/>
  <c r="C293" i="60" s="1"/>
  <c r="D53" i="60"/>
  <c r="E52" i="60"/>
  <c r="F293" i="60" s="1"/>
  <c r="B294" i="60" l="1"/>
  <c r="D294" i="60" s="1"/>
  <c r="J53" i="60"/>
  <c r="K52" i="60"/>
  <c r="E293" i="60"/>
  <c r="P53" i="60"/>
  <c r="C53" i="60"/>
  <c r="I53" i="60"/>
  <c r="C294" i="60" s="1"/>
  <c r="G53" i="60"/>
  <c r="D54" i="60"/>
  <c r="E53" i="60"/>
  <c r="F294" i="60" s="1"/>
  <c r="B295" i="60" l="1"/>
  <c r="D295" i="60" s="1"/>
  <c r="J54" i="60"/>
  <c r="K53" i="60"/>
  <c r="E294" i="60"/>
  <c r="P54" i="60"/>
  <c r="C54" i="60"/>
  <c r="I54" i="60"/>
  <c r="C295" i="60" s="1"/>
  <c r="G54" i="60"/>
  <c r="D55" i="60"/>
  <c r="E54" i="60"/>
  <c r="F295" i="60" s="1"/>
  <c r="B296" i="60" l="1"/>
  <c r="D296" i="60" s="1"/>
  <c r="J55" i="60"/>
  <c r="K54" i="60"/>
  <c r="E295" i="60"/>
  <c r="C55" i="60"/>
  <c r="P55" i="60"/>
  <c r="G55" i="60"/>
  <c r="I55" i="60"/>
  <c r="C296" i="60" s="1"/>
  <c r="D56" i="60"/>
  <c r="E55" i="60"/>
  <c r="F296" i="60" s="1"/>
  <c r="B297" i="60" l="1"/>
  <c r="D297" i="60" s="1"/>
  <c r="J56" i="60"/>
  <c r="K55" i="60"/>
  <c r="E296" i="60"/>
  <c r="P56" i="60"/>
  <c r="C56" i="60"/>
  <c r="G56" i="60"/>
  <c r="I56" i="60"/>
  <c r="C297" i="60" s="1"/>
  <c r="D57" i="60"/>
  <c r="E56" i="60"/>
  <c r="F297" i="60" s="1"/>
  <c r="B298" i="60" l="1"/>
  <c r="D298" i="60" s="1"/>
  <c r="J57" i="60"/>
  <c r="K56" i="60"/>
  <c r="E297" i="60"/>
  <c r="P57" i="60"/>
  <c r="C57" i="60"/>
  <c r="G57" i="60"/>
  <c r="I57" i="60"/>
  <c r="C298" i="60" s="1"/>
  <c r="D58" i="60"/>
  <c r="E57" i="60"/>
  <c r="F298" i="60" s="1"/>
  <c r="B299" i="60" l="1"/>
  <c r="D299" i="60" s="1"/>
  <c r="J58" i="60"/>
  <c r="K57" i="60"/>
  <c r="E298" i="60"/>
  <c r="P58" i="60"/>
  <c r="C58" i="60"/>
  <c r="G58" i="60"/>
  <c r="I58" i="60"/>
  <c r="C299" i="60" s="1"/>
  <c r="D59" i="60"/>
  <c r="E58" i="60"/>
  <c r="F299" i="60" s="1"/>
  <c r="B300" i="60" l="1"/>
  <c r="D300" i="60" s="1"/>
  <c r="J59" i="60"/>
  <c r="K58" i="60"/>
  <c r="E299" i="60"/>
  <c r="P59" i="60"/>
  <c r="C59" i="60"/>
  <c r="G59" i="60"/>
  <c r="I59" i="60"/>
  <c r="C300" i="60" s="1"/>
  <c r="D60" i="60"/>
  <c r="E59" i="60"/>
  <c r="F300" i="60" s="1"/>
  <c r="B301" i="60" l="1"/>
  <c r="D301" i="60" s="1"/>
  <c r="J60" i="60"/>
  <c r="K59" i="60"/>
  <c r="E300" i="60"/>
  <c r="P60" i="60"/>
  <c r="C60" i="60"/>
  <c r="G60" i="60"/>
  <c r="I60" i="60"/>
  <c r="C301" i="60" s="1"/>
  <c r="D61" i="60"/>
  <c r="E60" i="60"/>
  <c r="F301" i="60" s="1"/>
  <c r="B302" i="60" l="1"/>
  <c r="D302" i="60" s="1"/>
  <c r="J61" i="60"/>
  <c r="K60" i="60"/>
  <c r="E301" i="60"/>
  <c r="P61" i="60"/>
  <c r="C61" i="60"/>
  <c r="I61" i="60"/>
  <c r="C302" i="60" s="1"/>
  <c r="G61" i="60"/>
  <c r="D62" i="60"/>
  <c r="E61" i="60"/>
  <c r="F302" i="60" s="1"/>
  <c r="B303" i="60" l="1"/>
  <c r="D303" i="60" s="1"/>
  <c r="J62" i="60"/>
  <c r="K61" i="60"/>
  <c r="E302" i="60"/>
  <c r="P62" i="60"/>
  <c r="C62" i="60"/>
  <c r="I62" i="60"/>
  <c r="C303" i="60" s="1"/>
  <c r="G62" i="60"/>
  <c r="D63" i="60"/>
  <c r="E62" i="60"/>
  <c r="F303" i="60" s="1"/>
  <c r="B304" i="60" l="1"/>
  <c r="D304" i="60" s="1"/>
  <c r="J63" i="60"/>
  <c r="K62" i="60"/>
  <c r="E303" i="60"/>
  <c r="P63" i="60"/>
  <c r="C63" i="60"/>
  <c r="G63" i="60"/>
  <c r="I63" i="60"/>
  <c r="C304" i="60" s="1"/>
  <c r="D64" i="60"/>
  <c r="E63" i="60"/>
  <c r="F304" i="60" s="1"/>
  <c r="B305" i="60" l="1"/>
  <c r="D305" i="60" s="1"/>
  <c r="J64" i="60"/>
  <c r="K63" i="60"/>
  <c r="E304" i="60"/>
  <c r="P64" i="60"/>
  <c r="C64" i="60"/>
  <c r="G64" i="60"/>
  <c r="I64" i="60"/>
  <c r="C305" i="60" s="1"/>
  <c r="D65" i="60"/>
  <c r="E64" i="60"/>
  <c r="F305" i="60" s="1"/>
  <c r="B306" i="60" l="1"/>
  <c r="D306" i="60" s="1"/>
  <c r="J65" i="60"/>
  <c r="K64" i="60"/>
  <c r="E305" i="60"/>
  <c r="P65" i="60"/>
  <c r="C65" i="60"/>
  <c r="G65" i="60"/>
  <c r="I65" i="60"/>
  <c r="C306" i="60" s="1"/>
  <c r="D66" i="60"/>
  <c r="E65" i="60"/>
  <c r="F306" i="60" s="1"/>
  <c r="B307" i="60" l="1"/>
  <c r="D307" i="60" s="1"/>
  <c r="J66" i="60"/>
  <c r="K65" i="60"/>
  <c r="E306" i="60"/>
  <c r="P66" i="60"/>
  <c r="C66" i="60"/>
  <c r="G66" i="60"/>
  <c r="I66" i="60"/>
  <c r="C307" i="60" s="1"/>
  <c r="D67" i="60"/>
  <c r="E66" i="60"/>
  <c r="F307" i="60" s="1"/>
  <c r="B308" i="60" l="1"/>
  <c r="D308" i="60" s="1"/>
  <c r="J67" i="60"/>
  <c r="K66" i="60"/>
  <c r="E307" i="60"/>
  <c r="P67" i="60"/>
  <c r="C67" i="60"/>
  <c r="G67" i="60"/>
  <c r="I67" i="60"/>
  <c r="C308" i="60" s="1"/>
  <c r="D68" i="60"/>
  <c r="E67" i="60"/>
  <c r="F308" i="60" s="1"/>
  <c r="B309" i="60" l="1"/>
  <c r="D309" i="60" s="1"/>
  <c r="J68" i="60"/>
  <c r="K67" i="60"/>
  <c r="E308" i="60"/>
  <c r="P68" i="60"/>
  <c r="C68" i="60"/>
  <c r="G68" i="60"/>
  <c r="I68" i="60"/>
  <c r="D69" i="60"/>
  <c r="E68" i="60"/>
  <c r="F309" i="60" s="1"/>
  <c r="C309" i="60" l="1"/>
  <c r="B310" i="60"/>
  <c r="D310" i="60" s="1"/>
  <c r="J69" i="60"/>
  <c r="K68" i="60"/>
  <c r="E309" i="60"/>
  <c r="P69" i="60"/>
  <c r="C69" i="60"/>
  <c r="I69" i="60"/>
  <c r="C310" i="60" s="1"/>
  <c r="G69" i="60"/>
  <c r="D70" i="60"/>
  <c r="E69" i="60"/>
  <c r="F310" i="60" s="1"/>
  <c r="B311" i="60" l="1"/>
  <c r="D311" i="60" s="1"/>
  <c r="J70" i="60"/>
  <c r="K69" i="60"/>
  <c r="E310" i="60"/>
  <c r="P70" i="60"/>
  <c r="C70" i="60"/>
  <c r="I70" i="60"/>
  <c r="C311" i="60" s="1"/>
  <c r="G70" i="60"/>
  <c r="D71" i="60"/>
  <c r="E70" i="60"/>
  <c r="F311" i="60" s="1"/>
  <c r="B312" i="60" l="1"/>
  <c r="D312" i="60" s="1"/>
  <c r="J71" i="60"/>
  <c r="K70" i="60"/>
  <c r="E311" i="60"/>
  <c r="P71" i="60"/>
  <c r="C71" i="60"/>
  <c r="G71" i="60"/>
  <c r="I71" i="60"/>
  <c r="C312" i="60" s="1"/>
  <c r="D72" i="60"/>
  <c r="E71" i="60"/>
  <c r="F312" i="60" s="1"/>
  <c r="B313" i="60" l="1"/>
  <c r="D313" i="60" s="1"/>
  <c r="J72" i="60"/>
  <c r="K71" i="60"/>
  <c r="E312" i="60"/>
  <c r="P72" i="60"/>
  <c r="C72" i="60"/>
  <c r="G72" i="60"/>
  <c r="I72" i="60"/>
  <c r="C313" i="60" s="1"/>
  <c r="D73" i="60"/>
  <c r="E72" i="60"/>
  <c r="F313" i="60" s="1"/>
  <c r="B314" i="60" l="1"/>
  <c r="D314" i="60" s="1"/>
  <c r="J73" i="60"/>
  <c r="K72" i="60"/>
  <c r="E313" i="60"/>
  <c r="P73" i="60"/>
  <c r="C73" i="60"/>
  <c r="G73" i="60"/>
  <c r="I73" i="60"/>
  <c r="C314" i="60" s="1"/>
  <c r="D74" i="60"/>
  <c r="E73" i="60"/>
  <c r="F314" i="60" s="1"/>
  <c r="B315" i="60" l="1"/>
  <c r="D315" i="60" s="1"/>
  <c r="J74" i="60"/>
  <c r="K73" i="60"/>
  <c r="E314" i="60"/>
  <c r="P74" i="60"/>
  <c r="C74" i="60"/>
  <c r="G74" i="60"/>
  <c r="I74" i="60"/>
  <c r="C315" i="60" s="1"/>
  <c r="D75" i="60"/>
  <c r="E74" i="60"/>
  <c r="F315" i="60" s="1"/>
  <c r="B316" i="60" l="1"/>
  <c r="D316" i="60" s="1"/>
  <c r="J75" i="60"/>
  <c r="K74" i="60"/>
  <c r="E315" i="60"/>
  <c r="P75" i="60"/>
  <c r="C75" i="60"/>
  <c r="G75" i="60"/>
  <c r="I75" i="60"/>
  <c r="C316" i="60" s="1"/>
  <c r="D76" i="60"/>
  <c r="E75" i="60"/>
  <c r="F316" i="60" s="1"/>
  <c r="B317" i="60" l="1"/>
  <c r="D317" i="60" s="1"/>
  <c r="J76" i="60"/>
  <c r="K75" i="60"/>
  <c r="E316" i="60"/>
  <c r="C76" i="60"/>
  <c r="P76" i="60"/>
  <c r="G76" i="60"/>
  <c r="I76" i="60"/>
  <c r="C317" i="60" s="1"/>
  <c r="D77" i="60"/>
  <c r="E76" i="60"/>
  <c r="F317" i="60" s="1"/>
  <c r="B318" i="60" l="1"/>
  <c r="D318" i="60" s="1"/>
  <c r="J77" i="60"/>
  <c r="K76" i="60"/>
  <c r="E317" i="60"/>
  <c r="P77" i="60"/>
  <c r="C77" i="60"/>
  <c r="I77" i="60"/>
  <c r="C318" i="60" s="1"/>
  <c r="G77" i="60"/>
  <c r="D78" i="60"/>
  <c r="E77" i="60"/>
  <c r="F318" i="60" s="1"/>
  <c r="B319" i="60" l="1"/>
  <c r="D319" i="60" s="1"/>
  <c r="J78" i="60"/>
  <c r="K77" i="60"/>
  <c r="E318" i="60"/>
  <c r="P78" i="60"/>
  <c r="C78" i="60"/>
  <c r="I78" i="60"/>
  <c r="C319" i="60" s="1"/>
  <c r="G78" i="60"/>
  <c r="D79" i="60"/>
  <c r="E78" i="60"/>
  <c r="F319" i="60" s="1"/>
  <c r="B320" i="60" l="1"/>
  <c r="D320" i="60" s="1"/>
  <c r="J79" i="60"/>
  <c r="K78" i="60"/>
  <c r="E319" i="60"/>
  <c r="P79" i="60"/>
  <c r="C79" i="60"/>
  <c r="G79" i="60"/>
  <c r="I79" i="60"/>
  <c r="C320" i="60" s="1"/>
  <c r="D80" i="60"/>
  <c r="E79" i="60"/>
  <c r="F320" i="60" s="1"/>
  <c r="B321" i="60" l="1"/>
  <c r="D321" i="60" s="1"/>
  <c r="J80" i="60"/>
  <c r="K79" i="60"/>
  <c r="E320" i="60"/>
  <c r="P80" i="60"/>
  <c r="C80" i="60"/>
  <c r="G80" i="60"/>
  <c r="I80" i="60"/>
  <c r="C321" i="60" s="1"/>
  <c r="D81" i="60"/>
  <c r="E80" i="60"/>
  <c r="F321" i="60" s="1"/>
  <c r="B322" i="60" l="1"/>
  <c r="D322" i="60" s="1"/>
  <c r="J81" i="60"/>
  <c r="K80" i="60"/>
  <c r="E321" i="60"/>
  <c r="P81" i="60"/>
  <c r="C81" i="60"/>
  <c r="G81" i="60"/>
  <c r="I81" i="60"/>
  <c r="C322" i="60" s="1"/>
  <c r="D82" i="60"/>
  <c r="E81" i="60"/>
  <c r="F322" i="60" s="1"/>
  <c r="B323" i="60" l="1"/>
  <c r="D323" i="60" s="1"/>
  <c r="J82" i="60"/>
  <c r="K81" i="60"/>
  <c r="E322" i="60"/>
  <c r="P82" i="60"/>
  <c r="C82" i="60"/>
  <c r="G82" i="60"/>
  <c r="I82" i="60"/>
  <c r="C323" i="60" s="1"/>
  <c r="D83" i="60"/>
  <c r="E82" i="60"/>
  <c r="F323" i="60" s="1"/>
  <c r="B324" i="60" l="1"/>
  <c r="D324" i="60" s="1"/>
  <c r="J83" i="60"/>
  <c r="K82" i="60"/>
  <c r="E323" i="60"/>
  <c r="P83" i="60"/>
  <c r="C83" i="60"/>
  <c r="G83" i="60"/>
  <c r="I83" i="60"/>
  <c r="C324" i="60" s="1"/>
  <c r="E324" i="60" s="1"/>
  <c r="D84" i="60"/>
  <c r="E83" i="60"/>
  <c r="F324" i="60" s="1"/>
  <c r="B325" i="60" l="1"/>
  <c r="D325" i="60" s="1"/>
  <c r="J84" i="60"/>
  <c r="K83" i="60"/>
  <c r="P84" i="60"/>
  <c r="C84" i="60"/>
  <c r="G84" i="60"/>
  <c r="I84" i="60"/>
  <c r="C325" i="60" s="1"/>
  <c r="D85" i="60"/>
  <c r="E84" i="60"/>
  <c r="F325" i="60" s="1"/>
  <c r="B326" i="60" l="1"/>
  <c r="D326" i="60" s="1"/>
  <c r="J85" i="60"/>
  <c r="K84" i="60"/>
  <c r="E325" i="60"/>
  <c r="P85" i="60"/>
  <c r="C85" i="60"/>
  <c r="I85" i="60"/>
  <c r="G85" i="60"/>
  <c r="D86" i="60"/>
  <c r="E85" i="60"/>
  <c r="F326" i="60" s="1"/>
  <c r="C326" i="60" l="1"/>
  <c r="B327" i="60"/>
  <c r="D327" i="60" s="1"/>
  <c r="J86" i="60"/>
  <c r="K85" i="60"/>
  <c r="E326" i="60"/>
  <c r="P86" i="60"/>
  <c r="C86" i="60"/>
  <c r="I86" i="60"/>
  <c r="C327" i="60" s="1"/>
  <c r="G86" i="60"/>
  <c r="D87" i="60"/>
  <c r="E86" i="60"/>
  <c r="F327" i="60" s="1"/>
  <c r="B328" i="60" l="1"/>
  <c r="D328" i="60" s="1"/>
  <c r="J87" i="60"/>
  <c r="K86" i="60"/>
  <c r="E327" i="60"/>
  <c r="P87" i="60"/>
  <c r="C87" i="60"/>
  <c r="G87" i="60"/>
  <c r="I87" i="60"/>
  <c r="C328" i="60" s="1"/>
  <c r="D88" i="60"/>
  <c r="E87" i="60"/>
  <c r="F328" i="60" s="1"/>
  <c r="B329" i="60" l="1"/>
  <c r="D329" i="60" s="1"/>
  <c r="J88" i="60"/>
  <c r="K87" i="60"/>
  <c r="E328" i="60"/>
  <c r="P88" i="60"/>
  <c r="C88" i="60"/>
  <c r="G88" i="60"/>
  <c r="I88" i="60"/>
  <c r="C329" i="60" s="1"/>
  <c r="D89" i="60"/>
  <c r="E88" i="60"/>
  <c r="F329" i="60" s="1"/>
  <c r="B330" i="60" l="1"/>
  <c r="D330" i="60" s="1"/>
  <c r="J89" i="60"/>
  <c r="K88" i="60"/>
  <c r="E329" i="60"/>
  <c r="P89" i="60"/>
  <c r="C89" i="60"/>
  <c r="G89" i="60"/>
  <c r="I89" i="60"/>
  <c r="C330" i="60" s="1"/>
  <c r="D90" i="60"/>
  <c r="E89" i="60"/>
  <c r="F330" i="60" s="1"/>
  <c r="B331" i="60" l="1"/>
  <c r="D331" i="60" s="1"/>
  <c r="J90" i="60"/>
  <c r="K89" i="60"/>
  <c r="E330" i="60"/>
  <c r="P90" i="60"/>
  <c r="C90" i="60"/>
  <c r="G90" i="60"/>
  <c r="I90" i="60"/>
  <c r="C331" i="60" s="1"/>
  <c r="D91" i="60"/>
  <c r="E90" i="60"/>
  <c r="F331" i="60" s="1"/>
  <c r="B332" i="60" l="1"/>
  <c r="D332" i="60" s="1"/>
  <c r="J91" i="60"/>
  <c r="K90" i="60"/>
  <c r="E331" i="60"/>
  <c r="P91" i="60"/>
  <c r="C91" i="60"/>
  <c r="G91" i="60"/>
  <c r="I91" i="60"/>
  <c r="C332" i="60" s="1"/>
  <c r="D92" i="60"/>
  <c r="E91" i="60"/>
  <c r="F332" i="60" s="1"/>
  <c r="B333" i="60" l="1"/>
  <c r="D333" i="60" s="1"/>
  <c r="J92" i="60"/>
  <c r="K91" i="60"/>
  <c r="E332" i="60"/>
  <c r="C92" i="60"/>
  <c r="P92" i="60"/>
  <c r="G92" i="60"/>
  <c r="I92" i="60"/>
  <c r="C333" i="60" s="1"/>
  <c r="D93" i="60"/>
  <c r="E92" i="60"/>
  <c r="F333" i="60" s="1"/>
  <c r="B334" i="60" l="1"/>
  <c r="D334" i="60" s="1"/>
  <c r="J93" i="60"/>
  <c r="K92" i="60"/>
  <c r="E333" i="60"/>
  <c r="P93" i="60"/>
  <c r="C93" i="60"/>
  <c r="I93" i="60"/>
  <c r="C334" i="60" s="1"/>
  <c r="G93" i="60"/>
  <c r="D94" i="60"/>
  <c r="E93" i="60"/>
  <c r="F334" i="60" s="1"/>
  <c r="B335" i="60" l="1"/>
  <c r="D335" i="60" s="1"/>
  <c r="J94" i="60"/>
  <c r="K93" i="60"/>
  <c r="E334" i="60"/>
  <c r="P94" i="60"/>
  <c r="C94" i="60"/>
  <c r="I94" i="60"/>
  <c r="C335" i="60" s="1"/>
  <c r="G94" i="60"/>
  <c r="D95" i="60"/>
  <c r="E94" i="60"/>
  <c r="F335" i="60" s="1"/>
  <c r="B336" i="60" l="1"/>
  <c r="D336" i="60" s="1"/>
  <c r="J95" i="60"/>
  <c r="K94" i="60"/>
  <c r="E335" i="60"/>
  <c r="P95" i="60"/>
  <c r="C95" i="60"/>
  <c r="G95" i="60"/>
  <c r="I95" i="60"/>
  <c r="C336" i="60" s="1"/>
  <c r="E336" i="60" s="1"/>
  <c r="D96" i="60"/>
  <c r="E95" i="60"/>
  <c r="F336" i="60" s="1"/>
  <c r="B337" i="60" l="1"/>
  <c r="D337" i="60" s="1"/>
  <c r="J96" i="60"/>
  <c r="K95" i="60"/>
  <c r="P96" i="60"/>
  <c r="C96" i="60"/>
  <c r="G96" i="60"/>
  <c r="I96" i="60"/>
  <c r="C337" i="60" s="1"/>
  <c r="D97" i="60"/>
  <c r="E96" i="60"/>
  <c r="F337" i="60" s="1"/>
  <c r="B338" i="60" l="1"/>
  <c r="D338" i="60" s="1"/>
  <c r="J97" i="60"/>
  <c r="K96" i="60"/>
  <c r="E337" i="60"/>
  <c r="P97" i="60"/>
  <c r="C97" i="60"/>
  <c r="G97" i="60"/>
  <c r="I97" i="60"/>
  <c r="C338" i="60" s="1"/>
  <c r="D98" i="60"/>
  <c r="E97" i="60"/>
  <c r="F338" i="60" s="1"/>
  <c r="B339" i="60" l="1"/>
  <c r="D339" i="60" s="1"/>
  <c r="J98" i="60"/>
  <c r="K97" i="60"/>
  <c r="E338" i="60"/>
  <c r="P98" i="60"/>
  <c r="C98" i="60"/>
  <c r="G98" i="60"/>
  <c r="I98" i="60"/>
  <c r="C339" i="60" s="1"/>
  <c r="D99" i="60"/>
  <c r="E98" i="60"/>
  <c r="F339" i="60" s="1"/>
  <c r="B340" i="60" l="1"/>
  <c r="D340" i="60" s="1"/>
  <c r="J99" i="60"/>
  <c r="K98" i="60"/>
  <c r="E339" i="60"/>
  <c r="P99" i="60"/>
  <c r="C99" i="60"/>
  <c r="G99" i="60"/>
  <c r="I99" i="60"/>
  <c r="C340" i="60" s="1"/>
  <c r="D100" i="60"/>
  <c r="E99" i="60"/>
  <c r="F340" i="60" s="1"/>
  <c r="B341" i="60" l="1"/>
  <c r="D341" i="60" s="1"/>
  <c r="J100" i="60"/>
  <c r="K99" i="60"/>
  <c r="E340" i="60"/>
  <c r="P100" i="60"/>
  <c r="C100" i="60"/>
  <c r="G100" i="60"/>
  <c r="I100" i="60"/>
  <c r="C341" i="60" s="1"/>
  <c r="D101" i="60"/>
  <c r="E100" i="60"/>
  <c r="F341" i="60" s="1"/>
  <c r="B342" i="60" l="1"/>
  <c r="D342" i="60" s="1"/>
  <c r="J101" i="60"/>
  <c r="K100" i="60"/>
  <c r="E341" i="60"/>
  <c r="P101" i="60"/>
  <c r="C101" i="60"/>
  <c r="I101" i="60"/>
  <c r="G101" i="60"/>
  <c r="D102" i="60"/>
  <c r="E101" i="60"/>
  <c r="F342" i="60" s="1"/>
  <c r="C342" i="60" l="1"/>
  <c r="B343" i="60"/>
  <c r="D343" i="60" s="1"/>
  <c r="J102" i="60"/>
  <c r="K101" i="60"/>
  <c r="E342" i="60"/>
  <c r="P102" i="60"/>
  <c r="C102" i="60"/>
  <c r="I102" i="60"/>
  <c r="C343" i="60" s="1"/>
  <c r="G102" i="60"/>
  <c r="D103" i="60"/>
  <c r="E102" i="60"/>
  <c r="F343" i="60" s="1"/>
  <c r="B344" i="60" l="1"/>
  <c r="D344" i="60" s="1"/>
  <c r="J103" i="60"/>
  <c r="K102" i="60"/>
  <c r="E343" i="60"/>
  <c r="P103" i="60"/>
  <c r="C103" i="60"/>
  <c r="G103" i="60"/>
  <c r="I103" i="60"/>
  <c r="C344" i="60" s="1"/>
  <c r="D104" i="60"/>
  <c r="E103" i="60"/>
  <c r="F344" i="60" s="1"/>
  <c r="B345" i="60" l="1"/>
  <c r="D345" i="60" s="1"/>
  <c r="J104" i="60"/>
  <c r="K103" i="60"/>
  <c r="E344" i="60"/>
  <c r="P104" i="60"/>
  <c r="C104" i="60"/>
  <c r="G104" i="60"/>
  <c r="I104" i="60"/>
  <c r="C345" i="60" s="1"/>
  <c r="D105" i="60"/>
  <c r="E104" i="60"/>
  <c r="F345" i="60" s="1"/>
  <c r="B346" i="60" l="1"/>
  <c r="D346" i="60" s="1"/>
  <c r="J105" i="60"/>
  <c r="K104" i="60"/>
  <c r="E345" i="60"/>
  <c r="P105" i="60"/>
  <c r="C105" i="60"/>
  <c r="G105" i="60"/>
  <c r="I105" i="60"/>
  <c r="C346" i="60" s="1"/>
  <c r="D106" i="60"/>
  <c r="E105" i="60"/>
  <c r="F346" i="60" s="1"/>
  <c r="B347" i="60" l="1"/>
  <c r="D347" i="60" s="1"/>
  <c r="J106" i="60"/>
  <c r="K105" i="60"/>
  <c r="E346" i="60"/>
  <c r="P106" i="60"/>
  <c r="C106" i="60"/>
  <c r="G106" i="60"/>
  <c r="I106" i="60"/>
  <c r="C347" i="60" s="1"/>
  <c r="D107" i="60"/>
  <c r="E106" i="60"/>
  <c r="F347" i="60" s="1"/>
  <c r="B348" i="60" l="1"/>
  <c r="D348" i="60" s="1"/>
  <c r="J107" i="60"/>
  <c r="K106" i="60"/>
  <c r="E347" i="60"/>
  <c r="P107" i="60"/>
  <c r="C107" i="60"/>
  <c r="G107" i="60"/>
  <c r="I107" i="60"/>
  <c r="C348" i="60" s="1"/>
  <c r="D108" i="60"/>
  <c r="E107" i="60"/>
  <c r="F348" i="60" s="1"/>
  <c r="B349" i="60" l="1"/>
  <c r="D349" i="60" s="1"/>
  <c r="J108" i="60"/>
  <c r="K107" i="60"/>
  <c r="E348" i="60"/>
  <c r="P108" i="60"/>
  <c r="C108" i="60"/>
  <c r="G108" i="60"/>
  <c r="I108" i="60"/>
  <c r="D109" i="60"/>
  <c r="E108" i="60"/>
  <c r="F349" i="60" s="1"/>
  <c r="B350" i="60" l="1"/>
  <c r="D350" i="60" s="1"/>
  <c r="J109" i="60"/>
  <c r="C349" i="60"/>
  <c r="K108" i="60"/>
  <c r="E349" i="60"/>
  <c r="P109" i="60"/>
  <c r="C109" i="60"/>
  <c r="I109" i="60"/>
  <c r="C350" i="60" s="1"/>
  <c r="G109" i="60"/>
  <c r="D110" i="60"/>
  <c r="J110" i="60" s="1"/>
  <c r="E109" i="60"/>
  <c r="F350" i="60" s="1"/>
  <c r="K109" i="60" l="1"/>
  <c r="B351" i="60"/>
  <c r="D351" i="60" s="1"/>
  <c r="E350" i="60"/>
  <c r="P110" i="60"/>
  <c r="C110" i="60"/>
  <c r="I110" i="60"/>
  <c r="G110" i="60"/>
  <c r="D111" i="60"/>
  <c r="J111" i="60" s="1"/>
  <c r="E110" i="60"/>
  <c r="F351" i="60" s="1"/>
  <c r="C351" i="60" l="1"/>
  <c r="K110" i="60"/>
  <c r="B352" i="60"/>
  <c r="D352" i="60" s="1"/>
  <c r="E351" i="60"/>
  <c r="P111" i="60"/>
  <c r="C111" i="60"/>
  <c r="G111" i="60"/>
  <c r="I111" i="60"/>
  <c r="D112" i="60"/>
  <c r="J112" i="60" s="1"/>
  <c r="E111" i="60"/>
  <c r="F352" i="60" s="1"/>
  <c r="C352" i="60" l="1"/>
  <c r="E352" i="60" s="1"/>
  <c r="K111" i="60"/>
  <c r="B353" i="60"/>
  <c r="D353" i="60" s="1"/>
  <c r="P112" i="60"/>
  <c r="C112" i="60"/>
  <c r="G112" i="60"/>
  <c r="I112" i="60"/>
  <c r="D113" i="60"/>
  <c r="J113" i="60" s="1"/>
  <c r="E112" i="60"/>
  <c r="F353" i="60" s="1"/>
  <c r="C353" i="60" l="1"/>
  <c r="K112" i="60"/>
  <c r="B354" i="60"/>
  <c r="D354" i="60" s="1"/>
  <c r="P113" i="60"/>
  <c r="C113" i="60"/>
  <c r="G113" i="60"/>
  <c r="I113" i="60"/>
  <c r="D114" i="60"/>
  <c r="J114" i="60" s="1"/>
  <c r="E113" i="60"/>
  <c r="F354" i="60" s="1"/>
  <c r="E353" i="60" l="1"/>
  <c r="K113" i="60"/>
  <c r="C354" i="60"/>
  <c r="B355" i="60"/>
  <c r="D355" i="60" s="1"/>
  <c r="E354" i="60"/>
  <c r="P114" i="60"/>
  <c r="C114" i="60"/>
  <c r="G114" i="60"/>
  <c r="I114" i="60"/>
  <c r="D115" i="60"/>
  <c r="J115" i="60" s="1"/>
  <c r="E114" i="60"/>
  <c r="F355" i="60" s="1"/>
  <c r="C355" i="60" l="1"/>
  <c r="E355" i="60" s="1"/>
  <c r="K114" i="60"/>
  <c r="B356" i="60"/>
  <c r="D356" i="60" s="1"/>
  <c r="P115" i="60"/>
  <c r="C115" i="60"/>
  <c r="G115" i="60"/>
  <c r="I115" i="60"/>
  <c r="D116" i="60"/>
  <c r="J116" i="60" s="1"/>
  <c r="E115" i="60"/>
  <c r="F356" i="60" s="1"/>
  <c r="C356" i="60" l="1"/>
  <c r="E356" i="60" s="1"/>
  <c r="K115" i="60"/>
  <c r="B357" i="60"/>
  <c r="D357" i="60" s="1"/>
  <c r="P116" i="60"/>
  <c r="C116" i="60"/>
  <c r="G116" i="60"/>
  <c r="I116" i="60"/>
  <c r="D117" i="60"/>
  <c r="J117" i="60" s="1"/>
  <c r="E116" i="60"/>
  <c r="F357" i="60" s="1"/>
  <c r="C357" i="60" l="1"/>
  <c r="K116" i="60"/>
  <c r="B358" i="60"/>
  <c r="D358" i="60" s="1"/>
  <c r="E357" i="60"/>
  <c r="P117" i="60"/>
  <c r="C117" i="60"/>
  <c r="I117" i="60"/>
  <c r="G117" i="60"/>
  <c r="D118" i="60"/>
  <c r="J118" i="60" s="1"/>
  <c r="E117" i="60"/>
  <c r="F358" i="60" s="1"/>
  <c r="C358" i="60" l="1"/>
  <c r="E358" i="60" s="1"/>
  <c r="K117" i="60"/>
  <c r="B359" i="60"/>
  <c r="D359" i="60" s="1"/>
  <c r="P118" i="60"/>
  <c r="C118" i="60"/>
  <c r="I118" i="60"/>
  <c r="G118" i="60"/>
  <c r="D119" i="60"/>
  <c r="J119" i="60" s="1"/>
  <c r="E118" i="60"/>
  <c r="F359" i="60" s="1"/>
  <c r="K118" i="60" l="1"/>
  <c r="C359" i="60"/>
  <c r="E359" i="60" s="1"/>
  <c r="B360" i="60"/>
  <c r="D360" i="60" s="1"/>
  <c r="P119" i="60"/>
  <c r="C119" i="60"/>
  <c r="G119" i="60"/>
  <c r="I119" i="60"/>
  <c r="D120" i="60"/>
  <c r="J120" i="60" s="1"/>
  <c r="E119" i="60"/>
  <c r="F360" i="60" s="1"/>
  <c r="K119" i="60" l="1"/>
  <c r="C360" i="60"/>
  <c r="B361" i="60"/>
  <c r="D361" i="60" s="1"/>
  <c r="E360" i="60"/>
  <c r="P120" i="60"/>
  <c r="C120" i="60"/>
  <c r="G120" i="60"/>
  <c r="I120" i="60"/>
  <c r="K120" i="60" s="1"/>
  <c r="D121" i="60"/>
  <c r="J121" i="60" s="1"/>
  <c r="E120" i="60"/>
  <c r="F361" i="60" s="1"/>
  <c r="C361" i="60" l="1"/>
  <c r="B362" i="60"/>
  <c r="D362" i="60" s="1"/>
  <c r="E361" i="60"/>
  <c r="P121" i="60"/>
  <c r="C121" i="60"/>
  <c r="G121" i="60"/>
  <c r="I121" i="60"/>
  <c r="D122" i="60"/>
  <c r="J122" i="60" s="1"/>
  <c r="E121" i="60"/>
  <c r="F362" i="60" s="1"/>
  <c r="C362" i="60" l="1"/>
  <c r="K121" i="60"/>
  <c r="B363" i="60"/>
  <c r="D363" i="60" s="1"/>
  <c r="E362" i="60"/>
  <c r="P122" i="60"/>
  <c r="C122" i="60"/>
  <c r="G122" i="60"/>
  <c r="I122" i="60"/>
  <c r="D123" i="60"/>
  <c r="J123" i="60" s="1"/>
  <c r="E122" i="60"/>
  <c r="F363" i="60" s="1"/>
  <c r="K122" i="60" l="1"/>
  <c r="C363" i="60"/>
  <c r="B364" i="60"/>
  <c r="D364" i="60" s="1"/>
  <c r="P123" i="60"/>
  <c r="C123" i="60"/>
  <c r="G123" i="60"/>
  <c r="I123" i="60"/>
  <c r="C364" i="60" s="1"/>
  <c r="D124" i="60"/>
  <c r="J124" i="60" s="1"/>
  <c r="E123" i="60"/>
  <c r="F364" i="60" s="1"/>
  <c r="K123" i="60" l="1"/>
  <c r="E363" i="60"/>
  <c r="B365" i="60"/>
  <c r="D365" i="60" s="1"/>
  <c r="E364" i="60"/>
  <c r="P124" i="60"/>
  <c r="C124" i="60"/>
  <c r="G124" i="60"/>
  <c r="I124" i="60"/>
  <c r="D125" i="60"/>
  <c r="J125" i="60" s="1"/>
  <c r="E124" i="60"/>
  <c r="F365" i="60" s="1"/>
  <c r="K124" i="60" l="1"/>
  <c r="C365" i="60"/>
  <c r="B366" i="60"/>
  <c r="D366" i="60" s="1"/>
  <c r="K125" i="60"/>
  <c r="E365" i="60"/>
  <c r="P125" i="60"/>
  <c r="C125" i="60"/>
  <c r="I125" i="60"/>
  <c r="G125" i="60"/>
  <c r="D126" i="60"/>
  <c r="J126" i="60" s="1"/>
  <c r="E125" i="60"/>
  <c r="F366" i="60" s="1"/>
  <c r="C366" i="60" l="1"/>
  <c r="B367" i="60"/>
  <c r="D367" i="60" s="1"/>
  <c r="E366" i="60"/>
  <c r="P126" i="60"/>
  <c r="C126" i="60"/>
  <c r="I126" i="60"/>
  <c r="G126" i="60"/>
  <c r="D127" i="60"/>
  <c r="J127" i="60" s="1"/>
  <c r="E126" i="60"/>
  <c r="F367" i="60" s="1"/>
  <c r="K126" i="60" l="1"/>
  <c r="C367" i="60"/>
  <c r="B368" i="60"/>
  <c r="D368" i="60" s="1"/>
  <c r="P127" i="60"/>
  <c r="C127" i="60"/>
  <c r="G127" i="60"/>
  <c r="I127" i="60"/>
  <c r="D128" i="60"/>
  <c r="J128" i="60" s="1"/>
  <c r="E127" i="60"/>
  <c r="F368" i="60" s="1"/>
  <c r="E367" i="60" l="1"/>
  <c r="C368" i="60"/>
  <c r="K127" i="60"/>
  <c r="B369" i="60"/>
  <c r="D369" i="60" s="1"/>
  <c r="E368" i="60"/>
  <c r="P128" i="60"/>
  <c r="C128" i="60"/>
  <c r="G128" i="60"/>
  <c r="I128" i="60"/>
  <c r="D129" i="60"/>
  <c r="J129" i="60" s="1"/>
  <c r="E128" i="60"/>
  <c r="F369" i="60" s="1"/>
  <c r="C369" i="60" l="1"/>
  <c r="E369" i="60" s="1"/>
  <c r="K128" i="60"/>
  <c r="B370" i="60"/>
  <c r="D370" i="60" s="1"/>
  <c r="C129" i="60"/>
  <c r="P129" i="60"/>
  <c r="G129" i="60"/>
  <c r="I129" i="60"/>
  <c r="D130" i="60"/>
  <c r="J130" i="60" s="1"/>
  <c r="E129" i="60"/>
  <c r="F370" i="60" s="1"/>
  <c r="K129" i="60" l="1"/>
  <c r="C370" i="60"/>
  <c r="E370" i="60" s="1"/>
  <c r="B371" i="60"/>
  <c r="D371" i="60" s="1"/>
  <c r="P130" i="60"/>
  <c r="C130" i="60"/>
  <c r="G130" i="60"/>
  <c r="I130" i="60"/>
  <c r="D131" i="60"/>
  <c r="J131" i="60" s="1"/>
  <c r="E130" i="60"/>
  <c r="F371" i="60" s="1"/>
  <c r="K130" i="60" l="1"/>
  <c r="C371" i="60"/>
  <c r="B372" i="60"/>
  <c r="D372" i="60" s="1"/>
  <c r="E371" i="60"/>
  <c r="P131" i="60"/>
  <c r="C131" i="60"/>
  <c r="G131" i="60"/>
  <c r="I131" i="60"/>
  <c r="D132" i="60"/>
  <c r="J132" i="60" s="1"/>
  <c r="E131" i="60"/>
  <c r="F372" i="60" s="1"/>
  <c r="C372" i="60" l="1"/>
  <c r="K131" i="60"/>
  <c r="B373" i="60"/>
  <c r="D373" i="60" s="1"/>
  <c r="E372" i="60"/>
  <c r="P132" i="60"/>
  <c r="C132" i="60"/>
  <c r="G132" i="60"/>
  <c r="I132" i="60"/>
  <c r="D133" i="60"/>
  <c r="J133" i="60" s="1"/>
  <c r="E132" i="60"/>
  <c r="F373" i="60" s="1"/>
  <c r="C373" i="60" l="1"/>
  <c r="K132" i="60"/>
  <c r="B374" i="60"/>
  <c r="D374" i="60" s="1"/>
  <c r="P133" i="60"/>
  <c r="D134" i="60"/>
  <c r="J134" i="60" s="1"/>
  <c r="C133" i="60"/>
  <c r="I133" i="60"/>
  <c r="G133" i="60"/>
  <c r="E133" i="60"/>
  <c r="F374" i="60" s="1"/>
  <c r="E373" i="60" l="1"/>
  <c r="C374" i="60"/>
  <c r="K133" i="60"/>
  <c r="B375" i="60"/>
  <c r="D375" i="60" s="1"/>
  <c r="K134" i="60"/>
  <c r="E374" i="60"/>
  <c r="C134" i="60"/>
  <c r="P134" i="60"/>
  <c r="G134" i="60"/>
  <c r="E134" i="60"/>
  <c r="I134" i="60"/>
  <c r="L134" i="60"/>
  <c r="N134" i="60" s="1"/>
  <c r="N10" i="60" s="1"/>
  <c r="L14" i="60" s="1"/>
  <c r="E375" i="60" l="1"/>
  <c r="C375" i="60"/>
  <c r="N7" i="60"/>
  <c r="N8" i="60" s="1"/>
  <c r="N9" i="60" l="1"/>
  <c r="N14" i="60"/>
  <c r="L15" i="60" s="1"/>
  <c r="N15" i="60" l="1"/>
  <c r="L16" i="60" s="1"/>
  <c r="N16" i="60" l="1"/>
  <c r="L17" i="60" s="1"/>
  <c r="N17" i="60" l="1"/>
  <c r="L18" i="60" s="1"/>
  <c r="N18" i="60" l="1"/>
  <c r="L19" i="60" s="1"/>
  <c r="N19" i="60" l="1"/>
  <c r="L20" i="60" s="1"/>
  <c r="N20" i="60" s="1"/>
  <c r="L21" i="60" s="1"/>
  <c r="N21" i="60" s="1"/>
  <c r="L22" i="60" s="1"/>
  <c r="N22" i="60" s="1"/>
  <c r="L23" i="60" s="1"/>
  <c r="N23" i="60" s="1"/>
  <c r="L24" i="60" s="1"/>
  <c r="N24" i="60" s="1"/>
  <c r="L25" i="60" l="1"/>
  <c r="N25" i="60" l="1"/>
  <c r="L26" i="60" s="1"/>
  <c r="N26" i="60" l="1"/>
  <c r="L27" i="60" s="1"/>
  <c r="N27" i="60" l="1"/>
  <c r="L28" i="60" s="1"/>
  <c r="N28" i="60" l="1"/>
  <c r="L29" i="60" s="1"/>
  <c r="N29" i="60" l="1"/>
  <c r="L30" i="60" s="1"/>
  <c r="N30" i="60" l="1"/>
  <c r="L31" i="60" s="1"/>
  <c r="N31" i="60" l="1"/>
  <c r="L32" i="60" s="1"/>
  <c r="N32" i="60" l="1"/>
  <c r="L33" i="60" s="1"/>
  <c r="N33" i="60" l="1"/>
  <c r="L34" i="60" s="1"/>
  <c r="N34" i="60" l="1"/>
  <c r="L35" i="60" s="1"/>
  <c r="N35" i="60" l="1"/>
  <c r="L36" i="60" s="1"/>
  <c r="N36" i="60" l="1"/>
  <c r="L37" i="60" s="1"/>
  <c r="N37" i="60" l="1"/>
  <c r="L38" i="60" s="1"/>
  <c r="N38" i="60" l="1"/>
  <c r="L39" i="60" s="1"/>
  <c r="N39" i="60" l="1"/>
  <c r="L40" i="60" s="1"/>
  <c r="N40" i="60" l="1"/>
  <c r="L41" i="60" s="1"/>
  <c r="N41" i="60" l="1"/>
  <c r="L42" i="60" s="1"/>
  <c r="N42" i="60" l="1"/>
  <c r="L43" i="60" s="1"/>
  <c r="N43" i="60" l="1"/>
  <c r="L44" i="60" s="1"/>
  <c r="N44" i="60" l="1"/>
  <c r="L45" i="60" s="1"/>
  <c r="N45" i="60" l="1"/>
  <c r="L46" i="60" s="1"/>
  <c r="N46" i="60" l="1"/>
  <c r="L47" i="60" s="1"/>
  <c r="N47" i="60" l="1"/>
  <c r="L48" i="60" s="1"/>
  <c r="N48" i="60" l="1"/>
  <c r="L49" i="60" s="1"/>
  <c r="N49" i="60" l="1"/>
  <c r="L50" i="60" s="1"/>
  <c r="N50" i="60" l="1"/>
  <c r="L51" i="60" s="1"/>
  <c r="N51" i="60" l="1"/>
  <c r="L52" i="60" s="1"/>
  <c r="N52" i="60" l="1"/>
  <c r="L53" i="60" s="1"/>
  <c r="N53" i="60" l="1"/>
  <c r="L54" i="60" s="1"/>
  <c r="N54" i="60" l="1"/>
  <c r="L55" i="60" s="1"/>
  <c r="N55" i="60" l="1"/>
  <c r="L56" i="60" s="1"/>
  <c r="N56" i="60" l="1"/>
  <c r="L57" i="60" s="1"/>
  <c r="N57" i="60" l="1"/>
  <c r="L58" i="60" s="1"/>
  <c r="N58" i="60" l="1"/>
  <c r="L59" i="60" s="1"/>
  <c r="N59" i="60" l="1"/>
  <c r="L60" i="60" s="1"/>
  <c r="N60" i="60" l="1"/>
  <c r="L61" i="60" s="1"/>
  <c r="N61" i="60" l="1"/>
  <c r="L62" i="60" s="1"/>
  <c r="N62" i="60" l="1"/>
  <c r="L63" i="60" s="1"/>
  <c r="N63" i="60" l="1"/>
  <c r="L64" i="60" s="1"/>
  <c r="N64" i="60" l="1"/>
  <c r="L65" i="60" s="1"/>
  <c r="N65" i="60" l="1"/>
  <c r="L66" i="60" s="1"/>
  <c r="N66" i="60" l="1"/>
  <c r="L67" i="60" s="1"/>
  <c r="N67" i="60" l="1"/>
  <c r="L68" i="60" s="1"/>
  <c r="N68" i="60" l="1"/>
  <c r="L69" i="60" s="1"/>
  <c r="N69" i="60" l="1"/>
  <c r="L70" i="60" s="1"/>
  <c r="N70" i="60" l="1"/>
  <c r="L71" i="60" s="1"/>
  <c r="N71" i="60" l="1"/>
  <c r="L72" i="60" s="1"/>
  <c r="N72" i="60" l="1"/>
  <c r="L73" i="60" s="1"/>
  <c r="N73" i="60" l="1"/>
  <c r="L74" i="60" s="1"/>
  <c r="N74" i="60" l="1"/>
  <c r="L75" i="60" s="1"/>
  <c r="N75" i="60" l="1"/>
  <c r="L76" i="60" s="1"/>
  <c r="N76" i="60" l="1"/>
  <c r="L77" i="60" s="1"/>
  <c r="N77" i="60" l="1"/>
  <c r="L78" i="60" s="1"/>
  <c r="N78" i="60" l="1"/>
  <c r="L79" i="60" s="1"/>
  <c r="N79" i="60" l="1"/>
  <c r="L80" i="60" s="1"/>
  <c r="N80" i="60" l="1"/>
  <c r="L81" i="60" s="1"/>
  <c r="N81" i="60" l="1"/>
  <c r="L82" i="60" s="1"/>
  <c r="N82" i="60" l="1"/>
  <c r="L83" i="60" s="1"/>
  <c r="N83" i="60" l="1"/>
  <c r="L84" i="60" s="1"/>
  <c r="N84" i="60" l="1"/>
  <c r="L85" i="60" s="1"/>
  <c r="N85" i="60" l="1"/>
  <c r="L86" i="60" s="1"/>
  <c r="N86" i="60" l="1"/>
  <c r="L87" i="60" s="1"/>
  <c r="N87" i="60" l="1"/>
  <c r="L88" i="60" s="1"/>
  <c r="N88" i="60" l="1"/>
  <c r="L89" i="60" s="1"/>
  <c r="N89" i="60" l="1"/>
  <c r="L90" i="60" s="1"/>
  <c r="N90" i="60" l="1"/>
  <c r="L91" i="60" s="1"/>
  <c r="N91" i="60" l="1"/>
  <c r="L92" i="60" s="1"/>
  <c r="N92" i="60" l="1"/>
  <c r="L93" i="60" s="1"/>
  <c r="N93" i="60" l="1"/>
  <c r="L94" i="60" s="1"/>
  <c r="N94" i="60" l="1"/>
  <c r="L95" i="60" s="1"/>
  <c r="N95" i="60" l="1"/>
  <c r="L96" i="60" s="1"/>
  <c r="N96" i="60" l="1"/>
  <c r="L97" i="60" s="1"/>
  <c r="N97" i="60" l="1"/>
  <c r="L98" i="60" s="1"/>
  <c r="N98" i="60" l="1"/>
  <c r="L99" i="60" s="1"/>
  <c r="N99" i="60" l="1"/>
  <c r="L100" i="60" s="1"/>
  <c r="N100" i="60" l="1"/>
  <c r="L101" i="60" s="1"/>
  <c r="N101" i="60" l="1"/>
  <c r="L102" i="60" s="1"/>
  <c r="N102" i="60" l="1"/>
  <c r="L103" i="60" s="1"/>
  <c r="N103" i="60" l="1"/>
  <c r="L104" i="60" s="1"/>
  <c r="N104" i="60" l="1"/>
  <c r="L105" i="60" s="1"/>
  <c r="N105" i="60" l="1"/>
  <c r="L106" i="60" s="1"/>
  <c r="N106" i="60" l="1"/>
  <c r="L107" i="60" s="1"/>
  <c r="N107" i="60" l="1"/>
  <c r="L108" i="60" s="1"/>
  <c r="N108" i="60" l="1"/>
  <c r="L109" i="60" s="1"/>
  <c r="N109" i="60" l="1"/>
  <c r="L110" i="60" s="1"/>
  <c r="N110" i="60" l="1"/>
  <c r="L111" i="60" s="1"/>
  <c r="N111" i="60" l="1"/>
  <c r="L112" i="60" s="1"/>
  <c r="N112" i="60" l="1"/>
  <c r="L113" i="60" s="1"/>
  <c r="N113" i="60" l="1"/>
  <c r="L114" i="60" s="1"/>
  <c r="N114" i="60" l="1"/>
  <c r="L115" i="60" s="1"/>
  <c r="N115" i="60" l="1"/>
  <c r="L116" i="60" s="1"/>
  <c r="N116" i="60" l="1"/>
  <c r="L117" i="60" s="1"/>
  <c r="N117" i="60" l="1"/>
  <c r="L118" i="60" s="1"/>
  <c r="N118" i="60" l="1"/>
  <c r="L119" i="60" s="1"/>
  <c r="N119" i="60" l="1"/>
  <c r="L120" i="60" s="1"/>
  <c r="N120" i="60" l="1"/>
  <c r="L121" i="60" s="1"/>
  <c r="N121" i="60" l="1"/>
  <c r="L122" i="60" s="1"/>
  <c r="N122" i="60" l="1"/>
  <c r="L123" i="60" s="1"/>
  <c r="N123" i="60" l="1"/>
  <c r="L124" i="60" s="1"/>
  <c r="N124" i="60" l="1"/>
  <c r="L125" i="60" s="1"/>
  <c r="N125" i="60" l="1"/>
  <c r="L126" i="60" s="1"/>
  <c r="N126" i="60" l="1"/>
  <c r="L127" i="60" s="1"/>
  <c r="N127" i="60" l="1"/>
  <c r="L128" i="60" s="1"/>
  <c r="N128" i="60" l="1"/>
  <c r="L129" i="60" s="1"/>
  <c r="N129" i="60" l="1"/>
  <c r="L130" i="60" s="1"/>
  <c r="N130" i="60" l="1"/>
  <c r="L131" i="60" s="1"/>
  <c r="N131" i="60" l="1"/>
  <c r="L132" i="60" s="1"/>
  <c r="N132" i="60" l="1"/>
  <c r="L133" i="60" s="1"/>
  <c r="N133" i="60" s="1"/>
  <c r="D6" i="47"/>
  <c r="O6" i="47" s="1"/>
  <c r="D5" i="47"/>
  <c r="K5" i="47" s="1"/>
  <c r="Q9" i="50" l="1"/>
  <c r="H13" i="66" s="1"/>
  <c r="H53" i="66"/>
  <c r="H23" i="66"/>
  <c r="H29" i="66"/>
  <c r="H30" i="66"/>
  <c r="H46" i="66"/>
  <c r="H21" i="66"/>
  <c r="H37" i="66"/>
  <c r="H51" i="66"/>
  <c r="H19" i="66"/>
  <c r="H39" i="66"/>
  <c r="H25" i="66"/>
  <c r="H33" i="66"/>
  <c r="H41" i="66"/>
  <c r="H44" i="66"/>
  <c r="H34" i="66"/>
  <c r="H22" i="66"/>
  <c r="H24" i="66"/>
  <c r="H42" i="66"/>
  <c r="H50" i="66"/>
  <c r="H31" i="66"/>
  <c r="H38" i="66"/>
  <c r="H20" i="66"/>
  <c r="H18" i="66"/>
  <c r="H40" i="66"/>
  <c r="H27" i="66"/>
  <c r="H28" i="66"/>
  <c r="H35" i="66"/>
  <c r="H52" i="66"/>
  <c r="H54" i="66"/>
  <c r="H49" i="66"/>
  <c r="H16" i="66"/>
  <c r="H45" i="66"/>
  <c r="H47" i="66"/>
  <c r="H36" i="66"/>
  <c r="H17" i="66"/>
  <c r="H48" i="66"/>
  <c r="H26" i="66"/>
  <c r="H55" i="66"/>
  <c r="Q11" i="50"/>
  <c r="H15" i="66" s="1"/>
  <c r="H56" i="66"/>
  <c r="H32" i="66"/>
  <c r="H43" i="66"/>
  <c r="I6" i="47"/>
  <c r="U6" i="47"/>
  <c r="I5" i="47"/>
  <c r="U5" i="47"/>
  <c r="AC6" i="47"/>
  <c r="D55" i="47"/>
  <c r="S6" i="47"/>
  <c r="E5" i="47"/>
  <c r="W6" i="47"/>
  <c r="AA5" i="47"/>
  <c r="G6" i="47"/>
  <c r="M6" i="47"/>
  <c r="W5" i="47"/>
  <c r="Y6" i="47"/>
  <c r="E6" i="47"/>
  <c r="Q9" i="8" s="1"/>
  <c r="AA6" i="47"/>
  <c r="Q6" i="47"/>
  <c r="Q8" i="50"/>
  <c r="H12" i="66" s="1"/>
  <c r="G5" i="47"/>
  <c r="S5" i="47"/>
  <c r="AC5" i="47"/>
  <c r="Q8" i="51"/>
  <c r="H12" i="67" s="1"/>
  <c r="K6" i="47"/>
  <c r="Q10" i="50" s="1"/>
  <c r="H14" i="66" s="1"/>
  <c r="M5" i="47"/>
  <c r="Y5" i="47"/>
  <c r="Q5" i="47"/>
  <c r="O5" i="47"/>
  <c r="Q9" i="53" l="1"/>
  <c r="H13" i="69" s="1"/>
  <c r="H37" i="69"/>
  <c r="H32" i="69"/>
  <c r="H43" i="69"/>
  <c r="H33" i="69"/>
  <c r="H56" i="69"/>
  <c r="H51" i="69"/>
  <c r="Q11" i="53"/>
  <c r="H15" i="69" s="1"/>
  <c r="H46" i="69"/>
  <c r="H19" i="69"/>
  <c r="Q10" i="53"/>
  <c r="H14" i="69" s="1"/>
  <c r="H49" i="69"/>
  <c r="H44" i="69"/>
  <c r="H29" i="69"/>
  <c r="H38" i="69"/>
  <c r="H18" i="69"/>
  <c r="H50" i="69"/>
  <c r="H27" i="69"/>
  <c r="H48" i="69"/>
  <c r="H55" i="69"/>
  <c r="H42" i="69"/>
  <c r="H23" i="69"/>
  <c r="H40" i="69"/>
  <c r="H52" i="69"/>
  <c r="H20" i="69"/>
  <c r="H34" i="69"/>
  <c r="H24" i="69"/>
  <c r="H41" i="69"/>
  <c r="H22" i="69"/>
  <c r="H36" i="69"/>
  <c r="H21" i="69"/>
  <c r="H26" i="69"/>
  <c r="H25" i="69"/>
  <c r="H54" i="69"/>
  <c r="H31" i="69"/>
  <c r="H47" i="69"/>
  <c r="H16" i="69"/>
  <c r="H53" i="69"/>
  <c r="H17" i="69"/>
  <c r="H39" i="69"/>
  <c r="H45" i="69"/>
  <c r="H35" i="69"/>
  <c r="H30" i="69"/>
  <c r="H28" i="69"/>
  <c r="H48" i="75"/>
  <c r="H43" i="75"/>
  <c r="H42" i="75"/>
  <c r="H49" i="75"/>
  <c r="H38" i="75"/>
  <c r="H26" i="75"/>
  <c r="H44" i="75"/>
  <c r="H51" i="75"/>
  <c r="H39" i="75"/>
  <c r="H35" i="75"/>
  <c r="H23" i="75"/>
  <c r="H53" i="75"/>
  <c r="H52" i="75"/>
  <c r="Q11" i="59"/>
  <c r="H15" i="75" s="1"/>
  <c r="H29" i="75"/>
  <c r="H25" i="75"/>
  <c r="H56" i="75"/>
  <c r="H54" i="75"/>
  <c r="H36" i="75"/>
  <c r="H16" i="75"/>
  <c r="H21" i="75"/>
  <c r="H32" i="75"/>
  <c r="H18" i="75"/>
  <c r="H40" i="75"/>
  <c r="Q8" i="59"/>
  <c r="H12" i="75" s="1"/>
  <c r="H34" i="75"/>
  <c r="H33" i="75"/>
  <c r="Q10" i="59"/>
  <c r="H14" i="75" s="1"/>
  <c r="H46" i="75"/>
  <c r="H17" i="75"/>
  <c r="H45" i="75"/>
  <c r="H41" i="75"/>
  <c r="H22" i="75"/>
  <c r="H30" i="75"/>
  <c r="H24" i="75"/>
  <c r="H19" i="75"/>
  <c r="H27" i="75"/>
  <c r="H31" i="75"/>
  <c r="Q9" i="59"/>
  <c r="H13" i="75" s="1"/>
  <c r="H47" i="75"/>
  <c r="H50" i="75"/>
  <c r="H28" i="75"/>
  <c r="H37" i="75"/>
  <c r="H20" i="75"/>
  <c r="H55" i="75"/>
  <c r="H48" i="61"/>
  <c r="H26" i="61"/>
  <c r="H31" i="61"/>
  <c r="H42" i="61"/>
  <c r="H23" i="61"/>
  <c r="H36" i="61"/>
  <c r="H43" i="61"/>
  <c r="H56" i="61"/>
  <c r="H45" i="61"/>
  <c r="H22" i="61"/>
  <c r="H30" i="61"/>
  <c r="H40" i="61"/>
  <c r="H55" i="61"/>
  <c r="H44" i="61"/>
  <c r="Q11" i="9"/>
  <c r="H15" i="61" s="1"/>
  <c r="H16" i="61"/>
  <c r="H24" i="61"/>
  <c r="H39" i="61"/>
  <c r="H52" i="61"/>
  <c r="H35" i="61"/>
  <c r="H19" i="61"/>
  <c r="H25" i="61"/>
  <c r="H33" i="61"/>
  <c r="H49" i="61"/>
  <c r="H38" i="61"/>
  <c r="H21" i="61"/>
  <c r="H28" i="61"/>
  <c r="H46" i="61"/>
  <c r="H17" i="61"/>
  <c r="H51" i="61"/>
  <c r="H47" i="61"/>
  <c r="H29" i="61"/>
  <c r="H54" i="61"/>
  <c r="H53" i="61"/>
  <c r="H41" i="61"/>
  <c r="H27" i="61"/>
  <c r="H32" i="61"/>
  <c r="H37" i="61"/>
  <c r="H20" i="61"/>
  <c r="H50" i="61"/>
  <c r="H18" i="61"/>
  <c r="H34" i="61"/>
  <c r="H40" i="73"/>
  <c r="H37" i="73"/>
  <c r="H28" i="73"/>
  <c r="H16" i="73"/>
  <c r="H46" i="73"/>
  <c r="Q9" i="57"/>
  <c r="H13" i="73" s="1"/>
  <c r="H55" i="73"/>
  <c r="H18" i="73"/>
  <c r="H27" i="73"/>
  <c r="H29" i="73"/>
  <c r="H54" i="73"/>
  <c r="H45" i="73"/>
  <c r="H22" i="73"/>
  <c r="H30" i="73"/>
  <c r="Q11" i="57"/>
  <c r="H15" i="73" s="1"/>
  <c r="H52" i="73"/>
  <c r="H41" i="73"/>
  <c r="H36" i="73"/>
  <c r="H31" i="73"/>
  <c r="H53" i="73"/>
  <c r="H20" i="73"/>
  <c r="H44" i="73"/>
  <c r="H21" i="73"/>
  <c r="H51" i="73"/>
  <c r="H33" i="73"/>
  <c r="H49" i="73"/>
  <c r="H25" i="73"/>
  <c r="H56" i="73"/>
  <c r="Q8" i="57"/>
  <c r="H12" i="73" s="1"/>
  <c r="H39" i="73"/>
  <c r="H42" i="73"/>
  <c r="H17" i="73"/>
  <c r="H26" i="73"/>
  <c r="H23" i="73"/>
  <c r="H24" i="73"/>
  <c r="Q10" i="57"/>
  <c r="H14" i="73" s="1"/>
  <c r="H34" i="73"/>
  <c r="H47" i="73"/>
  <c r="H35" i="73"/>
  <c r="H48" i="73"/>
  <c r="H19" i="73"/>
  <c r="H38" i="73"/>
  <c r="H32" i="73"/>
  <c r="H50" i="73"/>
  <c r="H43" i="73"/>
  <c r="H34" i="70"/>
  <c r="H28" i="70"/>
  <c r="H53" i="70"/>
  <c r="Q9" i="54"/>
  <c r="H13" i="70" s="1"/>
  <c r="H47" i="70"/>
  <c r="H40" i="70"/>
  <c r="H23" i="70"/>
  <c r="H35" i="70"/>
  <c r="H31" i="70"/>
  <c r="H19" i="70"/>
  <c r="H38" i="70"/>
  <c r="Q11" i="54"/>
  <c r="H15" i="70" s="1"/>
  <c r="H54" i="70"/>
  <c r="H33" i="70"/>
  <c r="H24" i="70"/>
  <c r="H50" i="70"/>
  <c r="H48" i="70"/>
  <c r="H36" i="70"/>
  <c r="H20" i="70"/>
  <c r="H45" i="70"/>
  <c r="H17" i="70"/>
  <c r="H16" i="70"/>
  <c r="H42" i="70"/>
  <c r="H41" i="70"/>
  <c r="H39" i="70"/>
  <c r="Q8" i="54"/>
  <c r="H12" i="70" s="1"/>
  <c r="H55" i="70"/>
  <c r="H32" i="70"/>
  <c r="H30" i="70"/>
  <c r="H46" i="70"/>
  <c r="H18" i="70"/>
  <c r="H37" i="70"/>
  <c r="H29" i="70"/>
  <c r="H22" i="70"/>
  <c r="Q10" i="54"/>
  <c r="H14" i="70" s="1"/>
  <c r="H21" i="70"/>
  <c r="H56" i="70"/>
  <c r="H51" i="70"/>
  <c r="H49" i="70"/>
  <c r="H26" i="70"/>
  <c r="H43" i="70"/>
  <c r="H25" i="70"/>
  <c r="H52" i="70"/>
  <c r="H27" i="70"/>
  <c r="H44" i="70"/>
  <c r="H16" i="72"/>
  <c r="H50" i="72"/>
  <c r="H22" i="72"/>
  <c r="H48" i="72"/>
  <c r="H19" i="72"/>
  <c r="H39" i="72"/>
  <c r="H35" i="72"/>
  <c r="Q11" i="56"/>
  <c r="H15" i="72" s="1"/>
  <c r="H43" i="72"/>
  <c r="H33" i="72"/>
  <c r="H49" i="72"/>
  <c r="H31" i="72"/>
  <c r="H56" i="72"/>
  <c r="H52" i="72"/>
  <c r="Q9" i="56"/>
  <c r="H13" i="72" s="1"/>
  <c r="H54" i="72"/>
  <c r="H21" i="72"/>
  <c r="H18" i="72"/>
  <c r="H37" i="72"/>
  <c r="H20" i="72"/>
  <c r="H45" i="72"/>
  <c r="H42" i="72"/>
  <c r="H24" i="72"/>
  <c r="H47" i="72"/>
  <c r="H53" i="72"/>
  <c r="H36" i="72"/>
  <c r="H46" i="72"/>
  <c r="H28" i="72"/>
  <c r="H27" i="72"/>
  <c r="H17" i="72"/>
  <c r="H25" i="72"/>
  <c r="H32" i="72"/>
  <c r="H51" i="72"/>
  <c r="Q10" i="56"/>
  <c r="H14" i="72" s="1"/>
  <c r="H55" i="72"/>
  <c r="Q8" i="56"/>
  <c r="H12" i="72" s="1"/>
  <c r="H41" i="72"/>
  <c r="H40" i="72"/>
  <c r="H23" i="72"/>
  <c r="H29" i="72"/>
  <c r="H26" i="72"/>
  <c r="H30" i="72"/>
  <c r="H34" i="72"/>
  <c r="H38" i="72"/>
  <c r="H44" i="72"/>
  <c r="Q11" i="8"/>
  <c r="Q10" i="8"/>
  <c r="H49" i="65"/>
  <c r="H26" i="65"/>
  <c r="Q10" i="49"/>
  <c r="H14" i="65" s="1"/>
  <c r="H45" i="65"/>
  <c r="H34" i="65"/>
  <c r="H19" i="65"/>
  <c r="H23" i="65"/>
  <c r="H22" i="65"/>
  <c r="H51" i="65"/>
  <c r="H55" i="65"/>
  <c r="H39" i="65"/>
  <c r="H20" i="65"/>
  <c r="H31" i="65"/>
  <c r="H56" i="65"/>
  <c r="H48" i="65"/>
  <c r="Q11" i="49"/>
  <c r="H15" i="65" s="1"/>
  <c r="H41" i="65"/>
  <c r="H17" i="65"/>
  <c r="H35" i="65"/>
  <c r="H53" i="65"/>
  <c r="H44" i="65"/>
  <c r="H28" i="65"/>
  <c r="H42" i="65"/>
  <c r="H30" i="65"/>
  <c r="H54" i="65"/>
  <c r="H40" i="65"/>
  <c r="H29" i="65"/>
  <c r="H32" i="65"/>
  <c r="H27" i="65"/>
  <c r="H52" i="65"/>
  <c r="H43" i="65"/>
  <c r="H37" i="65"/>
  <c r="H33" i="65"/>
  <c r="H50" i="65"/>
  <c r="H47" i="65"/>
  <c r="H16" i="65"/>
  <c r="H21" i="65"/>
  <c r="H24" i="65"/>
  <c r="H36" i="65"/>
  <c r="H46" i="65"/>
  <c r="H25" i="65"/>
  <c r="H18" i="65"/>
  <c r="H38" i="65"/>
  <c r="Q8" i="53"/>
  <c r="H12" i="69" s="1"/>
  <c r="H36" i="67"/>
  <c r="H34" i="67"/>
  <c r="H21" i="67"/>
  <c r="H51" i="67"/>
  <c r="Q9" i="51"/>
  <c r="H13" i="67" s="1"/>
  <c r="Q10" i="51"/>
  <c r="H14" i="67" s="1"/>
  <c r="Q11" i="51"/>
  <c r="H15" i="67" s="1"/>
  <c r="H54" i="67"/>
  <c r="H29" i="67"/>
  <c r="H17" i="67"/>
  <c r="H25" i="67"/>
  <c r="H52" i="67"/>
  <c r="H33" i="67"/>
  <c r="H20" i="67"/>
  <c r="H16" i="67"/>
  <c r="H42" i="67"/>
  <c r="H24" i="67"/>
  <c r="H43" i="67"/>
  <c r="H37" i="67"/>
  <c r="H47" i="67"/>
  <c r="H46" i="67"/>
  <c r="H55" i="67"/>
  <c r="H44" i="67"/>
  <c r="H18" i="67"/>
  <c r="H30" i="67"/>
  <c r="H22" i="67"/>
  <c r="H49" i="67"/>
  <c r="H56" i="67"/>
  <c r="H26" i="67"/>
  <c r="H45" i="67"/>
  <c r="H41" i="67"/>
  <c r="H28" i="67"/>
  <c r="H35" i="67"/>
  <c r="H39" i="67"/>
  <c r="H38" i="67"/>
  <c r="H53" i="67"/>
  <c r="H32" i="67"/>
  <c r="H48" i="67"/>
  <c r="H19" i="67"/>
  <c r="H31" i="67"/>
  <c r="H23" i="67"/>
  <c r="H40" i="67"/>
  <c r="H27" i="67"/>
  <c r="H50" i="67"/>
  <c r="H35" i="71"/>
  <c r="Q11" i="55"/>
  <c r="H15" i="71" s="1"/>
  <c r="H48" i="71"/>
  <c r="H44" i="71"/>
  <c r="H53" i="71"/>
  <c r="H43" i="71"/>
  <c r="H40" i="71"/>
  <c r="H20" i="71"/>
  <c r="H50" i="71"/>
  <c r="H19" i="71"/>
  <c r="H33" i="71"/>
  <c r="H23" i="71"/>
  <c r="H55" i="71"/>
  <c r="H22" i="71"/>
  <c r="H37" i="71"/>
  <c r="H36" i="71"/>
  <c r="H42" i="71"/>
  <c r="H25" i="71"/>
  <c r="H21" i="71"/>
  <c r="H18" i="71"/>
  <c r="H39" i="71"/>
  <c r="H27" i="71"/>
  <c r="Q10" i="55"/>
  <c r="H14" i="71" s="1"/>
  <c r="H49" i="71"/>
  <c r="H52" i="71"/>
  <c r="H45" i="71"/>
  <c r="H41" i="71"/>
  <c r="H26" i="71"/>
  <c r="H29" i="71"/>
  <c r="H16" i="71"/>
  <c r="H47" i="71"/>
  <c r="H38" i="71"/>
  <c r="H17" i="71"/>
  <c r="H54" i="71"/>
  <c r="Q9" i="55"/>
  <c r="H13" i="71" s="1"/>
  <c r="H31" i="71"/>
  <c r="H24" i="71"/>
  <c r="Q8" i="55"/>
  <c r="H12" i="71" s="1"/>
  <c r="H34" i="71"/>
  <c r="H51" i="71"/>
  <c r="H46" i="71"/>
  <c r="H56" i="71"/>
  <c r="H32" i="71"/>
  <c r="H28" i="71"/>
  <c r="H30" i="71"/>
  <c r="H19" i="74"/>
  <c r="H41" i="74"/>
  <c r="H34" i="74"/>
  <c r="H37" i="74"/>
  <c r="H36" i="74"/>
  <c r="H26" i="74"/>
  <c r="Q11" i="58"/>
  <c r="H15" i="74" s="1"/>
  <c r="H23" i="74"/>
  <c r="H31" i="74"/>
  <c r="H39" i="74"/>
  <c r="H45" i="74"/>
  <c r="H53" i="74"/>
  <c r="H35" i="74"/>
  <c r="H22" i="74"/>
  <c r="H16" i="74"/>
  <c r="H20" i="74"/>
  <c r="H46" i="74"/>
  <c r="H24" i="74"/>
  <c r="Q8" i="58"/>
  <c r="H12" i="74" s="1"/>
  <c r="H40" i="74"/>
  <c r="H29" i="74"/>
  <c r="H28" i="74"/>
  <c r="H55" i="74"/>
  <c r="H38" i="74"/>
  <c r="H33" i="74"/>
  <c r="H42" i="74"/>
  <c r="H27" i="74"/>
  <c r="Q10" i="58"/>
  <c r="H14" i="74" s="1"/>
  <c r="H43" i="74"/>
  <c r="H30" i="74"/>
  <c r="H50" i="74"/>
  <c r="H18" i="74"/>
  <c r="H44" i="74"/>
  <c r="Q9" i="58"/>
  <c r="H13" i="74" s="1"/>
  <c r="H47" i="74"/>
  <c r="H25" i="74"/>
  <c r="H32" i="74"/>
  <c r="H21" i="74"/>
  <c r="H48" i="74"/>
  <c r="H56" i="74"/>
  <c r="H52" i="74"/>
  <c r="H17" i="74"/>
  <c r="H49" i="74"/>
  <c r="H51" i="74"/>
  <c r="H54" i="74"/>
  <c r="H35" i="68"/>
  <c r="H53" i="68"/>
  <c r="H30" i="68"/>
  <c r="H42" i="68"/>
  <c r="H51" i="68"/>
  <c r="H31" i="68"/>
  <c r="H52" i="68"/>
  <c r="H37" i="68"/>
  <c r="H38" i="68"/>
  <c r="H25" i="68"/>
  <c r="Q9" i="52"/>
  <c r="H13" i="68" s="1"/>
  <c r="H46" i="68"/>
  <c r="H16" i="68"/>
  <c r="H29" i="68"/>
  <c r="H50" i="68"/>
  <c r="H34" i="68"/>
  <c r="H26" i="68"/>
  <c r="H41" i="68"/>
  <c r="Q10" i="52"/>
  <c r="H14" i="68" s="1"/>
  <c r="H28" i="68"/>
  <c r="H24" i="68"/>
  <c r="H20" i="68"/>
  <c r="H36" i="68"/>
  <c r="H19" i="68"/>
  <c r="H40" i="68"/>
  <c r="H56" i="68"/>
  <c r="H32" i="68"/>
  <c r="H17" i="68"/>
  <c r="Q11" i="52"/>
  <c r="H15" i="68" s="1"/>
  <c r="H44" i="68"/>
  <c r="H33" i="68"/>
  <c r="H43" i="68"/>
  <c r="H48" i="68"/>
  <c r="H23" i="68"/>
  <c r="H45" i="68"/>
  <c r="H21" i="68"/>
  <c r="H55" i="68"/>
  <c r="H22" i="68"/>
  <c r="H27" i="68"/>
  <c r="H47" i="68"/>
  <c r="H54" i="68"/>
  <c r="H18" i="68"/>
  <c r="H39" i="68"/>
  <c r="H49" i="68"/>
  <c r="Q8" i="52"/>
  <c r="H12" i="68" s="1"/>
  <c r="Q9" i="49"/>
  <c r="H13" i="65" s="1"/>
  <c r="Q10" i="9"/>
  <c r="H14" i="61" s="1"/>
  <c r="Q8" i="49"/>
  <c r="H12" i="65" s="1"/>
  <c r="Q9" i="9"/>
  <c r="H13" i="61" s="1"/>
  <c r="Q8" i="8"/>
  <c r="C56" i="47"/>
  <c r="S4" i="58" s="1"/>
  <c r="F8" i="74" s="1"/>
  <c r="C19" i="77"/>
  <c r="I55" i="47"/>
  <c r="K55" i="47"/>
  <c r="S55" i="47"/>
  <c r="U55" i="47"/>
  <c r="W55" i="47"/>
  <c r="AA55" i="47"/>
  <c r="G55" i="47"/>
  <c r="Q8" i="9"/>
  <c r="H12" i="61" s="1"/>
  <c r="E55" i="47"/>
  <c r="Y55" i="47"/>
  <c r="M55" i="47"/>
  <c r="O55" i="47"/>
  <c r="Q55" i="47"/>
  <c r="AC55" i="47"/>
  <c r="S4" i="59" l="1"/>
  <c r="F8" i="75" s="1"/>
  <c r="S4" i="56"/>
  <c r="F8" i="72" s="1"/>
  <c r="C57" i="47"/>
  <c r="D32" i="77" s="1"/>
  <c r="S4" i="49"/>
  <c r="F8" i="65" s="1"/>
  <c r="S4" i="9"/>
  <c r="F8" i="61" s="1"/>
  <c r="S4" i="51"/>
  <c r="F8" i="67" s="1"/>
  <c r="S4" i="50"/>
  <c r="F8" i="66" s="1"/>
  <c r="S4" i="57"/>
  <c r="F8" i="73" s="1"/>
  <c r="S4" i="55"/>
  <c r="F8" i="71" s="1"/>
  <c r="S4" i="52"/>
  <c r="F8" i="68" s="1"/>
  <c r="C32" i="77"/>
  <c r="S4" i="8"/>
  <c r="S4" i="54"/>
  <c r="F8" i="70" s="1"/>
  <c r="S4" i="53"/>
  <c r="F8" i="69" s="1"/>
  <c r="S3" i="8"/>
  <c r="Y6" i="61" s="1"/>
  <c r="D19" i="77"/>
  <c r="S3" i="57"/>
  <c r="F7" i="73" s="1"/>
  <c r="Y7" i="74" s="1"/>
  <c r="D29" i="77"/>
  <c r="S3" i="49"/>
  <c r="F7" i="65" s="1"/>
  <c r="Y8" i="65" s="1"/>
  <c r="D21" i="77"/>
  <c r="S3" i="54"/>
  <c r="F7" i="70" s="1"/>
  <c r="Y7" i="71" s="1"/>
  <c r="D26" i="77"/>
  <c r="S3" i="9"/>
  <c r="F7" i="61" s="1"/>
  <c r="Y6" i="66" s="1"/>
  <c r="D20" i="77"/>
  <c r="S3" i="58"/>
  <c r="F7" i="74" s="1"/>
  <c r="Y8" i="74" s="1"/>
  <c r="D30" i="77"/>
  <c r="S3" i="52"/>
  <c r="F7" i="68" s="1"/>
  <c r="Y6" i="70" s="1"/>
  <c r="D24" i="77"/>
  <c r="S3" i="56"/>
  <c r="F7" i="72" s="1"/>
  <c r="Y7" i="73" s="1"/>
  <c r="D28" i="77"/>
  <c r="S3" i="50"/>
  <c r="F7" i="66" s="1"/>
  <c r="Y6" i="68" s="1"/>
  <c r="D22" i="77"/>
  <c r="S3" i="59"/>
  <c r="F7" i="75" s="1"/>
  <c r="Y8" i="75" s="1"/>
  <c r="D31" i="77"/>
  <c r="S3" i="53"/>
  <c r="F7" i="69" s="1"/>
  <c r="Y7" i="70" s="1"/>
  <c r="D25" i="77"/>
  <c r="S3" i="51"/>
  <c r="F7" i="67" s="1"/>
  <c r="Y6" i="69" s="1"/>
  <c r="D23" i="77"/>
  <c r="S3" i="55"/>
  <c r="F7" i="71" s="1"/>
  <c r="Y7" i="72" s="1"/>
  <c r="D27" i="77"/>
  <c r="S5" i="54"/>
  <c r="F9" i="70" s="1"/>
  <c r="S5" i="9" l="1"/>
  <c r="F9" i="61" s="1"/>
  <c r="S5" i="53"/>
  <c r="F9" i="69" s="1"/>
  <c r="S5" i="52"/>
  <c r="F9" i="68" s="1"/>
  <c r="S5" i="57"/>
  <c r="F9" i="73" s="1"/>
  <c r="S5" i="58"/>
  <c r="F9" i="74" s="1"/>
  <c r="S5" i="49"/>
  <c r="F9" i="65" s="1"/>
  <c r="S5" i="50"/>
  <c r="F9" i="66" s="1"/>
  <c r="S5" i="51"/>
  <c r="F9" i="67" s="1"/>
  <c r="S5" i="59"/>
  <c r="F9" i="75" s="1"/>
  <c r="S5" i="55"/>
  <c r="F9" i="71" s="1"/>
  <c r="S5" i="56"/>
  <c r="F9" i="72" s="1"/>
  <c r="S5" i="8"/>
  <c r="Y6" i="72"/>
  <c r="Y6" i="65"/>
  <c r="Y7" i="61"/>
  <c r="Y7" i="65"/>
  <c r="Y6" i="75"/>
  <c r="Y8" i="66"/>
  <c r="Y8" i="73"/>
  <c r="Y7" i="67"/>
  <c r="Y6" i="67"/>
  <c r="Y7" i="66"/>
  <c r="Y8" i="68"/>
  <c r="Y7" i="75"/>
  <c r="Y6" i="73"/>
  <c r="Y8" i="70"/>
  <c r="Y7" i="69"/>
  <c r="Y8" i="69"/>
  <c r="Y8" i="67"/>
  <c r="Y6" i="71"/>
  <c r="Y8" i="72"/>
  <c r="Y6" i="74"/>
  <c r="Y7" i="68"/>
  <c r="Y8"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73C31B0-5B36-4222-A320-D3C71A3A4ABD}" keepAlive="1" name="Sorgu - Table 3" description="Çalışma kitabındaki 'Table 3' sorgusuna yönelik bağlantı." type="5" refreshedVersion="0" background="1">
    <dbPr connection="Provider=Microsoft.Mashup.OleDb.1;Data Source=$Workbook$;Location=&quot;Table 3&quot;;Extended Properties=&quot;&quot;" command="SELECT * FROM [Table 3]"/>
  </connection>
</connections>
</file>

<file path=xl/sharedStrings.xml><?xml version="1.0" encoding="utf-8"?>
<sst xmlns="http://schemas.openxmlformats.org/spreadsheetml/2006/main" count="949" uniqueCount="508">
  <si>
    <t>TOPLAM GELİR</t>
  </si>
  <si>
    <t>TOPLAM GİDER</t>
  </si>
  <si>
    <t>TL</t>
  </si>
  <si>
    <t>EYLÜL</t>
  </si>
  <si>
    <t>EKİM</t>
  </si>
  <si>
    <t>KASIM</t>
  </si>
  <si>
    <t>ARALIK</t>
  </si>
  <si>
    <t>TAKVİM</t>
  </si>
  <si>
    <t>Ocak</t>
  </si>
  <si>
    <t>Şubat</t>
  </si>
  <si>
    <t>Mart</t>
  </si>
  <si>
    <t>Nisan</t>
  </si>
  <si>
    <t>Mayıs</t>
  </si>
  <si>
    <t>Haziran</t>
  </si>
  <si>
    <t>Temmuz</t>
  </si>
  <si>
    <t>Ağustos</t>
  </si>
  <si>
    <t>Eylül</t>
  </si>
  <si>
    <t>Ekim</t>
  </si>
  <si>
    <t>Kasım</t>
  </si>
  <si>
    <t>Aralık</t>
  </si>
  <si>
    <t xml:space="preserve"> </t>
  </si>
  <si>
    <t>KASA</t>
  </si>
  <si>
    <t>DEVİR</t>
  </si>
  <si>
    <t>PROGRAM HAKKINDA</t>
  </si>
  <si>
    <t>YÖNERGELER</t>
  </si>
  <si>
    <t>ŞUBAT</t>
  </si>
  <si>
    <t>OCAK</t>
  </si>
  <si>
    <t>MART</t>
  </si>
  <si>
    <t>NİSAN</t>
  </si>
  <si>
    <t>MAYIS</t>
  </si>
  <si>
    <t>HAZİRAN</t>
  </si>
  <si>
    <t>TEMMUZ</t>
  </si>
  <si>
    <t>AĞUSTOS</t>
  </si>
  <si>
    <t>EV TOPLAM GELİR</t>
  </si>
  <si>
    <t>EV TOPLAM GİDER</t>
  </si>
  <si>
    <t>İŞ TOPLAM GELİR</t>
  </si>
  <si>
    <t>İŞ TOPLAM GİDER</t>
  </si>
  <si>
    <t>GELİR</t>
  </si>
  <si>
    <t>GİDER</t>
  </si>
  <si>
    <t>ZARAR DURUMU:</t>
  </si>
  <si>
    <t>Veri girişlerinde
bulunan tarih
verileri buradan 
alınmaktadır.
Herhangi bir değişiklik yapmayınız</t>
  </si>
  <si>
    <t>ÖNCEKİ YIL</t>
  </si>
  <si>
    <t>AYLAR</t>
  </si>
  <si>
    <t>TOPLAM GELİRLER</t>
  </si>
  <si>
    <t>TOPLAM GİDERLER</t>
  </si>
  <si>
    <t>BU AY</t>
  </si>
  <si>
    <t>DASINIZ!</t>
  </si>
  <si>
    <t>GRAFİK VERİLERİDİR
DEĞİŞİKLİK YAPMAYINIZ!</t>
  </si>
  <si>
    <r>
      <t xml:space="preserve">BU SAYFADA HER HANGİ BİR DEĞİŞİKLİK YAPMAYINIZ!
</t>
    </r>
    <r>
      <rPr>
        <b/>
        <i/>
        <u/>
        <sz val="11"/>
        <color theme="0"/>
        <rFont val="Calibri"/>
        <family val="2"/>
        <charset val="162"/>
        <scheme val="minor"/>
      </rPr>
      <t>CTRL TUŞU</t>
    </r>
    <r>
      <rPr>
        <i/>
        <sz val="11"/>
        <color theme="0"/>
        <rFont val="Calibri"/>
        <family val="2"/>
        <charset val="162"/>
        <scheme val="minor"/>
      </rPr>
      <t xml:space="preserve"> İLE </t>
    </r>
    <r>
      <rPr>
        <b/>
        <i/>
        <u/>
        <sz val="11"/>
        <color theme="0"/>
        <rFont val="Calibri"/>
        <family val="2"/>
        <charset val="162"/>
        <scheme val="minor"/>
      </rPr>
      <t>P</t>
    </r>
    <r>
      <rPr>
        <i/>
        <sz val="11"/>
        <color theme="0"/>
        <rFont val="Calibri"/>
        <family val="2"/>
        <charset val="162"/>
        <scheme val="minor"/>
      </rPr>
      <t xml:space="preserve"> TUŞUNA BİRLİKTE BASIP SAYFAYI YAZDIRABİLİRSİNİZ!</t>
    </r>
  </si>
  <si>
    <t>ile</t>
  </si>
  <si>
    <r>
      <t xml:space="preserve">                                          Bu yıl </t>
    </r>
    <r>
      <rPr>
        <b/>
        <sz val="11"/>
        <color theme="1"/>
        <rFont val="Calibri"/>
        <family val="2"/>
        <charset val="162"/>
        <scheme val="minor"/>
      </rPr>
      <t>en çok</t>
    </r>
    <r>
      <rPr>
        <sz val="11"/>
        <color theme="1"/>
        <rFont val="Calibri"/>
        <family val="2"/>
        <charset val="162"/>
        <scheme val="minor"/>
      </rPr>
      <t xml:space="preserve"> geliriniz olan ay</t>
    </r>
  </si>
  <si>
    <r>
      <t xml:space="preserve">                                          Bu yıl </t>
    </r>
    <r>
      <rPr>
        <b/>
        <sz val="11"/>
        <color theme="1"/>
        <rFont val="Calibri"/>
        <family val="2"/>
        <charset val="162"/>
        <scheme val="minor"/>
      </rPr>
      <t>en az</t>
    </r>
    <r>
      <rPr>
        <sz val="11"/>
        <color theme="1"/>
        <rFont val="Calibri"/>
        <family val="2"/>
        <charset val="162"/>
        <scheme val="minor"/>
      </rPr>
      <t xml:space="preserve"> geliriniz olan ay</t>
    </r>
  </si>
  <si>
    <r>
      <t xml:space="preserve">                                          Bu yıl </t>
    </r>
    <r>
      <rPr>
        <b/>
        <sz val="11"/>
        <color theme="1"/>
        <rFont val="Calibri"/>
        <family val="2"/>
        <charset val="162"/>
        <scheme val="minor"/>
      </rPr>
      <t>en çok</t>
    </r>
    <r>
      <rPr>
        <sz val="11"/>
        <color theme="1"/>
        <rFont val="Calibri"/>
        <family val="2"/>
        <charset val="162"/>
        <scheme val="minor"/>
      </rPr>
      <t xml:space="preserve"> gideriniz olan ay</t>
    </r>
  </si>
  <si>
    <r>
      <t xml:space="preserve">                                          Bu yıl </t>
    </r>
    <r>
      <rPr>
        <b/>
        <sz val="11"/>
        <color theme="1"/>
        <rFont val="Calibri"/>
        <family val="2"/>
        <charset val="162"/>
        <scheme val="minor"/>
      </rPr>
      <t>en az</t>
    </r>
    <r>
      <rPr>
        <sz val="11"/>
        <color theme="1"/>
        <rFont val="Calibri"/>
        <family val="2"/>
        <charset val="162"/>
        <scheme val="minor"/>
      </rPr>
      <t xml:space="preserve"> gideriniz olan ay</t>
    </r>
  </si>
  <si>
    <r>
      <t xml:space="preserve">BU SAYFADA HER HANGİ BİR DEĞİŞİKLİK YAPMAYINIZ!
</t>
    </r>
    <r>
      <rPr>
        <b/>
        <sz val="11"/>
        <color theme="0"/>
        <rFont val="Calibri"/>
        <family val="2"/>
        <charset val="162"/>
        <scheme val="minor"/>
      </rPr>
      <t>CTRL TUŞU</t>
    </r>
    <r>
      <rPr>
        <sz val="11"/>
        <color theme="0"/>
        <rFont val="Calibri"/>
        <family val="2"/>
        <charset val="162"/>
        <scheme val="minor"/>
      </rPr>
      <t xml:space="preserve"> İLE </t>
    </r>
    <r>
      <rPr>
        <b/>
        <sz val="11"/>
        <color theme="0"/>
        <rFont val="Calibri"/>
        <family val="2"/>
        <charset val="162"/>
        <scheme val="minor"/>
      </rPr>
      <t>P</t>
    </r>
    <r>
      <rPr>
        <sz val="11"/>
        <color theme="0"/>
        <rFont val="Calibri"/>
        <family val="2"/>
        <charset val="162"/>
        <scheme val="minor"/>
      </rPr>
      <t xml:space="preserve"> TUŞUNA BİRLİKTE BASIP SAYFAYI YAZDIRABİLİRSİNİZ!</t>
    </r>
  </si>
  <si>
    <t>Önceki Yıl</t>
  </si>
  <si>
    <t>Sıra No</t>
  </si>
  <si>
    <t>Bu program Talha Tıbıkoğlu tarafından bilişimle.com adına hazırlanmıştır.</t>
  </si>
  <si>
    <t xml:space="preserve">      Bu program Talha Tıbıkoğlu tarafından bilişimle.com adına hazırlanmıştır.</t>
  </si>
  <si>
    <t>ÖNCEKİ YILDAN DEVREDEN YA DA ŞU AN KASANIZDA BULUNAN MİKTAR:</t>
  </si>
  <si>
    <t>EV GELİRLERİ</t>
  </si>
  <si>
    <t>EV GİDERLERİ</t>
  </si>
  <si>
    <t>İŞ GELİRLERİ</t>
  </si>
  <si>
    <t>İŞ GİDERLERİ</t>
  </si>
  <si>
    <t>Tarih</t>
  </si>
  <si>
    <t>Gelir Adı</t>
  </si>
  <si>
    <t>Miktar</t>
  </si>
  <si>
    <t>Gider Adı</t>
  </si>
  <si>
    <t>Alacak Adı</t>
  </si>
  <si>
    <t>Borç Adı</t>
  </si>
  <si>
    <t>Alacak 4</t>
  </si>
  <si>
    <t>Alacak 5</t>
  </si>
  <si>
    <t>Alacak 6</t>
  </si>
  <si>
    <t>Alacak 7</t>
  </si>
  <si>
    <t>Alacak 8</t>
  </si>
  <si>
    <t>Alacak 9</t>
  </si>
  <si>
    <t>Alacak 10</t>
  </si>
  <si>
    <t>Alacak 11</t>
  </si>
  <si>
    <t>Alacak 12</t>
  </si>
  <si>
    <t>Alacak 13</t>
  </si>
  <si>
    <t>Alacak 14</t>
  </si>
  <si>
    <t>Alacak 15</t>
  </si>
  <si>
    <t>Alacak 16</t>
  </si>
  <si>
    <t>Alacak 17</t>
  </si>
  <si>
    <t>Alacak 18</t>
  </si>
  <si>
    <t>Alacak 19</t>
  </si>
  <si>
    <t>Alacak 20</t>
  </si>
  <si>
    <t>Borç 6</t>
  </si>
  <si>
    <t>Borç 7</t>
  </si>
  <si>
    <t>Borç 8</t>
  </si>
  <si>
    <t>Borç 9</t>
  </si>
  <si>
    <t>Borç 10</t>
  </si>
  <si>
    <t>Borç 11</t>
  </si>
  <si>
    <t>Borç 12</t>
  </si>
  <si>
    <t>Borç 13</t>
  </si>
  <si>
    <t>Borç 14</t>
  </si>
  <si>
    <t>Borç 15</t>
  </si>
  <si>
    <t>Borç 16</t>
  </si>
  <si>
    <t>Borç 17</t>
  </si>
  <si>
    <t>Borç 18</t>
  </si>
  <si>
    <t>Borç 19</t>
  </si>
  <si>
    <t>Borç 20</t>
  </si>
  <si>
    <t>Toplam Borç</t>
  </si>
  <si>
    <t>Önceki Yıl Kalan</t>
  </si>
  <si>
    <t>Önceki Yıl Ödenen</t>
  </si>
  <si>
    <t>Ocak Ödenen</t>
  </si>
  <si>
    <t>Ocak Kalan</t>
  </si>
  <si>
    <t>Şubat Ödenen</t>
  </si>
  <si>
    <t>Mart Ödenen</t>
  </si>
  <si>
    <t>Nisan Ödenen</t>
  </si>
  <si>
    <t>Mayıs Ödenen</t>
  </si>
  <si>
    <t>Bu Yıl</t>
  </si>
  <si>
    <t>Şubat Kalan</t>
  </si>
  <si>
    <t>Mart Kalan</t>
  </si>
  <si>
    <t>Nisan Kalan</t>
  </si>
  <si>
    <t>Mayıs Kalan</t>
  </si>
  <si>
    <t>Haziran Kalan</t>
  </si>
  <si>
    <t>Temmuz Kalan</t>
  </si>
  <si>
    <t>Ağustos Kalan</t>
  </si>
  <si>
    <t>Eylül Kalan</t>
  </si>
  <si>
    <t>Ekim Kalan</t>
  </si>
  <si>
    <t>Kasım Kalan</t>
  </si>
  <si>
    <t>Aralık Kalan</t>
  </si>
  <si>
    <t>Haziran Ödenen</t>
  </si>
  <si>
    <t>Temmuz Ödenen</t>
  </si>
  <si>
    <t>Ağustos Ödenen</t>
  </si>
  <si>
    <t>Eylül Ödenen</t>
  </si>
  <si>
    <t>Ekim Ödenen</t>
  </si>
  <si>
    <t>Kasım Ödenen</t>
  </si>
  <si>
    <t>Aralık Ödenen</t>
  </si>
  <si>
    <t>Toplam Alacak</t>
  </si>
  <si>
    <t>Önceki Yıl Alınan</t>
  </si>
  <si>
    <t>Ocak Alınan</t>
  </si>
  <si>
    <t>Şubat Alınan</t>
  </si>
  <si>
    <t>Mart Alınan</t>
  </si>
  <si>
    <t>Nisan Alınan</t>
  </si>
  <si>
    <t>Mayıs Alınan</t>
  </si>
  <si>
    <t xml:space="preserve">Mayıs Kalan </t>
  </si>
  <si>
    <t>Haziran Alınan</t>
  </si>
  <si>
    <t>Temmuz Alınan</t>
  </si>
  <si>
    <t>Ağustos Alınan</t>
  </si>
  <si>
    <t>Eylül Alınan</t>
  </si>
  <si>
    <t>Ekim Alınan</t>
  </si>
  <si>
    <t xml:space="preserve">Aralık Alınan Aralık Kalan </t>
  </si>
  <si>
    <t>Kasım Alınan</t>
  </si>
  <si>
    <t>Genel  Borç Toplamı</t>
  </si>
  <si>
    <t>Genel Ödenen Borç Toplamı</t>
  </si>
  <si>
    <t>Genel Kalan Borç Toplamı</t>
  </si>
  <si>
    <t>Genel Alacak Toplamı</t>
  </si>
  <si>
    <t>Genel Alınan Alacak Toplamı</t>
  </si>
  <si>
    <t>Genel Kalan Alacak Toplamı</t>
  </si>
  <si>
    <t>Toplam Verilen</t>
  </si>
  <si>
    <t>Toplam Alınan</t>
  </si>
  <si>
    <t>ÖNCEKİ YIL İLE BİRLİKTE</t>
  </si>
  <si>
    <t>EV GELİR ADI</t>
  </si>
  <si>
    <t>EV GİDER ADI</t>
  </si>
  <si>
    <t>İŞ GELİR ADI</t>
  </si>
  <si>
    <t>İŞ GİDER ADI</t>
  </si>
  <si>
    <t>İş Gider Adı 1</t>
  </si>
  <si>
    <t>Ev Gider Adı 3</t>
  </si>
  <si>
    <t>Ev Gider Adı 4</t>
  </si>
  <si>
    <t>Ev Gider Adı 5</t>
  </si>
  <si>
    <t>Ev Gider Adı 6</t>
  </si>
  <si>
    <t>Ev Gider Adı 7</t>
  </si>
  <si>
    <t>Ev Gider Adı 8</t>
  </si>
  <si>
    <t>Ev Gider Adı 9</t>
  </si>
  <si>
    <t>Ev Gider Adı 10</t>
  </si>
  <si>
    <t>Ev Gider Adı 11</t>
  </si>
  <si>
    <t>Ev Gider Adı 12</t>
  </si>
  <si>
    <t>Ev Gider Adı 13</t>
  </si>
  <si>
    <t>Ev Gider Adı 14</t>
  </si>
  <si>
    <t>Ev Gider Adı 15</t>
  </si>
  <si>
    <t>Ev Gider Adı 16</t>
  </si>
  <si>
    <t>Ev Gider Adı 17</t>
  </si>
  <si>
    <t>Ev Gider Adı 18</t>
  </si>
  <si>
    <t>Ev Gider Adı 19</t>
  </si>
  <si>
    <t>Ev Gider Adı 20</t>
  </si>
  <si>
    <t>İş Gelir Adı 2</t>
  </si>
  <si>
    <t>İş Gelir Adı 1</t>
  </si>
  <si>
    <t>İş Gelir Adı 3</t>
  </si>
  <si>
    <t>İş Gelir Adı 4</t>
  </si>
  <si>
    <t>İş Gelir Adı 5</t>
  </si>
  <si>
    <t>İş Gelir Adı 6</t>
  </si>
  <si>
    <t>İş Gelir Adı 7</t>
  </si>
  <si>
    <t>İş Gelir Adı 8</t>
  </si>
  <si>
    <t>İş Gelir Adı 9</t>
  </si>
  <si>
    <t>İş Gelir Adı 10</t>
  </si>
  <si>
    <t>İş Gelir Adı 11</t>
  </si>
  <si>
    <t>İş Gelir Adı 12</t>
  </si>
  <si>
    <t>İş Gelir Adı 13</t>
  </si>
  <si>
    <t>İş Gelir Adı 14</t>
  </si>
  <si>
    <t>İş Gelir Adı 15</t>
  </si>
  <si>
    <t>İş Gelir Adı 16</t>
  </si>
  <si>
    <t>İş Gelir Adı 17</t>
  </si>
  <si>
    <t>İş Gelir Adı 18</t>
  </si>
  <si>
    <t>İş Gelir Adı 19</t>
  </si>
  <si>
    <t>İş Gelir Adı 20</t>
  </si>
  <si>
    <t>İş Gider Adı 2</t>
  </si>
  <si>
    <t>İş Gider Adı 3</t>
  </si>
  <si>
    <t>İş Gider Adı 4</t>
  </si>
  <si>
    <t>İş Gider Adı 5</t>
  </si>
  <si>
    <t>İş Gider Adı 6</t>
  </si>
  <si>
    <t>İş Gider Adı 7</t>
  </si>
  <si>
    <t>İş Gider Adı 8</t>
  </si>
  <si>
    <t>İş Gider Adı 9</t>
  </si>
  <si>
    <t>İş Gider Adı 10</t>
  </si>
  <si>
    <t>İş Gider Adı 11</t>
  </si>
  <si>
    <t>İş Gider Adı 12</t>
  </si>
  <si>
    <t>İş Gider Adı 13</t>
  </si>
  <si>
    <t>İş Gider Adı 14</t>
  </si>
  <si>
    <t>İş Gider Adı 15</t>
  </si>
  <si>
    <t>İş Gider Adı 16</t>
  </si>
  <si>
    <t>İş Gider Adı 17</t>
  </si>
  <si>
    <t>İş Gider Adı 18</t>
  </si>
  <si>
    <t>İş Gider Adı 19</t>
  </si>
  <si>
    <t>İş Gider Adı 20</t>
  </si>
  <si>
    <t>Ev Gelir Adı 3</t>
  </si>
  <si>
    <t>Ev Gelir Adı 4</t>
  </si>
  <si>
    <t>Ev Gelir Adı 5</t>
  </si>
  <si>
    <t>Ev Gelir Adı 6</t>
  </si>
  <si>
    <t>Ev Gelir Adı 7</t>
  </si>
  <si>
    <t>Ev Gelir Adı 8</t>
  </si>
  <si>
    <t>Ev Gelir Adı 9</t>
  </si>
  <si>
    <t>Ev Gelir Adı 10</t>
  </si>
  <si>
    <t>Ev Gelir Adı 11</t>
  </si>
  <si>
    <t>Ev Gelir Adı 12</t>
  </si>
  <si>
    <t>Ev Gelir Adı 13</t>
  </si>
  <si>
    <t>Ev Gelir Adı 14</t>
  </si>
  <si>
    <t>Ev Gelir Adı 15</t>
  </si>
  <si>
    <t>Ev Gelir Adı 16</t>
  </si>
  <si>
    <t>Ev Gelir Adı 17</t>
  </si>
  <si>
    <t>Ev Gelir Adı 18</t>
  </si>
  <si>
    <t>Ev Gelir Adı 19</t>
  </si>
  <si>
    <t>Ev Gelir Adı 20</t>
  </si>
  <si>
    <t>Kredi Türü</t>
  </si>
  <si>
    <t>Kredi Tutarı:</t>
  </si>
  <si>
    <t>Vade Sayısı (Ay):</t>
  </si>
  <si>
    <t>Aylık Faiz Oranı:</t>
  </si>
  <si>
    <t>Aylık Taksit Tutarı</t>
  </si>
  <si>
    <t>Yıllık Faiz Oranı</t>
  </si>
  <si>
    <t>Toplam Ödenecek Tutar:</t>
  </si>
  <si>
    <t>Toplam Ödenecek Faiz Tutarı:</t>
  </si>
  <si>
    <t>ÖDEME</t>
  </si>
  <si>
    <t>ANAPARA ÖDEME</t>
  </si>
  <si>
    <t>FAİZ</t>
  </si>
  <si>
    <t>ÖDEME 
TARİHİ</t>
  </si>
  <si>
    <t>KALAN 
TAKSİT</t>
  </si>
  <si>
    <t>TAKSİT NO.</t>
  </si>
  <si>
    <t>İlk Ödeme Tarihi:(gg.aa.yyyy)</t>
  </si>
  <si>
    <t>No</t>
  </si>
  <si>
    <t>DÖNEM BAŞI BORÇ</t>
  </si>
  <si>
    <t>KALAN TOPLAM BORÇ</t>
  </si>
  <si>
    <t>Toplam BSMV Ödemesi:</t>
  </si>
  <si>
    <t>BU ALANDA BSMV İLE KKDF HESAPLAMALARI YER ALMAKTADIR. DEĞİŞİKLİK YAPMAYINIZ.</t>
  </si>
  <si>
    <t>TAKSİT NO</t>
  </si>
  <si>
    <t>FAİZ TUTARI</t>
  </si>
  <si>
    <t>BSMV TUTARI</t>
  </si>
  <si>
    <t>KKDF TUTARI</t>
  </si>
  <si>
    <t>TAKSİT TUTARI</t>
  </si>
  <si>
    <t>Kredi Türü:</t>
  </si>
  <si>
    <t>KONUT KREDİSİ</t>
  </si>
  <si>
    <t>İHTİYAÇ KREDİSİ</t>
  </si>
  <si>
    <t>TAŞIT KREDİSİ</t>
  </si>
  <si>
    <t>Vergi ve Fon Oranları</t>
  </si>
  <si>
    <t>Kredi Kaynak Destekleme Fonu</t>
  </si>
  <si>
    <t>Banka ve Sigorta Muameleleri Vergisi (BSMV)</t>
  </si>
  <si>
    <t>Toplam KKDF Ödemesi:</t>
  </si>
  <si>
    <t>BSMV</t>
  </si>
  <si>
    <t>KKDF</t>
  </si>
  <si>
    <t>Bu Ay Ödenen Borç Toplamı</t>
  </si>
  <si>
    <t>Bu Ay Alınan Alacak Toplamı</t>
  </si>
  <si>
    <t>BORÇ VERİLERİ</t>
  </si>
  <si>
    <t>ALACAK VERİLERİ</t>
  </si>
  <si>
    <t>BU AY ÖDENEN BORÇ</t>
  </si>
  <si>
    <t>BU AY ALINAN ALACAK</t>
  </si>
  <si>
    <t>TOPLAM KALAN BORÇ</t>
  </si>
  <si>
    <t>TOPLAM KALAN ALACAK</t>
  </si>
  <si>
    <t xml:space="preserve">              Bu sayfada borç ve alacak ile ilgili hesap formülleri bulunmaktadır.Rapor ve grafik verileri buradan çekilmektedir. Lütfen herhangi bir değişiklik yapmayınız !</t>
  </si>
  <si>
    <t xml:space="preserve">     Bu sayfada borç ve alacak ile ilgili hesap formülleri bulunmaktadır.Rapor ve grafik verileri buradan çekilmektedir. Lütfen herhangi bir değişiklik yapmayınız !</t>
  </si>
  <si>
    <t>Bu Ay Kalan Borç</t>
  </si>
  <si>
    <t>Bu Ay Kalan Alacak</t>
  </si>
  <si>
    <t>Genel Ödenen Borç</t>
  </si>
  <si>
    <t>Genel Kalan Borç</t>
  </si>
  <si>
    <t>Genel Alınan Alacak</t>
  </si>
  <si>
    <t>Genel Kalan Alacak</t>
  </si>
  <si>
    <t>BU AY KALAN BORÇ</t>
  </si>
  <si>
    <t>BU AY KALAN ALACAK</t>
  </si>
  <si>
    <t>Ödeme</t>
  </si>
  <si>
    <t>Tahsil</t>
  </si>
  <si>
    <t>Adı</t>
  </si>
  <si>
    <t>Kalan</t>
  </si>
  <si>
    <t xml:space="preserve">      NOT: Bu ayki borç-alacak verilerinizin 45 tanesi görüntülenmiştir.Ancak toplam hesaplamalar, tüm verileriniz dikkate alınarak raporlaştırılmıştır.</t>
  </si>
  <si>
    <t xml:space="preserve">                Grafik bu ay ile birlikte önceki 2 ayın toplam kalan borç ve alacak miktarının  yükseliş ve düşüşünü gösterir.Tabloda boş görünen alanların değeri 0 (sıfır) 'dır.</t>
  </si>
  <si>
    <t xml:space="preserve">      NOT: Bu ayki gelir gider verilerinizin 45 tanesi görüntülenmiştir. Ancak toplam hesaplamalar, tüm verileriniz dikkate alınarak raporlaştırılmıştır.</t>
  </si>
  <si>
    <t xml:space="preserve">                Grafik bu ay ile birlikte önceki 2 ayın toplam gelir, gider ve kasadaki miktarın yükseliş ve düşüşünü gösterir. Boş görünen alanların değeri 0 (sıfır) 'dır.</t>
  </si>
  <si>
    <t>AŞAĞIDAKİ MENÜDEN GELİR-GİDER VE BORÇ-ALACAK BİLGİSİ GİRECEĞİNİZ AYA AİT BUTONA 
VEYA SENE SONU RAPORUNUZU GÖRMEK İÇİN İLGİLİ BUTONA TIKLAYINIZ!
AYRICA RAPOR BUTONLARI İLE OCAK AYINDAN BAŞLAYACAK ŞEKİLDE 
AYLIK RAPOR VE İSTATİSTİKLERİNİZİ GÖRÜNTÜLEYEBİLİR VE YAZDIRABİLİRSİNİZ.</t>
  </si>
  <si>
    <t>TOPLAM ÖDENEN BORÇ</t>
  </si>
  <si>
    <t>TOPLAM TAHSİL EDİLEN ALACAK</t>
  </si>
  <si>
    <t>TOPLAM BORCUNUZ:</t>
  </si>
  <si>
    <t>TOPLAM ALACAĞINIZ:</t>
  </si>
  <si>
    <t>YILI AYLARA GÖRE YILLIK GELİR-GİDER RAPORU</t>
  </si>
  <si>
    <t>YILI AYLARA GÖRE YILLIK BORÇ-ALACAK RAPORU</t>
  </si>
  <si>
    <r>
      <t xml:space="preserve">Bu yıl </t>
    </r>
    <r>
      <rPr>
        <b/>
        <sz val="10"/>
        <color theme="1"/>
        <rFont val="Calibri"/>
        <family val="2"/>
        <charset val="162"/>
        <scheme val="minor"/>
      </rPr>
      <t>en çok borç</t>
    </r>
    <r>
      <rPr>
        <sz val="10"/>
        <color theme="1"/>
        <rFont val="Calibri"/>
        <family val="2"/>
        <charset val="162"/>
        <scheme val="minor"/>
      </rPr>
      <t xml:space="preserve"> ödediğiniz ay</t>
    </r>
  </si>
  <si>
    <r>
      <t xml:space="preserve">Bu yıl </t>
    </r>
    <r>
      <rPr>
        <b/>
        <sz val="10"/>
        <color theme="1"/>
        <rFont val="Calibri"/>
        <family val="2"/>
        <charset val="162"/>
        <scheme val="minor"/>
      </rPr>
      <t>en az borç</t>
    </r>
    <r>
      <rPr>
        <sz val="10"/>
        <color theme="1"/>
        <rFont val="Calibri"/>
        <family val="2"/>
        <charset val="162"/>
        <scheme val="minor"/>
      </rPr>
      <t xml:space="preserve"> ödediğiniz ay</t>
    </r>
  </si>
  <si>
    <r>
      <t xml:space="preserve">Bu yıl </t>
    </r>
    <r>
      <rPr>
        <b/>
        <sz val="10"/>
        <color theme="1"/>
        <rFont val="Calibri"/>
        <family val="2"/>
        <charset val="162"/>
        <scheme val="minor"/>
      </rPr>
      <t>en çok alacak</t>
    </r>
    <r>
      <rPr>
        <sz val="10"/>
        <color theme="1"/>
        <rFont val="Calibri"/>
        <family val="2"/>
        <charset val="162"/>
        <scheme val="minor"/>
      </rPr>
      <t xml:space="preserve"> tahsil ettiğiniz ay</t>
    </r>
  </si>
  <si>
    <r>
      <t xml:space="preserve">Bu yıl </t>
    </r>
    <r>
      <rPr>
        <b/>
        <sz val="10"/>
        <color theme="1"/>
        <rFont val="Calibri"/>
        <family val="2"/>
        <charset val="162"/>
        <scheme val="minor"/>
      </rPr>
      <t>en az alacak</t>
    </r>
    <r>
      <rPr>
        <sz val="10"/>
        <color theme="1"/>
        <rFont val="Calibri"/>
        <family val="2"/>
        <charset val="162"/>
        <scheme val="minor"/>
      </rPr>
      <t xml:space="preserve"> tahsil ettiğiniz ay</t>
    </r>
  </si>
  <si>
    <t>Ev Gelir Adı 1</t>
  </si>
  <si>
    <t>Ev Gelir Adı 2</t>
  </si>
  <si>
    <t>Ev Gider Adı 1</t>
  </si>
  <si>
    <t>Ev Gider Adı 2</t>
  </si>
  <si>
    <t>Borç 1</t>
  </si>
  <si>
    <t>Borç 2</t>
  </si>
  <si>
    <t>Borç 3</t>
  </si>
  <si>
    <t>Borç 4</t>
  </si>
  <si>
    <t>Borç 5</t>
  </si>
  <si>
    <t>Alacak 1</t>
  </si>
  <si>
    <t>Alacak 2</t>
  </si>
  <si>
    <t>Alacak 3</t>
  </si>
  <si>
    <t>Kredi Bilgilerinizi Giriniz!</t>
  </si>
  <si>
    <t>Krediniz ile İlgili Sonuçlar!</t>
  </si>
  <si>
    <t>Bu program bilişimle.com tarafından yapılmıştır.</t>
  </si>
  <si>
    <t>Program Hakkında</t>
  </si>
  <si>
    <t>Her hakkı saklıdır.</t>
  </si>
  <si>
    <t>A KREDİSİ</t>
  </si>
  <si>
    <t>B KREDİSİ</t>
  </si>
  <si>
    <t>Ev Gelir Adı 21</t>
  </si>
  <si>
    <t>Ev Gider Adı 21</t>
  </si>
  <si>
    <t>Ev Gelir Adı 22</t>
  </si>
  <si>
    <t>Ev Gider Adı 22</t>
  </si>
  <si>
    <t>Ev Gelir Adı 23</t>
  </si>
  <si>
    <t>Ev Gider Adı 23</t>
  </si>
  <si>
    <t>Ev Gelir Adı 24</t>
  </si>
  <si>
    <t>Ev Gider Adı 24</t>
  </si>
  <si>
    <t>Ev Gelir Adı 25</t>
  </si>
  <si>
    <t>Ev Gider Adı 25</t>
  </si>
  <si>
    <t>Ev Gelir Adı 26</t>
  </si>
  <si>
    <t>Ev Gider Adı 26</t>
  </si>
  <si>
    <t>Ev Gelir Adı 27</t>
  </si>
  <si>
    <t>Ev Gider Adı 27</t>
  </si>
  <si>
    <t>Ev Gelir Adı 28</t>
  </si>
  <si>
    <t>Ev Gider Adı 28</t>
  </si>
  <si>
    <t>Ev Gelir Adı 29</t>
  </si>
  <si>
    <t>Ev Gider Adı 29</t>
  </si>
  <si>
    <t>Ev Gelir Adı 30</t>
  </si>
  <si>
    <t>Ev Gider Adı 30</t>
  </si>
  <si>
    <t>Ev Gelir Adı 31</t>
  </si>
  <si>
    <t>Ev Gider Adı 31</t>
  </si>
  <si>
    <t>Ev Gelir Adı 32</t>
  </si>
  <si>
    <t>Ev Gider Adı 32</t>
  </si>
  <si>
    <t>Ev Gelir Adı 33</t>
  </si>
  <si>
    <t>Ev Gider Adı 33</t>
  </si>
  <si>
    <t>Ev Gelir Adı 34</t>
  </si>
  <si>
    <t>Ev Gider Adı 34</t>
  </si>
  <si>
    <t>Ev Gelir Adı 35</t>
  </si>
  <si>
    <t>Ev Gider Adı 35</t>
  </si>
  <si>
    <t>Ev Gelir Adı 36</t>
  </si>
  <si>
    <t>Ev Gider Adı 36</t>
  </si>
  <si>
    <t>Ev Gelir Adı 37</t>
  </si>
  <si>
    <t>Ev Gider Adı 37</t>
  </si>
  <si>
    <t>Ev Gelir Adı 38</t>
  </si>
  <si>
    <t>Ev Gider Adı 38</t>
  </si>
  <si>
    <t>Ev Gelir Adı 39</t>
  </si>
  <si>
    <t>Ev Gider Adı 39</t>
  </si>
  <si>
    <t>Ev Gelir Adı 40</t>
  </si>
  <si>
    <t>Ev Gider Adı 40</t>
  </si>
  <si>
    <t>Ev Gelir Adı 41</t>
  </si>
  <si>
    <t>Ev Gider Adı 41</t>
  </si>
  <si>
    <t>Ev Gelir Adı 42</t>
  </si>
  <si>
    <t>Ev Gider Adı 42</t>
  </si>
  <si>
    <t>Ev Gelir Adı 43</t>
  </si>
  <si>
    <t>Ev Gider Adı 43</t>
  </si>
  <si>
    <t>Ev Gelir Adı 44</t>
  </si>
  <si>
    <t>Ev Gider Adı 44</t>
  </si>
  <si>
    <t>Ev Gelir Adı 45</t>
  </si>
  <si>
    <t>Ev Gider Adı 45</t>
  </si>
  <si>
    <t>Ev Gelir Adı 46</t>
  </si>
  <si>
    <t>Ev Gider Adı 46</t>
  </si>
  <si>
    <t>Ev Gelir Adı 47</t>
  </si>
  <si>
    <t>Ev Gider Adı 47</t>
  </si>
  <si>
    <t>Ev Gelir Adı 48</t>
  </si>
  <si>
    <t>Ev Gider Adı 48</t>
  </si>
  <si>
    <t>Ev Gelir Adı 49</t>
  </si>
  <si>
    <t>Ev Gider Adı 49</t>
  </si>
  <si>
    <t>Ev Gelir Adı 50</t>
  </si>
  <si>
    <t>Ev Gider Adı 50</t>
  </si>
  <si>
    <t>İş Gelir Adı 21</t>
  </si>
  <si>
    <t>İş Gider Adı 21</t>
  </si>
  <si>
    <t>İş Gelir Adı 22</t>
  </si>
  <si>
    <t>İş Gider Adı 22</t>
  </si>
  <si>
    <t>İş Gelir Adı 23</t>
  </si>
  <si>
    <t>İş Gider Adı 23</t>
  </si>
  <si>
    <t>İş Gelir Adı 24</t>
  </si>
  <si>
    <t>İş Gider Adı 24</t>
  </si>
  <si>
    <t>İş Gelir Adı 25</t>
  </si>
  <si>
    <t>İş Gider Adı 25</t>
  </si>
  <si>
    <t>İş Gelir Adı 26</t>
  </si>
  <si>
    <t>İş Gider Adı 26</t>
  </si>
  <si>
    <t>İş Gelir Adı 27</t>
  </si>
  <si>
    <t>İş Gider Adı 27</t>
  </si>
  <si>
    <t>İş Gelir Adı 28</t>
  </si>
  <si>
    <t>İş Gider Adı 28</t>
  </si>
  <si>
    <t>İş Gelir Adı 29</t>
  </si>
  <si>
    <t>İş Gider Adı 29</t>
  </si>
  <si>
    <t>İş Gelir Adı 30</t>
  </si>
  <si>
    <t>İş Gider Adı 30</t>
  </si>
  <si>
    <t>İş Gelir Adı 31</t>
  </si>
  <si>
    <t>İş Gider Adı 31</t>
  </si>
  <si>
    <t>İş Gelir Adı 32</t>
  </si>
  <si>
    <t>İş Gider Adı 32</t>
  </si>
  <si>
    <t>İş Gelir Adı 33</t>
  </si>
  <si>
    <t>İş Gider Adı 33</t>
  </si>
  <si>
    <t>İş Gelir Adı 34</t>
  </si>
  <si>
    <t>İş Gider Adı 34</t>
  </si>
  <si>
    <t>İş Gelir Adı 35</t>
  </si>
  <si>
    <t>İş Gider Adı 35</t>
  </si>
  <si>
    <t>İş Gelir Adı 36</t>
  </si>
  <si>
    <t>İş Gider Adı 36</t>
  </si>
  <si>
    <t>İş Gelir Adı 37</t>
  </si>
  <si>
    <t>İş Gider Adı 37</t>
  </si>
  <si>
    <t>İş Gelir Adı 38</t>
  </si>
  <si>
    <t>İş Gider Adı 38</t>
  </si>
  <si>
    <t>İş Gelir Adı 39</t>
  </si>
  <si>
    <t>İş Gider Adı 39</t>
  </si>
  <si>
    <t>İş Gelir Adı 40</t>
  </si>
  <si>
    <t>İş Gider Adı 40</t>
  </si>
  <si>
    <t>İş Gelir Adı 41</t>
  </si>
  <si>
    <t>İş Gider Adı 41</t>
  </si>
  <si>
    <t>İş Gelir Adı 42</t>
  </si>
  <si>
    <t>İş Gider Adı 42</t>
  </si>
  <si>
    <t>İş Gelir Adı 43</t>
  </si>
  <si>
    <t>İş Gider Adı 43</t>
  </si>
  <si>
    <t>İş Gelir Adı 44</t>
  </si>
  <si>
    <t>İş Gider Adı 44</t>
  </si>
  <si>
    <t>İş Gelir Adı 45</t>
  </si>
  <si>
    <t>İş Gider Adı 45</t>
  </si>
  <si>
    <t>İş Gelir Adı 46</t>
  </si>
  <si>
    <t>İş Gider Adı 46</t>
  </si>
  <si>
    <t>İş Gelir Adı 47</t>
  </si>
  <si>
    <t>İş Gider Adı 47</t>
  </si>
  <si>
    <t>İş Gelir Adı 48</t>
  </si>
  <si>
    <t>İş Gider Adı 48</t>
  </si>
  <si>
    <t>İş Gelir Adı 49</t>
  </si>
  <si>
    <t>İş Gider Adı 49</t>
  </si>
  <si>
    <t>İş Gelir Adı 50</t>
  </si>
  <si>
    <t>İş Gider Adı 50</t>
  </si>
  <si>
    <t>Borç 21</t>
  </si>
  <si>
    <t>Borç 22</t>
  </si>
  <si>
    <t>Borç 23</t>
  </si>
  <si>
    <t>Borç 24</t>
  </si>
  <si>
    <t>Borç 25</t>
  </si>
  <si>
    <t>Borç 26</t>
  </si>
  <si>
    <t>Borç 27</t>
  </si>
  <si>
    <t>Borç 28</t>
  </si>
  <si>
    <t>Borç 29</t>
  </si>
  <si>
    <t>Borç 30</t>
  </si>
  <si>
    <t>Borç 31</t>
  </si>
  <si>
    <t>Borç 32</t>
  </si>
  <si>
    <t>Borç 33</t>
  </si>
  <si>
    <t>Borç 34</t>
  </si>
  <si>
    <t>Borç 35</t>
  </si>
  <si>
    <t>Borç 36</t>
  </si>
  <si>
    <t>Borç 37</t>
  </si>
  <si>
    <t>Borç 38</t>
  </si>
  <si>
    <t>Borç 39</t>
  </si>
  <si>
    <t>Borç 40</t>
  </si>
  <si>
    <t>Borç 41</t>
  </si>
  <si>
    <t>Borç 42</t>
  </si>
  <si>
    <t>Borç 43</t>
  </si>
  <si>
    <t>Borç 44</t>
  </si>
  <si>
    <t>Borç 45</t>
  </si>
  <si>
    <t>Borç 46</t>
  </si>
  <si>
    <t>Borç 47</t>
  </si>
  <si>
    <t>Borç 48</t>
  </si>
  <si>
    <t>Borç 49</t>
  </si>
  <si>
    <t>Borç 50</t>
  </si>
  <si>
    <t>Alacak 21</t>
  </si>
  <si>
    <t>Alacak 22</t>
  </si>
  <si>
    <t>Alacak 23</t>
  </si>
  <si>
    <t>Alacak 24</t>
  </si>
  <si>
    <t>Alacak 25</t>
  </si>
  <si>
    <t>Alacak 26</t>
  </si>
  <si>
    <t>Alacak 27</t>
  </si>
  <si>
    <t>Alacak 28</t>
  </si>
  <si>
    <t>Alacak 29</t>
  </si>
  <si>
    <t>Alacak 30</t>
  </si>
  <si>
    <t>Alacak 31</t>
  </si>
  <si>
    <t>Alacak 32</t>
  </si>
  <si>
    <t>Alacak 33</t>
  </si>
  <si>
    <t>Alacak 34</t>
  </si>
  <si>
    <t>Alacak 35</t>
  </si>
  <si>
    <t>Alacak 36</t>
  </si>
  <si>
    <t>Alacak 37</t>
  </si>
  <si>
    <t>Alacak 38</t>
  </si>
  <si>
    <t>Alacak 39</t>
  </si>
  <si>
    <t>Alacak 40</t>
  </si>
  <si>
    <t>Alacak 41</t>
  </si>
  <si>
    <t>Alacak 42</t>
  </si>
  <si>
    <t>Alacak 43</t>
  </si>
  <si>
    <t>Alacak 44</t>
  </si>
  <si>
    <t>Alacak 45</t>
  </si>
  <si>
    <t>Alacak 46</t>
  </si>
  <si>
    <t>Alacak 47</t>
  </si>
  <si>
    <t>Alacak 48</t>
  </si>
  <si>
    <t>Alacak 49</t>
  </si>
  <si>
    <t>Alacak 50</t>
  </si>
  <si>
    <t>© 2019-2023</t>
  </si>
  <si>
    <t>Bu program Talha TIBIKOĞLU tarafından
bilisimle.com tarafından yapılmıştır.</t>
  </si>
  <si>
    <t>BSMV (%10) ve KKDF (%15) Hesaplansın mı?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</si>
</sst>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164" formatCode="#,##0.00\ &quot;TL&quot;"/>
    <numFmt numFmtId="165" formatCode="[$-41F]d\ mmmm;@"/>
    <numFmt numFmtId="166" formatCode="&quot;₺&quot;#,##0.00"/>
  </numFmts>
  <fonts count="48" x14ac:knownFonts="1">
    <font>
      <sz val="11"/>
      <color theme="1"/>
      <name val="Calibri"/>
      <family val="2"/>
      <charset val="162"/>
      <scheme val="minor"/>
    </font>
    <font>
      <b/>
      <sz val="16"/>
      <color theme="1"/>
      <name val="Calibri"/>
      <family val="2"/>
      <charset val="162"/>
      <scheme val="minor"/>
    </font>
    <font>
      <b/>
      <sz val="26"/>
      <color theme="1"/>
      <name val="Calibri"/>
      <family val="2"/>
      <charset val="162"/>
      <scheme val="minor"/>
    </font>
    <font>
      <b/>
      <sz val="14"/>
      <color theme="1"/>
      <name val="Calibri"/>
      <family val="2"/>
      <charset val="162"/>
      <scheme val="minor"/>
    </font>
    <font>
      <b/>
      <sz val="12"/>
      <color theme="1"/>
      <name val="Calibri"/>
      <family val="2"/>
      <charset val="162"/>
      <scheme val="minor"/>
    </font>
    <font>
      <b/>
      <sz val="11"/>
      <color theme="1"/>
      <name val="Calibri"/>
      <family val="2"/>
      <charset val="162"/>
      <scheme val="minor"/>
    </font>
    <font>
      <b/>
      <sz val="14"/>
      <color theme="0"/>
      <name val="Calibri"/>
      <family val="2"/>
      <charset val="162"/>
      <scheme val="minor"/>
    </font>
    <font>
      <sz val="14"/>
      <name val="Calibri"/>
      <family val="2"/>
      <charset val="162"/>
      <scheme val="minor"/>
    </font>
    <font>
      <b/>
      <sz val="14"/>
      <name val="Calibri"/>
      <family val="2"/>
      <charset val="162"/>
      <scheme val="minor"/>
    </font>
    <font>
      <b/>
      <sz val="36"/>
      <color theme="0"/>
      <name val="Calibri"/>
      <family val="2"/>
      <charset val="162"/>
      <scheme val="minor"/>
    </font>
    <font>
      <b/>
      <sz val="22"/>
      <color theme="0"/>
      <name val="Calibri"/>
      <family val="2"/>
      <charset val="162"/>
      <scheme val="minor"/>
    </font>
    <font>
      <b/>
      <sz val="11"/>
      <color theme="3"/>
      <name val="Calibri"/>
      <family val="2"/>
      <charset val="162"/>
      <scheme val="minor"/>
    </font>
    <font>
      <b/>
      <sz val="12"/>
      <color theme="3" tint="0.39997558519241921"/>
      <name val="Calibri"/>
      <family val="2"/>
      <charset val="162"/>
      <scheme val="minor"/>
    </font>
    <font>
      <b/>
      <sz val="22"/>
      <color theme="9" tint="0.39997558519241921"/>
      <name val="Calibri"/>
      <family val="2"/>
      <charset val="162"/>
      <scheme val="minor"/>
    </font>
    <font>
      <b/>
      <sz val="20"/>
      <color theme="3"/>
      <name val="Calibri"/>
      <family val="2"/>
      <charset val="162"/>
      <scheme val="minor"/>
    </font>
    <font>
      <b/>
      <sz val="18"/>
      <color theme="0"/>
      <name val="Calibri"/>
      <family val="2"/>
      <charset val="162"/>
      <scheme val="minor"/>
    </font>
    <font>
      <b/>
      <sz val="16"/>
      <color theme="0"/>
      <name val="Calibri"/>
      <family val="2"/>
      <charset val="162"/>
      <scheme val="minor"/>
    </font>
    <font>
      <b/>
      <sz val="10"/>
      <color theme="1"/>
      <name val="Calibri"/>
      <family val="2"/>
      <charset val="162"/>
      <scheme val="minor"/>
    </font>
    <font>
      <b/>
      <sz val="9"/>
      <color theme="1"/>
      <name val="Calibri"/>
      <family val="2"/>
      <charset val="162"/>
      <scheme val="minor"/>
    </font>
    <font>
      <b/>
      <sz val="8"/>
      <color theme="1"/>
      <name val="Calibri"/>
      <family val="2"/>
      <charset val="162"/>
      <scheme val="minor"/>
    </font>
    <font>
      <b/>
      <sz val="16"/>
      <name val="Calibri"/>
      <family val="2"/>
      <charset val="162"/>
      <scheme val="minor"/>
    </font>
    <font>
      <b/>
      <sz val="12"/>
      <name val="Calibri"/>
      <family val="2"/>
      <charset val="162"/>
      <scheme val="minor"/>
    </font>
    <font>
      <i/>
      <sz val="11"/>
      <color theme="0"/>
      <name val="Calibri"/>
      <family val="2"/>
      <charset val="162"/>
      <scheme val="minor"/>
    </font>
    <font>
      <i/>
      <sz val="10"/>
      <color theme="0"/>
      <name val="Calibri"/>
      <family val="2"/>
      <charset val="162"/>
      <scheme val="minor"/>
    </font>
    <font>
      <i/>
      <sz val="11"/>
      <color theme="1"/>
      <name val="Calibri"/>
      <family val="2"/>
      <charset val="162"/>
      <scheme val="minor"/>
    </font>
    <font>
      <sz val="9"/>
      <color theme="1"/>
      <name val="Calibri"/>
      <family val="2"/>
      <charset val="162"/>
      <scheme val="minor"/>
    </font>
    <font>
      <b/>
      <sz val="18"/>
      <color theme="1"/>
      <name val="Calibri"/>
      <family val="2"/>
      <charset val="162"/>
      <scheme val="minor"/>
    </font>
    <font>
      <b/>
      <u/>
      <sz val="11"/>
      <color theme="1"/>
      <name val="Calibri"/>
      <family val="2"/>
      <charset val="162"/>
      <scheme val="minor"/>
    </font>
    <font>
      <b/>
      <i/>
      <sz val="11"/>
      <color theme="0"/>
      <name val="Calibri"/>
      <family val="2"/>
      <charset val="162"/>
      <scheme val="minor"/>
    </font>
    <font>
      <b/>
      <i/>
      <u/>
      <sz val="11"/>
      <color theme="0"/>
      <name val="Calibri"/>
      <family val="2"/>
      <charset val="162"/>
      <scheme val="minor"/>
    </font>
    <font>
      <sz val="7"/>
      <color theme="1"/>
      <name val="Calibri"/>
      <family val="2"/>
      <charset val="162"/>
      <scheme val="minor"/>
    </font>
    <font>
      <b/>
      <sz val="20"/>
      <color theme="1"/>
      <name val="Calibri"/>
      <family val="2"/>
      <charset val="162"/>
      <scheme val="minor"/>
    </font>
    <font>
      <b/>
      <sz val="11"/>
      <color theme="0"/>
      <name val="Calibri"/>
      <family val="2"/>
      <charset val="162"/>
      <scheme val="minor"/>
    </font>
    <font>
      <sz val="11"/>
      <color theme="0"/>
      <name val="Calibri"/>
      <family val="2"/>
      <charset val="162"/>
      <scheme val="minor"/>
    </font>
    <font>
      <sz val="8"/>
      <name val="Calibri"/>
      <family val="2"/>
      <charset val="162"/>
      <scheme val="minor"/>
    </font>
    <font>
      <b/>
      <sz val="12"/>
      <color theme="0"/>
      <name val="Calibri"/>
      <family val="2"/>
      <charset val="162"/>
      <scheme val="minor"/>
    </font>
    <font>
      <b/>
      <sz val="10"/>
      <name val="Calibri"/>
      <family val="2"/>
      <charset val="162"/>
      <scheme val="minor"/>
    </font>
    <font>
      <b/>
      <sz val="8"/>
      <name val="Calibri"/>
      <family val="2"/>
      <charset val="162"/>
      <scheme val="minor"/>
    </font>
    <font>
      <b/>
      <sz val="11"/>
      <name val="Calibri"/>
      <family val="2"/>
      <charset val="162"/>
      <scheme val="minor"/>
    </font>
    <font>
      <sz val="10"/>
      <name val="Calibri"/>
      <family val="2"/>
      <charset val="162"/>
      <scheme val="minor"/>
    </font>
    <font>
      <sz val="14"/>
      <color theme="1"/>
      <name val="Calibri"/>
      <family val="2"/>
      <charset val="162"/>
      <scheme val="minor"/>
    </font>
    <font>
      <sz val="12"/>
      <name val="Calibri"/>
      <family val="2"/>
      <charset val="162"/>
      <scheme val="minor"/>
    </font>
    <font>
      <sz val="10"/>
      <color theme="1"/>
      <name val="Calibri"/>
      <family val="2"/>
      <charset val="162"/>
      <scheme val="minor"/>
    </font>
    <font>
      <sz val="8"/>
      <color rgb="FF000000"/>
      <name val="Segoe UI"/>
      <family val="2"/>
      <charset val="162"/>
    </font>
    <font>
      <i/>
      <sz val="9"/>
      <color theme="1"/>
      <name val="Calibri"/>
      <family val="2"/>
      <charset val="162"/>
      <scheme val="minor"/>
    </font>
    <font>
      <b/>
      <sz val="7"/>
      <color theme="1"/>
      <name val="Calibri"/>
      <family val="2"/>
      <charset val="162"/>
      <scheme val="minor"/>
    </font>
    <font>
      <b/>
      <sz val="10"/>
      <color theme="0"/>
      <name val="Calibri"/>
      <family val="2"/>
      <charset val="162"/>
      <scheme val="minor"/>
    </font>
    <font>
      <b/>
      <sz val="26"/>
      <color theme="0"/>
      <name val="Calibri"/>
      <family val="2"/>
      <charset val="162"/>
      <scheme val="minor"/>
    </font>
  </fonts>
  <fills count="145">
    <fill>
      <patternFill patternType="none"/>
    </fill>
    <fill>
      <patternFill patternType="gray125"/>
    </fill>
    <fill>
      <patternFill patternType="solid">
        <fgColor theme="6"/>
        <bgColor indexed="64"/>
      </patternFill>
    </fill>
    <fill>
      <patternFill patternType="solid">
        <fgColor theme="5"/>
        <bgColor indexed="64"/>
      </patternFill>
    </fill>
    <fill>
      <patternFill patternType="solid">
        <fgColor theme="8" tint="0.39994506668294322"/>
        <bgColor indexed="64"/>
      </patternFill>
    </fill>
    <fill>
      <patternFill patternType="solid">
        <fgColor rgb="FFFFC000"/>
        <bgColor indexed="64"/>
      </patternFill>
    </fill>
    <fill>
      <patternFill patternType="solid">
        <fgColor rgb="FF7030A0"/>
        <bgColor indexed="64"/>
      </patternFill>
    </fill>
    <fill>
      <patternFill patternType="solid">
        <fgColor theme="0" tint="-0.14996795556505021"/>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7"/>
        <bgColor indexed="64"/>
      </patternFill>
    </fill>
    <fill>
      <patternFill patternType="solid">
        <fgColor theme="7" tint="0.59996337778862885"/>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0"/>
        <bgColor indexed="64"/>
      </patternFill>
    </fill>
    <fill>
      <patternFill patternType="solid">
        <fgColor theme="9"/>
        <bgColor indexed="64"/>
      </patternFill>
    </fill>
    <fill>
      <patternFill patternType="solid">
        <fgColor rgb="FFC00000"/>
        <bgColor indexed="64"/>
      </patternFill>
    </fill>
    <fill>
      <patternFill patternType="solid">
        <fgColor rgb="FFFF6600"/>
        <bgColor indexed="64"/>
      </patternFill>
    </fill>
    <fill>
      <patternFill patternType="solid">
        <fgColor rgb="FFFFFF00"/>
        <bgColor indexed="64"/>
      </patternFill>
    </fill>
    <fill>
      <patternFill patternType="solid">
        <fgColor rgb="FF99CC00"/>
        <bgColor indexed="64"/>
      </patternFill>
    </fill>
    <fill>
      <patternFill patternType="solid">
        <fgColor rgb="FF009900"/>
        <bgColor indexed="64"/>
      </patternFill>
    </fill>
    <fill>
      <patternFill patternType="solid">
        <fgColor rgb="FF00FF00"/>
        <bgColor indexed="64"/>
      </patternFill>
    </fill>
    <fill>
      <patternFill patternType="solid">
        <fgColor rgb="FF00FFCC"/>
        <bgColor indexed="64"/>
      </patternFill>
    </fill>
    <fill>
      <patternFill patternType="solid">
        <fgColor rgb="FF0066FF"/>
        <bgColor indexed="64"/>
      </patternFill>
    </fill>
    <fill>
      <patternFill patternType="solid">
        <fgColor rgb="FF6600FF"/>
        <bgColor indexed="64"/>
      </patternFill>
    </fill>
    <fill>
      <patternFill patternType="solid">
        <fgColor rgb="FFCC00FF"/>
        <bgColor indexed="64"/>
      </patternFill>
    </fill>
    <fill>
      <patternFill patternType="solid">
        <fgColor rgb="FFFF3399"/>
        <bgColor indexed="64"/>
      </patternFill>
    </fill>
    <fill>
      <patternFill patternType="solid">
        <fgColor theme="3" tint="0.79998168889431442"/>
        <bgColor indexed="64"/>
      </patternFill>
    </fill>
    <fill>
      <patternFill patternType="solid">
        <fgColor theme="6" tint="0.39994506668294322"/>
        <bgColor indexed="64"/>
      </patternFill>
    </fill>
    <fill>
      <patternFill patternType="solid">
        <fgColor theme="5" tint="0.39994506668294322"/>
        <bgColor indexed="64"/>
      </patternFill>
    </fill>
    <fill>
      <patternFill patternType="solid">
        <fgColor theme="8" tint="0.59996337778862885"/>
        <bgColor indexed="64"/>
      </patternFill>
    </fill>
    <fill>
      <patternFill patternType="solid">
        <fgColor theme="7" tint="0.79998168889431442"/>
        <bgColor indexed="64"/>
      </patternFill>
    </fill>
    <fill>
      <patternFill patternType="solid">
        <fgColor rgb="FFCC0000"/>
        <bgColor indexed="64"/>
      </patternFill>
    </fill>
    <fill>
      <patternFill patternType="darkUp">
        <fgColor rgb="FF0586FB"/>
        <bgColor rgb="FF00B0F0"/>
      </patternFill>
    </fill>
    <fill>
      <patternFill patternType="solid">
        <fgColor rgb="FF02D4AC"/>
        <bgColor indexed="64"/>
      </patternFill>
    </fill>
    <fill>
      <patternFill patternType="solid">
        <fgColor rgb="FF0586FB"/>
        <bgColor indexed="64"/>
      </patternFill>
    </fill>
    <fill>
      <patternFill patternType="solid">
        <fgColor rgb="FF0215CA"/>
        <bgColor indexed="64"/>
      </patternFill>
    </fill>
    <fill>
      <patternFill patternType="solid">
        <fgColor rgb="FF8004FC"/>
        <bgColor indexed="64"/>
      </patternFill>
    </fill>
    <fill>
      <patternFill patternType="solid">
        <fgColor rgb="FFC802FE"/>
        <bgColor indexed="64"/>
      </patternFill>
    </fill>
    <fill>
      <patternFill patternType="solid">
        <fgColor rgb="FFF703FD"/>
        <bgColor indexed="64"/>
      </patternFill>
    </fill>
    <fill>
      <patternFill patternType="solid">
        <fgColor rgb="FFFE0A84"/>
        <bgColor indexed="64"/>
      </patternFill>
    </fill>
    <fill>
      <patternFill patternType="solid">
        <fgColor rgb="FF02FE62"/>
        <bgColor indexed="64"/>
      </patternFill>
    </fill>
    <fill>
      <patternFill patternType="solid">
        <fgColor rgb="FF1ACA02"/>
        <bgColor indexed="64"/>
      </patternFill>
    </fill>
    <fill>
      <patternFill patternType="solid">
        <fgColor rgb="FFB0FF01"/>
        <bgColor indexed="64"/>
      </patternFill>
    </fill>
    <fill>
      <patternFill patternType="solid">
        <fgColor rgb="FFF7FD03"/>
        <bgColor indexed="64"/>
      </patternFill>
    </fill>
    <fill>
      <patternFill patternType="solid">
        <fgColor rgb="FFFCBB04"/>
        <bgColor indexed="64"/>
      </patternFill>
    </fill>
    <fill>
      <patternFill patternType="solid">
        <fgColor rgb="FFFE4F00"/>
        <bgColor indexed="64"/>
      </patternFill>
    </fill>
    <fill>
      <patternFill patternType="solid">
        <fgColor theme="1"/>
        <bgColor theme="1" tint="0.14993743705557422"/>
      </patternFill>
    </fill>
    <fill>
      <patternFill patternType="gray0625">
        <fgColor rgb="FF0070C0"/>
        <bgColor rgb="FF00B0F0"/>
      </patternFill>
    </fill>
    <fill>
      <patternFill patternType="solid">
        <fgColor theme="1"/>
        <bgColor rgb="FF0070C0"/>
      </patternFill>
    </fill>
    <fill>
      <patternFill patternType="solid">
        <fgColor theme="1"/>
        <bgColor indexed="64"/>
      </patternFill>
    </fill>
    <fill>
      <patternFill patternType="lightUp">
        <fgColor rgb="FF0070C0"/>
        <bgColor rgb="FF00B0F0"/>
      </patternFill>
    </fill>
    <fill>
      <patternFill patternType="solid">
        <fgColor rgb="FF00B050"/>
        <bgColor rgb="FF0070C0"/>
      </patternFill>
    </fill>
    <fill>
      <patternFill patternType="solid">
        <fgColor rgb="FFFF3300"/>
        <bgColor rgb="FF0070C0"/>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249977111117893"/>
        <bgColor indexed="64"/>
      </patternFill>
    </fill>
    <fill>
      <patternFill patternType="solid">
        <fgColor rgb="FF92D050"/>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9966FF"/>
        <bgColor indexed="64"/>
      </patternFill>
    </fill>
    <fill>
      <patternFill patternType="solid">
        <fgColor rgb="FFFFC000"/>
        <bgColor rgb="FF0070C0"/>
      </patternFill>
    </fill>
    <fill>
      <patternFill patternType="solid">
        <fgColor theme="1" tint="0.14999847407452621"/>
        <bgColor indexed="64"/>
      </patternFill>
    </fill>
    <fill>
      <patternFill patternType="solid">
        <fgColor theme="1" tint="0.14999847407452621"/>
        <bgColor rgb="FF00A400"/>
      </patternFill>
    </fill>
    <fill>
      <patternFill patternType="solid">
        <fgColor theme="1" tint="0.14999847407452621"/>
        <bgColor rgb="FF00B0F0"/>
      </patternFill>
    </fill>
    <fill>
      <patternFill patternType="solid">
        <fgColor theme="8" tint="0.39997558519241921"/>
        <bgColor indexed="64"/>
      </patternFill>
    </fill>
    <fill>
      <patternFill patternType="solid">
        <fgColor rgb="FF0070C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1" tint="0.14999847407452621"/>
        <bgColor rgb="FF0070C0"/>
      </patternFill>
    </fill>
    <fill>
      <patternFill patternType="solid">
        <fgColor theme="4" tint="0.39997558519241921"/>
        <bgColor indexed="64"/>
      </patternFill>
    </fill>
    <fill>
      <patternFill patternType="solid">
        <fgColor rgb="FFFFD653"/>
        <bgColor indexed="64"/>
      </patternFill>
    </fill>
    <fill>
      <patternFill patternType="solid">
        <fgColor rgb="FF9A7500"/>
        <bgColor indexed="64"/>
      </patternFill>
    </fill>
    <fill>
      <patternFill patternType="solid">
        <fgColor rgb="FF4FB4FF"/>
        <bgColor indexed="64"/>
      </patternFill>
    </fill>
    <fill>
      <patternFill patternType="solid">
        <fgColor rgb="FF003964"/>
        <bgColor indexed="64"/>
      </patternFill>
    </fill>
    <fill>
      <patternFill patternType="solid">
        <fgColor rgb="FFFF3300"/>
        <bgColor indexed="64"/>
      </patternFill>
    </fill>
    <fill>
      <patternFill patternType="solid">
        <fgColor rgb="FF002060"/>
        <bgColor indexed="64"/>
      </patternFill>
    </fill>
    <fill>
      <patternFill patternType="solid">
        <fgColor theme="2" tint="-0.499984740745262"/>
        <bgColor indexed="64"/>
      </patternFill>
    </fill>
    <fill>
      <patternFill patternType="solid">
        <fgColor rgb="FFFFFF66"/>
        <bgColor indexed="64"/>
      </patternFill>
    </fill>
    <fill>
      <patternFill patternType="solid">
        <fgColor rgb="FFCCCC00"/>
        <bgColor indexed="64"/>
      </patternFill>
    </fill>
    <fill>
      <patternFill patternType="solid">
        <fgColor theme="9" tint="0.79998168889431442"/>
        <bgColor indexed="64"/>
      </patternFill>
    </fill>
    <fill>
      <patternFill patternType="solid">
        <fgColor theme="0" tint="-0.14999847407452621"/>
        <bgColor rgb="FF0070C0"/>
      </patternFill>
    </fill>
    <fill>
      <patternFill patternType="lightTrellis">
        <fgColor theme="2" tint="-0.499984740745262"/>
        <bgColor theme="2" tint="-0.749992370372631"/>
      </patternFill>
    </fill>
    <fill>
      <patternFill patternType="lightTrellis">
        <fgColor theme="2" tint="-0.499984740745262"/>
        <bgColor theme="2" tint="-0.749961851863155"/>
      </patternFill>
    </fill>
    <fill>
      <patternFill patternType="solid">
        <fgColor theme="2" tint="-0.89996032593768116"/>
        <bgColor rgb="FF0070C0"/>
      </patternFill>
    </fill>
    <fill>
      <patternFill patternType="solid">
        <fgColor theme="2" tint="-0.89996032593768116"/>
        <bgColor theme="1"/>
      </patternFill>
    </fill>
    <fill>
      <patternFill patternType="solid">
        <fgColor rgb="FFFFFF99"/>
        <bgColor indexed="64"/>
      </patternFill>
    </fill>
    <fill>
      <patternFill patternType="solid">
        <fgColor theme="0"/>
        <bgColor theme="0"/>
      </patternFill>
    </fill>
    <fill>
      <patternFill patternType="solid">
        <fgColor rgb="FF00B0F0"/>
        <bgColor theme="0"/>
      </patternFill>
    </fill>
    <fill>
      <patternFill patternType="darkUp">
        <fgColor theme="2" tint="-0.749961851863155"/>
        <bgColor theme="1" tint="4.9989318521683403E-2"/>
      </patternFill>
    </fill>
    <fill>
      <patternFill patternType="darkDown">
        <fgColor theme="2" tint="-0.749961851863155"/>
        <bgColor theme="1" tint="4.9989318521683403E-2"/>
      </patternFill>
    </fill>
    <fill>
      <patternFill patternType="solid">
        <fgColor theme="9"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0" tint="-0.34998626667073579"/>
        <bgColor rgb="FF0586FB"/>
      </patternFill>
    </fill>
    <fill>
      <patternFill patternType="solid">
        <fgColor theme="9" tint="-0.499984740745262"/>
        <bgColor indexed="64"/>
      </patternFill>
    </fill>
    <fill>
      <patternFill patternType="solid">
        <fgColor rgb="FFFF9933"/>
        <bgColor indexed="64"/>
      </patternFill>
    </fill>
    <fill>
      <patternFill patternType="solid">
        <fgColor rgb="FFFFCC66"/>
        <bgColor indexed="64"/>
      </patternFill>
    </fill>
    <fill>
      <patternFill patternType="solid">
        <fgColor theme="8" tint="-0.499984740745262"/>
        <bgColor indexed="64"/>
      </patternFill>
    </fill>
    <fill>
      <patternFill patternType="solid">
        <fgColor theme="4" tint="-0.249977111117893"/>
        <bgColor indexed="64"/>
      </patternFill>
    </fill>
    <fill>
      <patternFill patternType="solid">
        <fgColor theme="4" tint="-0.499984740745262"/>
        <bgColor indexed="64"/>
      </patternFill>
    </fill>
    <fill>
      <patternFill patternType="mediumGray">
        <fgColor theme="9" tint="-0.499984740745262"/>
        <bgColor rgb="FFFF6600"/>
      </patternFill>
    </fill>
    <fill>
      <patternFill patternType="mediumGray">
        <fgColor theme="3" tint="-0.499984740745262"/>
        <bgColor theme="4" tint="-0.249977111117893"/>
      </patternFill>
    </fill>
    <fill>
      <patternFill patternType="solid">
        <fgColor theme="0"/>
        <bgColor rgb="FF0070C0"/>
      </patternFill>
    </fill>
    <fill>
      <patternFill patternType="solid">
        <fgColor rgb="FF00F66F"/>
        <bgColor indexed="64"/>
      </patternFill>
    </fill>
    <fill>
      <patternFill patternType="solid">
        <fgColor theme="7" tint="-0.249977111117893"/>
        <bgColor indexed="64"/>
      </patternFill>
    </fill>
    <fill>
      <patternFill patternType="solid">
        <fgColor rgb="FFFF3333"/>
        <bgColor indexed="64"/>
      </patternFill>
    </fill>
    <fill>
      <patternFill patternType="solid">
        <fgColor theme="1"/>
        <bgColor theme="0"/>
      </patternFill>
    </fill>
    <fill>
      <patternFill patternType="solid">
        <fgColor rgb="FF7030A0"/>
        <bgColor theme="0"/>
      </patternFill>
    </fill>
    <fill>
      <patternFill patternType="solid">
        <fgColor theme="9" tint="-0.249977111117893"/>
        <bgColor rgb="FF0070C0"/>
      </patternFill>
    </fill>
    <fill>
      <patternFill patternType="gray0625">
        <fgColor rgb="FF0070C0"/>
        <bgColor theme="0" tint="-0.249977111117893"/>
      </patternFill>
    </fill>
    <fill>
      <patternFill patternType="darkDown">
        <fgColor theme="1" tint="4.9989318521683403E-2"/>
        <bgColor theme="1" tint="0.24994659260841701"/>
      </patternFill>
    </fill>
    <fill>
      <patternFill patternType="darkDown">
        <fgColor theme="1" tint="0.24994659260841701"/>
        <bgColor theme="1" tint="4.9989318521683403E-2"/>
      </patternFill>
    </fill>
    <fill>
      <patternFill patternType="solid">
        <fgColor rgb="FF66FF66"/>
        <bgColor indexed="64"/>
      </patternFill>
    </fill>
    <fill>
      <patternFill patternType="solid">
        <fgColor rgb="FFFF9966"/>
        <bgColor indexed="64"/>
      </patternFill>
    </fill>
    <fill>
      <patternFill patternType="solid">
        <fgColor rgb="FF66FFCC"/>
        <bgColor indexed="64"/>
      </patternFill>
    </fill>
    <fill>
      <patternFill patternType="solid">
        <fgColor rgb="FF00B050"/>
        <bgColor rgb="FF00A400"/>
      </patternFill>
    </fill>
    <fill>
      <patternFill patternType="solid">
        <fgColor rgb="FFFFFF00"/>
        <bgColor rgb="FF00A400"/>
      </patternFill>
    </fill>
    <fill>
      <patternFill patternType="solid">
        <fgColor rgb="FFFFFF00"/>
        <bgColor rgb="FF0097CC"/>
      </patternFill>
    </fill>
    <fill>
      <patternFill patternType="solid">
        <fgColor rgb="FF33CC33"/>
        <bgColor rgb="FF0070C0"/>
      </patternFill>
    </fill>
    <fill>
      <patternFill patternType="solid">
        <fgColor rgb="FF66FF66"/>
        <bgColor rgb="FF0070C0"/>
      </patternFill>
    </fill>
    <fill>
      <patternFill patternType="solid">
        <fgColor rgb="FFFF3F3F"/>
        <bgColor rgb="FF0070C0"/>
      </patternFill>
    </fill>
    <fill>
      <patternFill patternType="solid">
        <fgColor rgb="FFFF9966"/>
        <bgColor rgb="FF0070C0"/>
      </patternFill>
    </fill>
    <fill>
      <patternFill patternType="solid">
        <fgColor theme="0" tint="-0.14996795556505021"/>
        <bgColor rgb="FF0070C0"/>
      </patternFill>
    </fill>
    <fill>
      <patternFill patternType="solid">
        <fgColor theme="1" tint="4.9989318521683403E-2"/>
        <bgColor rgb="FF0070C0"/>
      </patternFill>
    </fill>
    <fill>
      <patternFill patternType="solid">
        <fgColor rgb="FF99FF99"/>
        <bgColor indexed="64"/>
      </patternFill>
    </fill>
    <fill>
      <patternFill patternType="solid">
        <fgColor rgb="FFB9FFB9"/>
        <bgColor indexed="64"/>
      </patternFill>
    </fill>
    <fill>
      <patternFill patternType="solid">
        <fgColor rgb="FFD1FFD1"/>
        <bgColor indexed="64"/>
      </patternFill>
    </fill>
    <fill>
      <patternFill patternType="solid">
        <fgColor rgb="FFFF9999"/>
        <bgColor indexed="64"/>
      </patternFill>
    </fill>
    <fill>
      <patternFill patternType="solid">
        <fgColor rgb="FFFFD1D1"/>
        <bgColor indexed="64"/>
      </patternFill>
    </fill>
    <fill>
      <gradientFill degree="270">
        <stop position="0">
          <color rgb="FF003300"/>
        </stop>
        <stop position="1">
          <color rgb="FF33CC33"/>
        </stop>
      </gradientFill>
    </fill>
    <fill>
      <gradientFill degree="270">
        <stop position="0">
          <color rgb="FF800000"/>
        </stop>
        <stop position="1">
          <color rgb="FFFF3F3F"/>
        </stop>
      </gradientFill>
    </fill>
    <fill>
      <gradientFill degree="270">
        <stop position="0">
          <color rgb="FF6C0000"/>
        </stop>
        <stop position="1">
          <color rgb="FFFF3F3F"/>
        </stop>
      </gradientFill>
    </fill>
    <fill>
      <gradientFill>
        <stop position="0">
          <color theme="7" tint="0.40000610370189521"/>
        </stop>
        <stop position="1">
          <color theme="7" tint="-0.49803155613879818"/>
        </stop>
      </gradientFill>
    </fill>
    <fill>
      <gradientFill>
        <stop position="0">
          <color rgb="FF00B0F0"/>
        </stop>
        <stop position="1">
          <color rgb="FF002060"/>
        </stop>
      </gradientFill>
    </fill>
    <fill>
      <gradientFill degree="180">
        <stop position="0">
          <color rgb="FF002060"/>
        </stop>
        <stop position="1">
          <color rgb="FF00B0F0"/>
        </stop>
      </gradientFill>
    </fill>
    <fill>
      <patternFill patternType="solid">
        <fgColor rgb="FFFFE3AB"/>
        <bgColor indexed="64"/>
      </patternFill>
    </fill>
    <fill>
      <patternFill patternType="solid">
        <fgColor rgb="FF71DAFF"/>
        <bgColor indexed="64"/>
      </patternFill>
    </fill>
    <fill>
      <patternFill patternType="solid">
        <fgColor rgb="FF71DAFF"/>
        <bgColor rgb="FF0070C0"/>
      </patternFill>
    </fill>
    <fill>
      <patternFill patternType="solid">
        <fgColor rgb="FFBDE3FF"/>
        <bgColor indexed="64"/>
      </patternFill>
    </fill>
    <fill>
      <patternFill patternType="solid">
        <fgColor rgb="FFBDE3FF"/>
        <bgColor rgb="FF0070C0"/>
      </patternFill>
    </fill>
    <fill>
      <gradientFill degree="270">
        <stop position="0">
          <color rgb="FF3A003A"/>
        </stop>
        <stop position="1">
          <color rgb="FF9933FF"/>
        </stop>
      </gradientFill>
    </fill>
    <fill>
      <gradientFill degree="270">
        <stop position="0">
          <color rgb="FF003300"/>
        </stop>
        <stop position="1">
          <color rgb="FF00F66F"/>
        </stop>
      </gradientFill>
    </fill>
  </fills>
  <borders count="5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right/>
      <top style="thin">
        <color indexed="64"/>
      </top>
      <bottom/>
      <diagonal/>
    </border>
    <border>
      <left/>
      <right style="thin">
        <color auto="1"/>
      </right>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theme="1" tint="0.249977111117893"/>
      </left>
      <right style="thin">
        <color theme="1" tint="0.34998626667073579"/>
      </right>
      <top style="thin">
        <color auto="1"/>
      </top>
      <bottom style="thin">
        <color auto="1"/>
      </bottom>
      <diagonal/>
    </border>
    <border>
      <left style="thin">
        <color theme="1" tint="0.249977111117893"/>
      </left>
      <right/>
      <top style="thin">
        <color auto="1"/>
      </top>
      <bottom style="thin">
        <color auto="1"/>
      </bottom>
      <diagonal/>
    </border>
    <border>
      <left style="thin">
        <color theme="1" tint="0.249977111117893"/>
      </left>
      <right style="thin">
        <color theme="1" tint="0.249977111117893"/>
      </right>
      <top style="thin">
        <color auto="1"/>
      </top>
      <bottom style="thin">
        <color auto="1"/>
      </bottom>
      <diagonal/>
    </border>
    <border>
      <left style="thin">
        <color theme="1" tint="0.249977111117893"/>
      </left>
      <right style="thin">
        <color theme="1" tint="0.249977111117893"/>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auto="1"/>
      </left>
      <right style="thin">
        <color theme="1" tint="0.249977111117893"/>
      </right>
      <top style="thin">
        <color auto="1"/>
      </top>
      <bottom style="thin">
        <color auto="1"/>
      </bottom>
      <diagonal/>
    </border>
    <border>
      <left style="thin">
        <color auto="1"/>
      </left>
      <right style="thin">
        <color theme="1" tint="0.14999847407452621"/>
      </right>
      <top style="thin">
        <color auto="1"/>
      </top>
      <bottom style="thin">
        <color auto="1"/>
      </bottom>
      <diagonal/>
    </border>
    <border>
      <left style="thin">
        <color theme="1" tint="0.249977111117893"/>
      </left>
      <right/>
      <top/>
      <bottom style="thin">
        <color auto="1"/>
      </bottom>
      <diagonal/>
    </border>
    <border>
      <left style="thin">
        <color auto="1"/>
      </left>
      <right style="thin">
        <color theme="1" tint="0.249977111117893"/>
      </right>
      <top style="thin">
        <color theme="1" tint="0.249977111117893"/>
      </top>
      <bottom style="thin">
        <color auto="1"/>
      </bottom>
      <diagonal/>
    </border>
    <border>
      <left/>
      <right style="thin">
        <color auto="1"/>
      </right>
      <top style="thin">
        <color theme="1" tint="0.249977111117893"/>
      </top>
      <bottom style="thin">
        <color auto="1"/>
      </bottom>
      <diagonal/>
    </border>
    <border>
      <left style="thin">
        <color auto="1"/>
      </left>
      <right/>
      <top style="thin">
        <color theme="1" tint="0.249977111117893"/>
      </top>
      <bottom style="thin">
        <color auto="1"/>
      </bottom>
      <diagonal/>
    </border>
    <border>
      <left/>
      <right/>
      <top style="thin">
        <color theme="1" tint="0.249977111117893"/>
      </top>
      <bottom style="thin">
        <color auto="1"/>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right style="thin">
        <color theme="1" tint="0.249977111117893"/>
      </right>
      <top/>
      <bottom/>
      <diagonal/>
    </border>
    <border>
      <left style="thin">
        <color auto="1"/>
      </left>
      <right style="thin">
        <color auto="1"/>
      </right>
      <top/>
      <bottom/>
      <diagonal/>
    </border>
    <border>
      <left style="thin">
        <color theme="1" tint="0.249977111117893"/>
      </left>
      <right style="thin">
        <color theme="1" tint="0.249977111117893"/>
      </right>
      <top/>
      <bottom style="thin">
        <color auto="1"/>
      </bottom>
      <diagonal/>
    </border>
    <border>
      <left style="thin">
        <color auto="1"/>
      </left>
      <right style="thin">
        <color auto="1"/>
      </right>
      <top style="thin">
        <color theme="1" tint="0.249977111117893"/>
      </top>
      <bottom/>
      <diagonal/>
    </border>
    <border>
      <left/>
      <right/>
      <top/>
      <bottom style="thin">
        <color theme="1" tint="0.249977111117893"/>
      </bottom>
      <diagonal/>
    </border>
    <border>
      <left/>
      <right style="thin">
        <color theme="1" tint="0.249977111117893"/>
      </right>
      <top style="thin">
        <color auto="1"/>
      </top>
      <bottom style="thin">
        <color auto="1"/>
      </bottom>
      <diagonal/>
    </border>
    <border>
      <left style="medium">
        <color theme="1" tint="0.14999847407452621"/>
      </left>
      <right/>
      <top style="thin">
        <color auto="1"/>
      </top>
      <bottom style="thin">
        <color auto="1"/>
      </bottom>
      <diagonal/>
    </border>
    <border>
      <left/>
      <right style="medium">
        <color theme="1" tint="0.14999847407452621"/>
      </right>
      <top style="thin">
        <color auto="1"/>
      </top>
      <bottom style="thin">
        <color auto="1"/>
      </bottom>
      <diagonal/>
    </border>
    <border>
      <left style="thin">
        <color auto="1"/>
      </left>
      <right/>
      <top style="thin">
        <color theme="1" tint="0.249977111117893"/>
      </top>
      <bottom/>
      <diagonal/>
    </border>
    <border>
      <left/>
      <right style="thin">
        <color auto="1"/>
      </right>
      <top style="thin">
        <color theme="1" tint="0.249977111117893"/>
      </top>
      <bottom/>
      <diagonal/>
    </border>
    <border>
      <left/>
      <right/>
      <top style="thin">
        <color theme="1" tint="0.249977111117893"/>
      </top>
      <bottom/>
      <diagonal/>
    </border>
    <border>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bottom style="thin">
        <color auto="1"/>
      </bottom>
      <diagonal/>
    </border>
    <border>
      <left/>
      <right style="thick">
        <color theme="1" tint="0.249977111117893"/>
      </right>
      <top style="thin">
        <color theme="1" tint="0.249977111117893"/>
      </top>
      <bottom style="thin">
        <color theme="1" tint="0.249977111117893"/>
      </bottom>
      <diagonal/>
    </border>
    <border>
      <left/>
      <right style="thick">
        <color theme="1" tint="0.249977111117893"/>
      </right>
      <top style="thin">
        <color auto="1"/>
      </top>
      <bottom style="thin">
        <color auto="1"/>
      </bottom>
      <diagonal/>
    </border>
    <border>
      <left style="thick">
        <color theme="1" tint="0.249977111117893"/>
      </left>
      <right/>
      <top style="thin">
        <color auto="1"/>
      </top>
      <bottom style="thin">
        <color auto="1"/>
      </bottom>
      <diagonal/>
    </border>
    <border>
      <left style="thick">
        <color indexed="64"/>
      </left>
      <right/>
      <top style="thin">
        <color theme="1" tint="0.249977111117893"/>
      </top>
      <bottom style="thin">
        <color theme="1" tint="0.249977111117893"/>
      </bottom>
      <diagonal/>
    </border>
    <border>
      <left/>
      <right style="thick">
        <color indexed="64"/>
      </right>
      <top style="thin">
        <color theme="1" tint="0.249977111117893"/>
      </top>
      <bottom style="thin">
        <color theme="1" tint="0.249977111117893"/>
      </bottom>
      <diagonal/>
    </border>
    <border>
      <left style="thin">
        <color auto="1"/>
      </left>
      <right style="thin">
        <color theme="1" tint="0.249977111117893"/>
      </right>
      <top/>
      <bottom/>
      <diagonal/>
    </border>
    <border>
      <left/>
      <right style="thin">
        <color theme="1" tint="0.249977111117893"/>
      </right>
      <top style="thin">
        <color theme="1" tint="0.249977111117893"/>
      </top>
      <bottom style="thin">
        <color auto="1"/>
      </bottom>
      <diagonal/>
    </border>
    <border>
      <left style="thick">
        <color theme="1" tint="0.249977111117893"/>
      </left>
      <right/>
      <top style="thin">
        <color theme="1" tint="0.249977111117893"/>
      </top>
      <bottom style="thin">
        <color theme="1" tint="0.249977111117893"/>
      </bottom>
      <diagonal/>
    </border>
    <border>
      <left style="thin">
        <color theme="1" tint="0.249977111117893"/>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right style="thick">
        <color theme="1" tint="0.249977111117893"/>
      </right>
      <top style="thin">
        <color theme="1" tint="0.249977111117893"/>
      </top>
      <bottom style="thin">
        <color auto="1"/>
      </bottom>
      <diagonal/>
    </border>
    <border>
      <left style="thick">
        <color theme="1" tint="0.249977111117893"/>
      </left>
      <right/>
      <top style="thin">
        <color theme="1" tint="0.249977111117893"/>
      </top>
      <bottom style="thin">
        <color auto="1"/>
      </bottom>
      <diagonal/>
    </border>
  </borders>
  <cellStyleXfs count="1">
    <xf numFmtId="0" fontId="0" fillId="0" borderId="0"/>
  </cellStyleXfs>
  <cellXfs count="638">
    <xf numFmtId="0" fontId="0" fillId="0" borderId="0" xfId="0"/>
    <xf numFmtId="0" fontId="0" fillId="49" borderId="0" xfId="0" applyFill="1" applyProtection="1">
      <protection locked="0"/>
    </xf>
    <xf numFmtId="0" fontId="0" fillId="0" borderId="0" xfId="0" applyProtection="1">
      <protection locked="0"/>
    </xf>
    <xf numFmtId="0" fontId="0" fillId="84" borderId="0" xfId="0" applyFill="1" applyProtection="1">
      <protection locked="0"/>
    </xf>
    <xf numFmtId="10" fontId="0" fillId="0" borderId="0" xfId="0" applyNumberFormat="1" applyProtection="1">
      <protection locked="0"/>
    </xf>
    <xf numFmtId="0" fontId="5" fillId="55" borderId="1" xfId="0" applyFont="1" applyFill="1" applyBorder="1" applyAlignment="1" applyProtection="1">
      <alignment horizontal="center" vertical="center" wrapText="1"/>
      <protection hidden="1"/>
    </xf>
    <xf numFmtId="14"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Protection="1">
      <protection hidden="1"/>
    </xf>
    <xf numFmtId="0" fontId="0" fillId="9" borderId="0" xfId="0" applyFill="1" applyProtection="1">
      <protection hidden="1"/>
    </xf>
    <xf numFmtId="0" fontId="18" fillId="0" borderId="0" xfId="0" applyFont="1" applyAlignment="1" applyProtection="1">
      <alignment horizontal="center" vertical="center"/>
      <protection hidden="1"/>
    </xf>
    <xf numFmtId="166" fontId="0" fillId="0" borderId="0" xfId="0" applyNumberFormat="1" applyProtection="1">
      <protection hidden="1"/>
    </xf>
    <xf numFmtId="8" fontId="0" fillId="0" borderId="0" xfId="0" applyNumberFormat="1" applyProtection="1">
      <protection hidden="1"/>
    </xf>
    <xf numFmtId="10" fontId="0" fillId="9" borderId="0" xfId="0" applyNumberFormat="1" applyFill="1" applyProtection="1">
      <protection hidden="1"/>
    </xf>
    <xf numFmtId="0" fontId="18" fillId="49" borderId="0" xfId="0" applyFont="1" applyFill="1" applyAlignment="1" applyProtection="1">
      <alignment horizontal="center" vertical="center" wrapText="1"/>
      <protection locked="0"/>
    </xf>
    <xf numFmtId="166" fontId="18" fillId="49" borderId="0" xfId="0" applyNumberFormat="1" applyFont="1" applyFill="1" applyAlignment="1" applyProtection="1">
      <alignment horizontal="center" vertical="center" wrapText="1"/>
      <protection locked="0"/>
    </xf>
    <xf numFmtId="166" fontId="18" fillId="49" borderId="0" xfId="0" applyNumberFormat="1" applyFont="1" applyFill="1" applyAlignment="1" applyProtection="1">
      <alignment horizontal="left" vertical="center"/>
      <protection locked="0"/>
    </xf>
    <xf numFmtId="0" fontId="35" fillId="63" borderId="15" xfId="0" applyFont="1" applyFill="1" applyBorder="1" applyAlignment="1" applyProtection="1">
      <alignment horizontal="center" vertical="center"/>
      <protection locked="0"/>
    </xf>
    <xf numFmtId="0" fontId="35" fillId="63" borderId="16" xfId="0" applyFont="1" applyFill="1" applyBorder="1" applyAlignment="1" applyProtection="1">
      <alignment horizontal="center" vertical="center"/>
      <protection locked="0"/>
    </xf>
    <xf numFmtId="0" fontId="35" fillId="63" borderId="5" xfId="0" applyFont="1" applyFill="1" applyBorder="1" applyAlignment="1" applyProtection="1">
      <alignment horizontal="center" vertical="center"/>
      <protection locked="0"/>
    </xf>
    <xf numFmtId="166" fontId="19" fillId="82" borderId="0" xfId="0" applyNumberFormat="1" applyFont="1" applyFill="1" applyAlignment="1" applyProtection="1">
      <alignment horizontal="center" vertical="center" wrapText="1"/>
      <protection hidden="1"/>
    </xf>
    <xf numFmtId="166" fontId="18" fillId="14" borderId="0" xfId="0" applyNumberFormat="1" applyFont="1" applyFill="1" applyAlignment="1" applyProtection="1">
      <alignment horizontal="center" vertical="center" wrapText="1"/>
      <protection hidden="1"/>
    </xf>
    <xf numFmtId="0" fontId="19" fillId="94" borderId="0" xfId="0" applyFont="1" applyFill="1" applyAlignment="1" applyProtection="1">
      <alignment horizontal="center" vertical="center" wrapText="1"/>
      <protection hidden="1"/>
    </xf>
    <xf numFmtId="166" fontId="18" fillId="14" borderId="0" xfId="0" applyNumberFormat="1" applyFont="1" applyFill="1" applyAlignment="1" applyProtection="1">
      <alignment horizontal="center" vertical="center"/>
      <protection hidden="1"/>
    </xf>
    <xf numFmtId="166" fontId="19" fillId="93" borderId="0" xfId="0" applyNumberFormat="1" applyFont="1" applyFill="1" applyAlignment="1" applyProtection="1">
      <alignment horizontal="center" vertical="center" wrapText="1"/>
      <protection hidden="1"/>
    </xf>
    <xf numFmtId="166" fontId="18" fillId="70" borderId="0" xfId="0" applyNumberFormat="1" applyFont="1" applyFill="1" applyAlignment="1" applyProtection="1">
      <alignment horizontal="center" vertical="center" wrapText="1"/>
      <protection hidden="1"/>
    </xf>
    <xf numFmtId="0" fontId="19" fillId="60" borderId="0" xfId="0" applyFont="1" applyFill="1" applyAlignment="1" applyProtection="1">
      <alignment horizontal="center" vertical="center" wrapText="1"/>
      <protection hidden="1"/>
    </xf>
    <xf numFmtId="166" fontId="18" fillId="70" borderId="0" xfId="0" applyNumberFormat="1" applyFont="1" applyFill="1" applyAlignment="1" applyProtection="1">
      <alignment horizontal="center" vertical="center"/>
      <protection hidden="1"/>
    </xf>
    <xf numFmtId="166" fontId="19" fillId="69" borderId="0" xfId="0" applyNumberFormat="1" applyFont="1" applyFill="1" applyAlignment="1" applyProtection="1">
      <alignment horizontal="center" vertical="center" wrapText="1"/>
      <protection hidden="1"/>
    </xf>
    <xf numFmtId="166" fontId="18" fillId="55" borderId="0" xfId="0" applyNumberFormat="1" applyFont="1" applyFill="1" applyAlignment="1" applyProtection="1">
      <alignment horizontal="center" vertical="center" wrapText="1"/>
      <protection hidden="1"/>
    </xf>
    <xf numFmtId="0" fontId="19" fillId="66" borderId="0" xfId="0" applyFont="1" applyFill="1" applyAlignment="1" applyProtection="1">
      <alignment horizontal="center" vertical="center" wrapText="1"/>
      <protection hidden="1"/>
    </xf>
    <xf numFmtId="166" fontId="18" fillId="55" borderId="0" xfId="0" applyNumberFormat="1" applyFont="1" applyFill="1" applyAlignment="1" applyProtection="1">
      <alignment horizontal="center" vertical="center"/>
      <protection hidden="1"/>
    </xf>
    <xf numFmtId="166" fontId="37" fillId="68" borderId="0" xfId="0" applyNumberFormat="1" applyFont="1" applyFill="1" applyAlignment="1" applyProtection="1">
      <alignment horizontal="center" vertical="center" wrapText="1"/>
      <protection hidden="1"/>
    </xf>
    <xf numFmtId="166" fontId="18" fillId="56" borderId="0" xfId="0" applyNumberFormat="1" applyFont="1" applyFill="1" applyAlignment="1" applyProtection="1">
      <alignment horizontal="center" vertical="center" wrapText="1"/>
      <protection hidden="1"/>
    </xf>
    <xf numFmtId="0" fontId="37" fillId="95" borderId="0" xfId="0" applyFont="1" applyFill="1" applyAlignment="1" applyProtection="1">
      <alignment horizontal="center" vertical="center" wrapText="1"/>
      <protection hidden="1"/>
    </xf>
    <xf numFmtId="166" fontId="18" fillId="56" borderId="0" xfId="0" applyNumberFormat="1" applyFont="1" applyFill="1" applyAlignment="1" applyProtection="1">
      <alignment horizontal="center" vertical="center"/>
      <protection hidden="1"/>
    </xf>
    <xf numFmtId="0" fontId="35" fillId="63" borderId="3" xfId="0" applyFont="1" applyFill="1" applyBorder="1" applyAlignment="1" applyProtection="1">
      <alignment horizontal="center" vertical="center"/>
      <protection hidden="1"/>
    </xf>
    <xf numFmtId="0" fontId="35" fillId="63" borderId="15" xfId="0" applyFont="1" applyFill="1" applyBorder="1" applyAlignment="1" applyProtection="1">
      <alignment horizontal="center" vertical="center"/>
      <protection hidden="1"/>
    </xf>
    <xf numFmtId="0" fontId="35" fillId="63" borderId="16" xfId="0" applyFont="1" applyFill="1" applyBorder="1" applyAlignment="1" applyProtection="1">
      <alignment horizontal="center" vertical="center"/>
      <protection hidden="1"/>
    </xf>
    <xf numFmtId="0" fontId="35" fillId="63" borderId="5" xfId="0" applyFont="1" applyFill="1" applyBorder="1" applyAlignment="1" applyProtection="1">
      <alignment horizontal="center" vertical="center"/>
      <protection hidden="1"/>
    </xf>
    <xf numFmtId="164" fontId="18" fillId="0" borderId="1" xfId="0" applyNumberFormat="1" applyFont="1" applyBorder="1" applyAlignment="1" applyProtection="1">
      <alignment horizontal="left" vertical="center"/>
      <protection hidden="1"/>
    </xf>
    <xf numFmtId="164" fontId="18" fillId="0" borderId="40" xfId="0" applyNumberFormat="1" applyFont="1" applyBorder="1" applyAlignment="1" applyProtection="1">
      <alignment horizontal="left" vertical="center"/>
      <protection hidden="1"/>
    </xf>
    <xf numFmtId="0" fontId="5" fillId="0" borderId="3" xfId="0" applyFont="1" applyBorder="1" applyAlignment="1" applyProtection="1">
      <alignment horizontal="right" vertical="center"/>
      <protection hidden="1"/>
    </xf>
    <xf numFmtId="164" fontId="5" fillId="0" borderId="5" xfId="0" applyNumberFormat="1" applyFont="1" applyBorder="1" applyAlignment="1" applyProtection="1">
      <alignment vertical="center"/>
      <protection hidden="1"/>
    </xf>
    <xf numFmtId="0" fontId="27" fillId="0" borderId="5"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40" xfId="0" applyFont="1" applyBorder="1" applyAlignment="1" applyProtection="1">
      <alignment horizontal="center" vertical="center"/>
      <protection hidden="1"/>
    </xf>
    <xf numFmtId="165" fontId="25" fillId="0" borderId="1" xfId="0" applyNumberFormat="1" applyFont="1" applyBorder="1" applyProtection="1">
      <protection hidden="1"/>
    </xf>
    <xf numFmtId="0" fontId="25" fillId="0" borderId="1" xfId="0" applyFont="1" applyBorder="1" applyProtection="1">
      <protection hidden="1"/>
    </xf>
    <xf numFmtId="164" fontId="25" fillId="0" borderId="1" xfId="0" applyNumberFormat="1" applyFont="1" applyBorder="1" applyProtection="1">
      <protection hidden="1"/>
    </xf>
    <xf numFmtId="164" fontId="25" fillId="0" borderId="40" xfId="0" applyNumberFormat="1" applyFont="1" applyBorder="1" applyProtection="1">
      <protection hidden="1"/>
    </xf>
    <xf numFmtId="165" fontId="25" fillId="0" borderId="4" xfId="0" applyNumberFormat="1" applyFont="1" applyBorder="1" applyProtection="1">
      <protection hidden="1"/>
    </xf>
    <xf numFmtId="165" fontId="25" fillId="55" borderId="1" xfId="0" applyNumberFormat="1" applyFont="1" applyFill="1" applyBorder="1" applyProtection="1">
      <protection hidden="1"/>
    </xf>
    <xf numFmtId="0" fontId="25" fillId="55" borderId="1" xfId="0" applyFont="1" applyFill="1" applyBorder="1" applyProtection="1">
      <protection hidden="1"/>
    </xf>
    <xf numFmtId="164" fontId="25" fillId="55" borderId="1" xfId="0" applyNumberFormat="1" applyFont="1" applyFill="1" applyBorder="1" applyProtection="1">
      <protection hidden="1"/>
    </xf>
    <xf numFmtId="164" fontId="25" fillId="55" borderId="40" xfId="0" applyNumberFormat="1" applyFont="1" applyFill="1" applyBorder="1" applyProtection="1">
      <protection hidden="1"/>
    </xf>
    <xf numFmtId="165" fontId="25" fillId="55" borderId="4" xfId="0" applyNumberFormat="1" applyFont="1" applyFill="1" applyBorder="1" applyProtection="1">
      <protection hidden="1"/>
    </xf>
    <xf numFmtId="166" fontId="25" fillId="0" borderId="1" xfId="0" applyNumberFormat="1" applyFont="1" applyBorder="1" applyProtection="1">
      <protection hidden="1"/>
    </xf>
    <xf numFmtId="165" fontId="25" fillId="70" borderId="1" xfId="0" applyNumberFormat="1" applyFont="1" applyFill="1" applyBorder="1" applyProtection="1">
      <protection hidden="1"/>
    </xf>
    <xf numFmtId="166" fontId="25" fillId="70" borderId="1" xfId="0" applyNumberFormat="1" applyFont="1" applyFill="1" applyBorder="1" applyProtection="1">
      <protection hidden="1"/>
    </xf>
    <xf numFmtId="165" fontId="25" fillId="70" borderId="4" xfId="0" applyNumberFormat="1" applyFont="1" applyFill="1" applyBorder="1" applyProtection="1">
      <protection hidden="1"/>
    </xf>
    <xf numFmtId="0" fontId="25" fillId="70" borderId="1" xfId="0" applyFont="1" applyFill="1" applyBorder="1" applyProtection="1">
      <protection hidden="1"/>
    </xf>
    <xf numFmtId="164" fontId="25" fillId="70" borderId="1" xfId="0" applyNumberFormat="1" applyFont="1" applyFill="1" applyBorder="1" applyProtection="1">
      <protection hidden="1"/>
    </xf>
    <xf numFmtId="164" fontId="25" fillId="70" borderId="40" xfId="0" applyNumberFormat="1" applyFont="1" applyFill="1" applyBorder="1" applyProtection="1">
      <protection hidden="1"/>
    </xf>
    <xf numFmtId="165" fontId="30" fillId="0" borderId="1" xfId="0" applyNumberFormat="1" applyFont="1" applyBorder="1" applyProtection="1">
      <protection hidden="1"/>
    </xf>
    <xf numFmtId="165" fontId="30" fillId="0" borderId="4" xfId="0" applyNumberFormat="1" applyFont="1" applyBorder="1" applyProtection="1">
      <protection hidden="1"/>
    </xf>
    <xf numFmtId="165" fontId="30" fillId="70" borderId="1" xfId="0" applyNumberFormat="1" applyFont="1" applyFill="1" applyBorder="1" applyProtection="1">
      <protection hidden="1"/>
    </xf>
    <xf numFmtId="165" fontId="30" fillId="70" borderId="4" xfId="0" applyNumberFormat="1" applyFont="1" applyFill="1" applyBorder="1" applyProtection="1">
      <protection hidden="1"/>
    </xf>
    <xf numFmtId="0" fontId="31" fillId="0" borderId="0" xfId="0" applyFont="1" applyAlignment="1" applyProtection="1">
      <alignment vertical="center"/>
      <protection hidden="1"/>
    </xf>
    <xf numFmtId="0" fontId="6" fillId="11" borderId="1" xfId="0" applyFont="1" applyFill="1" applyBorder="1" applyAlignment="1" applyProtection="1">
      <alignment horizontal="center" vertical="center"/>
      <protection hidden="1"/>
    </xf>
    <xf numFmtId="49" fontId="8" fillId="59" borderId="0" xfId="0" applyNumberFormat="1" applyFont="1" applyFill="1" applyAlignment="1" applyProtection="1">
      <alignment horizontal="center" vertical="center"/>
      <protection hidden="1"/>
    </xf>
    <xf numFmtId="49" fontId="8" fillId="32" borderId="0" xfId="0" applyNumberFormat="1" applyFont="1" applyFill="1" applyAlignment="1" applyProtection="1">
      <alignment horizontal="center" vertical="center"/>
      <protection hidden="1"/>
    </xf>
    <xf numFmtId="49" fontId="8" fillId="12" borderId="0" xfId="0" applyNumberFormat="1" applyFont="1" applyFill="1" applyAlignment="1" applyProtection="1">
      <alignment horizontal="center" vertical="center"/>
      <protection hidden="1"/>
    </xf>
    <xf numFmtId="0" fontId="6" fillId="107" borderId="1" xfId="0" applyFont="1" applyFill="1" applyBorder="1" applyAlignment="1" applyProtection="1">
      <alignment horizontal="center" vertical="center"/>
      <protection hidden="1"/>
    </xf>
    <xf numFmtId="0" fontId="6" fillId="6" borderId="1" xfId="0" applyFont="1" applyFill="1" applyBorder="1" applyAlignment="1" applyProtection="1">
      <alignment horizontal="center" vertical="center"/>
      <protection hidden="1"/>
    </xf>
    <xf numFmtId="164" fontId="5" fillId="0" borderId="0" xfId="0" applyNumberFormat="1" applyFont="1" applyAlignment="1" applyProtection="1">
      <alignment horizontal="right"/>
      <protection hidden="1"/>
    </xf>
    <xf numFmtId="0" fontId="5" fillId="0" borderId="0" xfId="0" applyFont="1" applyAlignment="1" applyProtection="1">
      <alignment horizontal="left"/>
      <protection hidden="1"/>
    </xf>
    <xf numFmtId="0" fontId="31" fillId="105" borderId="0" xfId="0" applyFont="1" applyFill="1" applyAlignment="1" applyProtection="1">
      <alignment horizontal="right" vertical="center"/>
      <protection hidden="1"/>
    </xf>
    <xf numFmtId="0" fontId="2" fillId="105" borderId="0" xfId="0" applyFont="1" applyFill="1" applyAlignment="1" applyProtection="1">
      <alignment vertical="center"/>
      <protection hidden="1"/>
    </xf>
    <xf numFmtId="0" fontId="0" fillId="105" borderId="0" xfId="0" applyFill="1" applyProtection="1">
      <protection hidden="1"/>
    </xf>
    <xf numFmtId="0" fontId="6" fillId="103" borderId="1" xfId="0" applyFont="1" applyFill="1" applyBorder="1" applyAlignment="1" applyProtection="1">
      <alignment horizontal="center" vertical="center"/>
      <protection hidden="1"/>
    </xf>
    <xf numFmtId="166" fontId="3" fillId="105" borderId="1" xfId="0" applyNumberFormat="1" applyFont="1" applyFill="1" applyBorder="1" applyAlignment="1" applyProtection="1">
      <alignment horizontal="center" vertical="center"/>
      <protection hidden="1"/>
    </xf>
    <xf numFmtId="0" fontId="6" fillId="104" borderId="1" xfId="0" applyFont="1" applyFill="1" applyBorder="1" applyAlignment="1" applyProtection="1">
      <alignment horizontal="center" vertical="center"/>
      <protection hidden="1"/>
    </xf>
    <xf numFmtId="0" fontId="0" fillId="0" borderId="5" xfId="0" applyBorder="1" applyProtection="1">
      <protection hidden="1"/>
    </xf>
    <xf numFmtId="0" fontId="46" fillId="11" borderId="1" xfId="0" applyFont="1" applyFill="1" applyBorder="1" applyAlignment="1" applyProtection="1">
      <alignment horizontal="center" vertical="center"/>
      <protection hidden="1"/>
    </xf>
    <xf numFmtId="0" fontId="46" fillId="18" borderId="1" xfId="0" applyFont="1" applyFill="1" applyBorder="1" applyAlignment="1" applyProtection="1">
      <alignment horizontal="center" vertical="center"/>
      <protection hidden="1"/>
    </xf>
    <xf numFmtId="0" fontId="46" fillId="97" borderId="1" xfId="0" applyFont="1" applyFill="1" applyBorder="1" applyAlignment="1" applyProtection="1">
      <alignment horizontal="center" vertical="center"/>
      <protection hidden="1"/>
    </xf>
    <xf numFmtId="0" fontId="46" fillId="100" borderId="1" xfId="0" applyFont="1" applyFill="1" applyBorder="1" applyAlignment="1" applyProtection="1">
      <alignment horizontal="center" vertical="center"/>
      <protection hidden="1"/>
    </xf>
    <xf numFmtId="0" fontId="46" fillId="102" borderId="1" xfId="0" applyFont="1" applyFill="1" applyBorder="1" applyAlignment="1" applyProtection="1">
      <alignment horizontal="center" vertical="center"/>
      <protection hidden="1"/>
    </xf>
    <xf numFmtId="49" fontId="21" fillId="12" borderId="0" xfId="0" applyNumberFormat="1" applyFont="1" applyFill="1" applyAlignment="1" applyProtection="1">
      <alignment horizontal="center" vertical="center"/>
      <protection hidden="1"/>
    </xf>
    <xf numFmtId="166" fontId="41" fillId="98" borderId="0" xfId="0" applyNumberFormat="1" applyFont="1" applyFill="1" applyAlignment="1" applyProtection="1">
      <alignment horizontal="center" vertical="center"/>
      <protection hidden="1"/>
    </xf>
    <xf numFmtId="166" fontId="41" fillId="68" borderId="0" xfId="0" applyNumberFormat="1" applyFont="1" applyFill="1" applyAlignment="1" applyProtection="1">
      <alignment horizontal="center" vertical="center"/>
      <protection hidden="1"/>
    </xf>
    <xf numFmtId="166" fontId="21" fillId="95" borderId="0" xfId="0" applyNumberFormat="1" applyFont="1" applyFill="1" applyAlignment="1" applyProtection="1">
      <alignment horizontal="center" vertical="center"/>
      <protection hidden="1"/>
    </xf>
    <xf numFmtId="166" fontId="21" fillId="101" borderId="0" xfId="0" applyNumberFormat="1" applyFont="1" applyFill="1" applyAlignment="1" applyProtection="1">
      <alignment horizontal="center" vertical="center"/>
      <protection hidden="1"/>
    </xf>
    <xf numFmtId="49" fontId="21" fillId="32" borderId="0" xfId="0" applyNumberFormat="1" applyFont="1" applyFill="1" applyAlignment="1" applyProtection="1">
      <alignment horizontal="center" vertical="center"/>
      <protection hidden="1"/>
    </xf>
    <xf numFmtId="166" fontId="41" fillId="99" borderId="0" xfId="0" applyNumberFormat="1" applyFont="1" applyFill="1" applyAlignment="1" applyProtection="1">
      <alignment horizontal="center" vertical="center"/>
      <protection hidden="1"/>
    </xf>
    <xf numFmtId="166" fontId="41" fillId="69" borderId="0" xfId="0" applyNumberFormat="1" applyFont="1" applyFill="1" applyAlignment="1" applyProtection="1">
      <alignment horizontal="center" vertical="center"/>
      <protection hidden="1"/>
    </xf>
    <xf numFmtId="166" fontId="41" fillId="66" borderId="0" xfId="0" applyNumberFormat="1" applyFont="1" applyFill="1" applyAlignment="1" applyProtection="1">
      <alignment horizontal="center" vertical="center"/>
      <protection hidden="1"/>
    </xf>
    <xf numFmtId="166" fontId="41" fillId="72" borderId="0" xfId="0" applyNumberFormat="1" applyFont="1" applyFill="1" applyAlignment="1" applyProtection="1">
      <alignment horizontal="center" vertical="center"/>
      <protection hidden="1"/>
    </xf>
    <xf numFmtId="0" fontId="35" fillId="11" borderId="1" xfId="0" applyFont="1" applyFill="1" applyBorder="1" applyAlignment="1" applyProtection="1">
      <alignment horizontal="center" vertical="center"/>
      <protection hidden="1"/>
    </xf>
    <xf numFmtId="166" fontId="35" fillId="18" borderId="1" xfId="0" applyNumberFormat="1" applyFont="1" applyFill="1" applyBorder="1" applyAlignment="1" applyProtection="1">
      <alignment horizontal="center" vertical="center"/>
      <protection hidden="1"/>
    </xf>
    <xf numFmtId="166" fontId="35" fillId="97" borderId="1" xfId="0" applyNumberFormat="1" applyFont="1" applyFill="1" applyBorder="1" applyAlignment="1" applyProtection="1">
      <alignment horizontal="center" vertical="center"/>
      <protection hidden="1"/>
    </xf>
    <xf numFmtId="166" fontId="35" fillId="100" borderId="1" xfId="0" applyNumberFormat="1" applyFont="1" applyFill="1" applyBorder="1" applyAlignment="1" applyProtection="1">
      <alignment horizontal="center" vertical="center"/>
      <protection hidden="1"/>
    </xf>
    <xf numFmtId="166" fontId="35" fillId="102" borderId="1"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vertical="center"/>
      <protection hidden="1"/>
    </xf>
    <xf numFmtId="0" fontId="17" fillId="0" borderId="0" xfId="0" applyFont="1" applyAlignment="1" applyProtection="1">
      <alignment horizontal="left" vertical="center"/>
      <protection hidden="1"/>
    </xf>
    <xf numFmtId="0" fontId="42" fillId="0" borderId="0" xfId="0" applyFont="1" applyProtection="1">
      <protection hidden="1"/>
    </xf>
    <xf numFmtId="166" fontId="0" fillId="0" borderId="0" xfId="0" applyNumberFormat="1" applyAlignment="1" applyProtection="1">
      <alignment horizontal="center" vertical="center"/>
      <protection hidden="1"/>
    </xf>
    <xf numFmtId="0" fontId="5" fillId="0" borderId="0" xfId="0" applyFont="1" applyAlignment="1" applyProtection="1">
      <alignment horizontal="left" vertical="center"/>
      <protection hidden="1"/>
    </xf>
    <xf numFmtId="0" fontId="0" fillId="10" borderId="0" xfId="0" applyFill="1" applyProtection="1">
      <protection locked="0"/>
    </xf>
    <xf numFmtId="0" fontId="0" fillId="34" borderId="0" xfId="0" applyFill="1" applyProtection="1">
      <protection hidden="1"/>
    </xf>
    <xf numFmtId="0" fontId="0" fillId="52" borderId="0" xfId="0" applyFill="1" applyProtection="1">
      <protection locked="0"/>
    </xf>
    <xf numFmtId="0" fontId="35" fillId="64" borderId="3" xfId="0" applyFont="1" applyFill="1" applyBorder="1" applyAlignment="1" applyProtection="1">
      <alignment horizontal="center" vertical="center"/>
      <protection locked="0"/>
    </xf>
    <xf numFmtId="0" fontId="35" fillId="64" borderId="15" xfId="0" applyFont="1" applyFill="1" applyBorder="1" applyAlignment="1" applyProtection="1">
      <alignment horizontal="center" vertical="center"/>
      <protection locked="0"/>
    </xf>
    <xf numFmtId="0" fontId="35" fillId="64" borderId="5" xfId="0" applyFont="1" applyFill="1" applyBorder="1" applyAlignment="1" applyProtection="1">
      <alignment horizontal="center" vertical="center"/>
      <protection locked="0"/>
    </xf>
    <xf numFmtId="0" fontId="35" fillId="64" borderId="16" xfId="0" applyFont="1" applyFill="1" applyBorder="1" applyAlignment="1" applyProtection="1">
      <alignment horizontal="center" vertical="center"/>
      <protection locked="0"/>
    </xf>
    <xf numFmtId="0" fontId="35" fillId="63" borderId="14" xfId="0" applyFont="1" applyFill="1" applyBorder="1" applyAlignment="1" applyProtection="1">
      <alignment horizontal="center" vertical="center"/>
      <protection locked="0"/>
    </xf>
    <xf numFmtId="0" fontId="35" fillId="65" borderId="5" xfId="0" applyFont="1" applyFill="1" applyBorder="1" applyAlignment="1" applyProtection="1">
      <alignment horizontal="center" vertical="center"/>
      <protection locked="0"/>
    </xf>
    <xf numFmtId="0" fontId="35" fillId="63" borderId="21" xfId="0" applyFont="1" applyFill="1" applyBorder="1" applyAlignment="1" applyProtection="1">
      <alignment horizontal="center" vertical="center"/>
      <protection locked="0"/>
    </xf>
    <xf numFmtId="0" fontId="35" fillId="63" borderId="30" xfId="0" applyFont="1" applyFill="1" applyBorder="1" applyAlignment="1" applyProtection="1">
      <alignment horizontal="center" vertical="center"/>
      <protection locked="0"/>
    </xf>
    <xf numFmtId="0" fontId="35" fillId="71" borderId="2" xfId="0" applyFont="1" applyFill="1" applyBorder="1" applyAlignment="1" applyProtection="1">
      <alignment horizontal="center" vertical="center"/>
      <protection locked="0"/>
    </xf>
    <xf numFmtId="0" fontId="36" fillId="62" borderId="13" xfId="0" applyFont="1" applyFill="1" applyBorder="1" applyAlignment="1" applyProtection="1">
      <alignment horizontal="center" vertical="center"/>
      <protection locked="0"/>
    </xf>
    <xf numFmtId="0" fontId="36" fillId="5" borderId="17" xfId="0" applyFont="1" applyFill="1" applyBorder="1" applyAlignment="1" applyProtection="1">
      <alignment horizontal="center" vertical="center"/>
      <protection locked="0"/>
    </xf>
    <xf numFmtId="0" fontId="36" fillId="62" borderId="1" xfId="0" applyFont="1" applyFill="1" applyBorder="1" applyAlignment="1" applyProtection="1">
      <alignment horizontal="center" vertical="center"/>
      <protection locked="0"/>
    </xf>
    <xf numFmtId="0" fontId="36" fillId="62" borderId="3" xfId="0" applyFont="1" applyFill="1" applyBorder="1" applyAlignment="1" applyProtection="1">
      <alignment horizontal="center" vertical="center"/>
      <protection locked="0"/>
    </xf>
    <xf numFmtId="0" fontId="36" fillId="70" borderId="0" xfId="0" applyFont="1" applyFill="1" applyAlignment="1" applyProtection="1">
      <alignment vertical="center"/>
      <protection locked="0"/>
    </xf>
    <xf numFmtId="0" fontId="36" fillId="5" borderId="1" xfId="0" applyFont="1" applyFill="1" applyBorder="1" applyAlignment="1" applyProtection="1">
      <alignment vertical="center"/>
      <protection locked="0"/>
    </xf>
    <xf numFmtId="0" fontId="39" fillId="70" borderId="0" xfId="0" applyFont="1" applyFill="1" applyAlignment="1" applyProtection="1">
      <alignment vertical="center"/>
      <protection locked="0"/>
    </xf>
    <xf numFmtId="10" fontId="39" fillId="88" borderId="1" xfId="0" applyNumberFormat="1" applyFont="1" applyFill="1" applyBorder="1" applyAlignment="1" applyProtection="1">
      <alignment vertical="center"/>
      <protection locked="0"/>
    </xf>
    <xf numFmtId="10" fontId="39" fillId="80" borderId="1" xfId="0" applyNumberFormat="1" applyFont="1" applyFill="1" applyBorder="1" applyAlignment="1" applyProtection="1">
      <alignment vertical="center"/>
      <protection locked="0"/>
    </xf>
    <xf numFmtId="0" fontId="42" fillId="70" borderId="0" xfId="0" applyFont="1" applyFill="1" applyAlignment="1" applyProtection="1">
      <alignment vertical="center"/>
      <protection locked="0"/>
    </xf>
    <xf numFmtId="10" fontId="39" fillId="70" borderId="0" xfId="0" applyNumberFormat="1" applyFont="1" applyFill="1" applyAlignment="1" applyProtection="1">
      <alignment vertical="center"/>
      <protection locked="0"/>
    </xf>
    <xf numFmtId="0" fontId="0" fillId="51" borderId="0" xfId="0" applyFill="1" applyAlignment="1" applyProtection="1">
      <alignment horizontal="centerContinuous" vertical="center"/>
      <protection hidden="1"/>
    </xf>
    <xf numFmtId="0" fontId="32" fillId="51" borderId="0" xfId="0" applyFont="1" applyFill="1" applyAlignment="1" applyProtection="1">
      <alignment horizontal="centerContinuous" vertical="center"/>
      <protection hidden="1"/>
    </xf>
    <xf numFmtId="0" fontId="0" fillId="51" borderId="0" xfId="0" applyFill="1" applyProtection="1">
      <protection hidden="1"/>
    </xf>
    <xf numFmtId="0" fontId="5" fillId="5" borderId="1" xfId="0" applyFont="1" applyFill="1" applyBorder="1" applyProtection="1">
      <protection hidden="1"/>
    </xf>
    <xf numFmtId="0" fontId="5" fillId="5" borderId="1" xfId="0" applyFont="1" applyFill="1" applyBorder="1" applyAlignment="1" applyProtection="1">
      <alignment horizontal="left" vertical="center"/>
      <protection hidden="1"/>
    </xf>
    <xf numFmtId="0" fontId="5" fillId="5" borderId="1" xfId="0" applyFont="1" applyFill="1" applyBorder="1" applyAlignment="1" applyProtection="1">
      <alignment horizontal="left"/>
      <protection hidden="1"/>
    </xf>
    <xf numFmtId="0" fontId="32" fillId="17" borderId="1" xfId="0" applyFont="1" applyFill="1" applyBorder="1" applyAlignment="1" applyProtection="1">
      <alignment horizontal="right" vertical="center"/>
      <protection hidden="1"/>
    </xf>
    <xf numFmtId="0" fontId="0" fillId="77" borderId="1" xfId="0" applyFill="1" applyBorder="1" applyAlignment="1" applyProtection="1">
      <alignment horizontal="right" vertical="center"/>
      <protection hidden="1"/>
    </xf>
    <xf numFmtId="0" fontId="0" fillId="19" borderId="1" xfId="0" applyFill="1" applyBorder="1" applyAlignment="1" applyProtection="1">
      <alignment horizontal="right" vertical="center"/>
      <protection hidden="1"/>
    </xf>
    <xf numFmtId="0" fontId="0" fillId="10" borderId="1" xfId="0" applyFill="1" applyBorder="1" applyAlignment="1" applyProtection="1">
      <alignment horizontal="right" vertical="center"/>
      <protection hidden="1"/>
    </xf>
    <xf numFmtId="0" fontId="0" fillId="67" borderId="1" xfId="0" applyFill="1" applyBorder="1" applyAlignment="1" applyProtection="1">
      <alignment horizontal="right" vertical="center"/>
      <protection hidden="1"/>
    </xf>
    <xf numFmtId="0" fontId="0" fillId="78" borderId="1" xfId="0" applyFill="1" applyBorder="1" applyAlignment="1" applyProtection="1">
      <alignment horizontal="right" vertical="center"/>
      <protection hidden="1"/>
    </xf>
    <xf numFmtId="0" fontId="0" fillId="58" borderId="1" xfId="0" applyFill="1" applyBorder="1" applyAlignment="1" applyProtection="1">
      <alignment horizontal="right" vertical="center"/>
      <protection hidden="1"/>
    </xf>
    <xf numFmtId="0" fontId="0" fillId="8" borderId="1" xfId="0" applyFill="1" applyBorder="1" applyAlignment="1" applyProtection="1">
      <alignment horizontal="right" vertical="center"/>
      <protection hidden="1"/>
    </xf>
    <xf numFmtId="0" fontId="0" fillId="6" borderId="1" xfId="0" applyFill="1" applyBorder="1" applyAlignment="1" applyProtection="1">
      <alignment horizontal="right" vertical="center"/>
      <protection hidden="1"/>
    </xf>
    <xf numFmtId="0" fontId="0" fillId="61" borderId="1" xfId="0" applyFill="1" applyBorder="1" applyAlignment="1" applyProtection="1">
      <alignment horizontal="right" vertical="center"/>
      <protection hidden="1"/>
    </xf>
    <xf numFmtId="0" fontId="0" fillId="68" borderId="1" xfId="0" applyFill="1" applyBorder="1" applyAlignment="1" applyProtection="1">
      <alignment horizontal="right" vertical="center"/>
      <protection hidden="1"/>
    </xf>
    <xf numFmtId="0" fontId="0" fillId="69" borderId="1" xfId="0" applyFill="1" applyBorder="1" applyAlignment="1" applyProtection="1">
      <alignment horizontal="right" vertical="center"/>
      <protection hidden="1"/>
    </xf>
    <xf numFmtId="0" fontId="0" fillId="73" borderId="1" xfId="0" applyFill="1" applyBorder="1" applyAlignment="1" applyProtection="1">
      <alignment horizontal="right" vertical="center"/>
      <protection hidden="1"/>
    </xf>
    <xf numFmtId="0" fontId="0" fillId="74" borderId="1" xfId="0" applyFill="1" applyBorder="1" applyAlignment="1" applyProtection="1">
      <alignment horizontal="right" vertical="center"/>
      <protection hidden="1"/>
    </xf>
    <xf numFmtId="0" fontId="0" fillId="0" borderId="1" xfId="0" applyBorder="1" applyAlignment="1" applyProtection="1">
      <alignment horizontal="right" vertical="center"/>
      <protection hidden="1"/>
    </xf>
    <xf numFmtId="0" fontId="32" fillId="57" borderId="1" xfId="0" applyFont="1" applyFill="1" applyBorder="1" applyAlignment="1" applyProtection="1">
      <alignment horizontal="right" vertical="center"/>
      <protection hidden="1"/>
    </xf>
    <xf numFmtId="0" fontId="5" fillId="77" borderId="1" xfId="0" applyFont="1" applyFill="1" applyBorder="1" applyAlignment="1" applyProtection="1">
      <alignment horizontal="right" vertical="center"/>
      <protection hidden="1"/>
    </xf>
    <xf numFmtId="0" fontId="5" fillId="19" borderId="1" xfId="0" applyFont="1" applyFill="1" applyBorder="1" applyAlignment="1" applyProtection="1">
      <alignment horizontal="right" vertical="center"/>
      <protection hidden="1"/>
    </xf>
    <xf numFmtId="0" fontId="5" fillId="10" borderId="1" xfId="0" applyFont="1" applyFill="1" applyBorder="1" applyAlignment="1" applyProtection="1">
      <alignment horizontal="right" vertical="center"/>
      <protection hidden="1"/>
    </xf>
    <xf numFmtId="0" fontId="5" fillId="67" borderId="1" xfId="0" applyFont="1" applyFill="1" applyBorder="1" applyAlignment="1" applyProtection="1">
      <alignment horizontal="right" vertical="center"/>
      <protection hidden="1"/>
    </xf>
    <xf numFmtId="0" fontId="5" fillId="78" borderId="1" xfId="0" applyFont="1" applyFill="1" applyBorder="1" applyAlignment="1" applyProtection="1">
      <alignment horizontal="right" vertical="center"/>
      <protection hidden="1"/>
    </xf>
    <xf numFmtId="0" fontId="5" fillId="58" borderId="1" xfId="0" applyFont="1" applyFill="1" applyBorder="1" applyAlignment="1" applyProtection="1">
      <alignment horizontal="right" vertical="center"/>
      <protection hidden="1"/>
    </xf>
    <xf numFmtId="0" fontId="5" fillId="8" borderId="1" xfId="0" applyFont="1" applyFill="1" applyBorder="1" applyAlignment="1" applyProtection="1">
      <alignment horizontal="right" vertical="center"/>
      <protection hidden="1"/>
    </xf>
    <xf numFmtId="0" fontId="5" fillId="6" borderId="1" xfId="0" applyFont="1" applyFill="1" applyBorder="1" applyAlignment="1" applyProtection="1">
      <alignment horizontal="right" vertical="center"/>
      <protection hidden="1"/>
    </xf>
    <xf numFmtId="0" fontId="5" fillId="61" borderId="1" xfId="0" applyFont="1" applyFill="1" applyBorder="1" applyAlignment="1" applyProtection="1">
      <alignment horizontal="right" vertical="center"/>
      <protection hidden="1"/>
    </xf>
    <xf numFmtId="0" fontId="5" fillId="68" borderId="1" xfId="0" applyFont="1" applyFill="1" applyBorder="1" applyAlignment="1" applyProtection="1">
      <alignment horizontal="right" vertical="center"/>
      <protection hidden="1"/>
    </xf>
    <xf numFmtId="0" fontId="5" fillId="69" borderId="1" xfId="0" applyFont="1" applyFill="1" applyBorder="1" applyAlignment="1" applyProtection="1">
      <alignment horizontal="right" vertical="center"/>
      <protection hidden="1"/>
    </xf>
    <xf numFmtId="0" fontId="5" fillId="73" borderId="1" xfId="0" applyFont="1" applyFill="1" applyBorder="1" applyAlignment="1" applyProtection="1">
      <alignment horizontal="right" vertical="center"/>
      <protection hidden="1"/>
    </xf>
    <xf numFmtId="0" fontId="5" fillId="74" borderId="1" xfId="0" applyFont="1" applyFill="1" applyBorder="1" applyAlignment="1" applyProtection="1">
      <alignment horizontal="right" vertical="center"/>
      <protection hidden="1"/>
    </xf>
    <xf numFmtId="0" fontId="5" fillId="0" borderId="1" xfId="0" applyFont="1" applyBorder="1" applyAlignment="1" applyProtection="1">
      <alignment horizontal="right" vertical="center"/>
      <protection hidden="1"/>
    </xf>
    <xf numFmtId="0" fontId="32" fillId="76" borderId="1" xfId="0" applyFont="1" applyFill="1" applyBorder="1" applyAlignment="1" applyProtection="1">
      <alignment horizontal="right" vertical="center"/>
      <protection hidden="1"/>
    </xf>
    <xf numFmtId="0" fontId="32" fillId="76" borderId="1" xfId="0" applyFont="1" applyFill="1" applyBorder="1" applyProtection="1">
      <protection hidden="1"/>
    </xf>
    <xf numFmtId="0" fontId="0" fillId="67" borderId="1" xfId="0" applyFill="1" applyBorder="1" applyProtection="1">
      <protection hidden="1"/>
    </xf>
    <xf numFmtId="0" fontId="0" fillId="75" borderId="1" xfId="0" applyFill="1" applyBorder="1" applyProtection="1">
      <protection hidden="1"/>
    </xf>
    <xf numFmtId="0" fontId="0" fillId="28" borderId="1" xfId="0" applyFill="1" applyBorder="1" applyProtection="1">
      <protection hidden="1"/>
    </xf>
    <xf numFmtId="0" fontId="0" fillId="32" borderId="1" xfId="0" applyFill="1" applyBorder="1" applyProtection="1">
      <protection hidden="1"/>
    </xf>
    <xf numFmtId="0" fontId="0" fillId="59" borderId="1" xfId="0" applyFill="1" applyBorder="1" applyProtection="1">
      <protection hidden="1"/>
    </xf>
    <xf numFmtId="0" fontId="0" fillId="61" borderId="1" xfId="0" applyFill="1" applyBorder="1" applyProtection="1">
      <protection hidden="1"/>
    </xf>
    <xf numFmtId="0" fontId="0" fillId="6" borderId="1" xfId="0" applyFill="1" applyBorder="1" applyProtection="1">
      <protection hidden="1"/>
    </xf>
    <xf numFmtId="0" fontId="0" fillId="68" borderId="1" xfId="0" applyFill="1" applyBorder="1" applyProtection="1">
      <protection hidden="1"/>
    </xf>
    <xf numFmtId="0" fontId="0" fillId="69" borderId="1" xfId="0" applyFill="1" applyBorder="1" applyProtection="1">
      <protection hidden="1"/>
    </xf>
    <xf numFmtId="0" fontId="0" fillId="80" borderId="1" xfId="0" applyFill="1" applyBorder="1" applyProtection="1">
      <protection hidden="1"/>
    </xf>
    <xf numFmtId="0" fontId="0" fillId="19" borderId="1" xfId="0" applyFill="1" applyBorder="1" applyProtection="1">
      <protection hidden="1"/>
    </xf>
    <xf numFmtId="0" fontId="0" fillId="81" borderId="1" xfId="0" applyFill="1" applyBorder="1" applyProtection="1">
      <protection hidden="1"/>
    </xf>
    <xf numFmtId="0" fontId="0" fillId="79" borderId="1" xfId="0" applyFill="1" applyBorder="1" applyProtection="1">
      <protection hidden="1"/>
    </xf>
    <xf numFmtId="0" fontId="0" fillId="0" borderId="1" xfId="0" applyBorder="1" applyProtection="1">
      <protection hidden="1"/>
    </xf>
    <xf numFmtId="0" fontId="32" fillId="57" borderId="1" xfId="0" applyFont="1" applyFill="1" applyBorder="1" applyProtection="1">
      <protection hidden="1"/>
    </xf>
    <xf numFmtId="0" fontId="5" fillId="67" borderId="1" xfId="0" applyFont="1" applyFill="1" applyBorder="1" applyProtection="1">
      <protection hidden="1"/>
    </xf>
    <xf numFmtId="0" fontId="5" fillId="75" borderId="1" xfId="0" applyFont="1" applyFill="1" applyBorder="1" applyProtection="1">
      <protection hidden="1"/>
    </xf>
    <xf numFmtId="0" fontId="5" fillId="28" borderId="1" xfId="0" applyFont="1" applyFill="1" applyBorder="1" applyProtection="1">
      <protection hidden="1"/>
    </xf>
    <xf numFmtId="0" fontId="5" fillId="32" borderId="1" xfId="0" applyFont="1" applyFill="1" applyBorder="1" applyProtection="1">
      <protection hidden="1"/>
    </xf>
    <xf numFmtId="0" fontId="5" fillId="59" borderId="1" xfId="0" applyFont="1" applyFill="1" applyBorder="1" applyProtection="1">
      <protection hidden="1"/>
    </xf>
    <xf numFmtId="0" fontId="5" fillId="61" borderId="1" xfId="0" applyFont="1" applyFill="1" applyBorder="1" applyProtection="1">
      <protection hidden="1"/>
    </xf>
    <xf numFmtId="0" fontId="5" fillId="6" borderId="1" xfId="0" applyFont="1" applyFill="1" applyBorder="1" applyProtection="1">
      <protection hidden="1"/>
    </xf>
    <xf numFmtId="0" fontId="5" fillId="68" borderId="1" xfId="0" applyFont="1" applyFill="1" applyBorder="1" applyProtection="1">
      <protection hidden="1"/>
    </xf>
    <xf numFmtId="0" fontId="5" fillId="69" borderId="1" xfId="0" applyFont="1" applyFill="1" applyBorder="1" applyProtection="1">
      <protection hidden="1"/>
    </xf>
    <xf numFmtId="0" fontId="5" fillId="80" borderId="1" xfId="0" applyFont="1" applyFill="1" applyBorder="1" applyProtection="1">
      <protection hidden="1"/>
    </xf>
    <xf numFmtId="0" fontId="5" fillId="19" borderId="1" xfId="0" applyFont="1" applyFill="1" applyBorder="1" applyProtection="1">
      <protection hidden="1"/>
    </xf>
    <xf numFmtId="0" fontId="5" fillId="81" borderId="1" xfId="0" applyFont="1" applyFill="1" applyBorder="1" applyProtection="1">
      <protection hidden="1"/>
    </xf>
    <xf numFmtId="0" fontId="5" fillId="79" borderId="1" xfId="0" applyFont="1" applyFill="1" applyBorder="1" applyProtection="1">
      <protection hidden="1"/>
    </xf>
    <xf numFmtId="0" fontId="5" fillId="0" borderId="1" xfId="0" applyFont="1" applyBorder="1" applyProtection="1">
      <protection hidden="1"/>
    </xf>
    <xf numFmtId="0" fontId="0" fillId="0" borderId="6" xfId="0" applyBorder="1" applyAlignment="1" applyProtection="1">
      <alignment horizontal="left" vertical="center"/>
      <protection hidden="1"/>
    </xf>
    <xf numFmtId="0" fontId="0" fillId="0" borderId="0" xfId="0" applyAlignment="1" applyProtection="1">
      <alignment horizontal="left" vertical="center"/>
      <protection hidden="1"/>
    </xf>
    <xf numFmtId="0" fontId="0" fillId="0" borderId="6" xfId="0" applyBorder="1" applyAlignment="1" applyProtection="1">
      <alignment horizontal="right" vertical="center"/>
      <protection hidden="1"/>
    </xf>
    <xf numFmtId="0" fontId="0" fillId="0" borderId="0" xfId="0" applyAlignment="1" applyProtection="1">
      <alignment horizontal="right" vertical="center"/>
      <protection hidden="1"/>
    </xf>
    <xf numFmtId="0" fontId="0" fillId="0" borderId="0" xfId="0" applyAlignment="1" applyProtection="1">
      <alignment horizontal="right"/>
      <protection hidden="1"/>
    </xf>
    <xf numFmtId="166" fontId="0" fillId="0" borderId="0" xfId="0" applyNumberFormat="1" applyAlignment="1" applyProtection="1">
      <alignment horizontal="right" vertical="center"/>
      <protection hidden="1"/>
    </xf>
    <xf numFmtId="166" fontId="0" fillId="0" borderId="0" xfId="0" applyNumberFormat="1" applyAlignment="1" applyProtection="1">
      <alignment horizontal="right"/>
      <protection hidden="1"/>
    </xf>
    <xf numFmtId="0" fontId="0" fillId="0" borderId="6" xfId="0" applyBorder="1" applyAlignment="1" applyProtection="1">
      <alignment horizontal="center" vertical="center"/>
      <protection hidden="1"/>
    </xf>
    <xf numFmtId="10" fontId="39" fillId="70" borderId="0" xfId="0" applyNumberFormat="1" applyFont="1" applyFill="1" applyAlignment="1" applyProtection="1">
      <alignment horizontal="center" vertical="center"/>
      <protection locked="0"/>
    </xf>
    <xf numFmtId="0" fontId="36" fillId="5" borderId="1" xfId="0" applyFont="1" applyFill="1" applyBorder="1" applyAlignment="1" applyProtection="1">
      <alignment horizontal="center" vertical="center"/>
      <protection locked="0"/>
    </xf>
    <xf numFmtId="8" fontId="0" fillId="0" borderId="0" xfId="0" applyNumberFormat="1" applyAlignment="1" applyProtection="1">
      <alignment horizontal="center" vertical="center"/>
      <protection hidden="1"/>
    </xf>
    <xf numFmtId="0" fontId="5" fillId="55" borderId="1" xfId="0" applyFont="1" applyFill="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0" fillId="9" borderId="0" xfId="0" applyFill="1" applyAlignment="1" applyProtection="1">
      <alignment horizontal="right"/>
      <protection locked="0"/>
    </xf>
    <xf numFmtId="8" fontId="0" fillId="0" borderId="0" xfId="0" applyNumberFormat="1" applyProtection="1">
      <protection locked="0"/>
    </xf>
    <xf numFmtId="164" fontId="0" fillId="0" borderId="0" xfId="0" applyNumberFormat="1" applyProtection="1">
      <protection locked="0"/>
    </xf>
    <xf numFmtId="0" fontId="33" fillId="0" borderId="0" xfId="0" applyFont="1" applyProtection="1">
      <protection locked="0"/>
    </xf>
    <xf numFmtId="0" fontId="0" fillId="10" borderId="0" xfId="0" applyFill="1" applyProtection="1">
      <protection hidden="1"/>
    </xf>
    <xf numFmtId="0" fontId="0" fillId="49" borderId="0" xfId="0" applyFill="1" applyProtection="1">
      <protection hidden="1"/>
    </xf>
    <xf numFmtId="0" fontId="0" fillId="16" borderId="0" xfId="0" applyFill="1" applyProtection="1">
      <protection locked="0"/>
    </xf>
    <xf numFmtId="0" fontId="0" fillId="11" borderId="0" xfId="0" applyFill="1" applyProtection="1">
      <protection locked="0"/>
    </xf>
    <xf numFmtId="0" fontId="4" fillId="11" borderId="0" xfId="0" applyFont="1" applyFill="1" applyAlignment="1" applyProtection="1">
      <alignment horizontal="center" vertical="center"/>
      <protection locked="0"/>
    </xf>
    <xf numFmtId="0" fontId="5" fillId="61" borderId="0" xfId="0" applyFont="1" applyFill="1" applyAlignment="1" applyProtection="1">
      <alignment horizontal="center" vertical="center"/>
      <protection locked="0"/>
    </xf>
    <xf numFmtId="0" fontId="0" fillId="28" borderId="0" xfId="0" applyFill="1" applyProtection="1">
      <protection locked="0"/>
    </xf>
    <xf numFmtId="0" fontId="12" fillId="28" borderId="0" xfId="0" applyFont="1" applyFill="1" applyAlignment="1" applyProtection="1">
      <alignment vertical="center" wrapText="1"/>
      <protection locked="0"/>
    </xf>
    <xf numFmtId="0" fontId="5" fillId="11" borderId="0" xfId="0" applyFont="1" applyFill="1" applyAlignment="1" applyProtection="1">
      <alignment horizontal="center" vertical="center"/>
      <protection locked="0"/>
    </xf>
    <xf numFmtId="165" fontId="0" fillId="17" borderId="0" xfId="0" applyNumberFormat="1" applyFill="1" applyAlignment="1" applyProtection="1">
      <alignment horizontal="center" vertical="center"/>
      <protection locked="0"/>
    </xf>
    <xf numFmtId="165" fontId="0" fillId="9" borderId="0" xfId="0" applyNumberFormat="1" applyFill="1" applyAlignment="1" applyProtection="1">
      <alignment horizontal="center" vertical="center"/>
      <protection locked="0"/>
    </xf>
    <xf numFmtId="165" fontId="0" fillId="18" borderId="0" xfId="0" applyNumberFormat="1" applyFill="1" applyAlignment="1" applyProtection="1">
      <alignment horizontal="center" vertical="center"/>
      <protection locked="0"/>
    </xf>
    <xf numFmtId="165" fontId="0" fillId="19" borderId="0" xfId="0" applyNumberFormat="1" applyFill="1" applyAlignment="1" applyProtection="1">
      <alignment horizontal="center" vertical="center"/>
      <protection locked="0"/>
    </xf>
    <xf numFmtId="165" fontId="0" fillId="20" borderId="0" xfId="0" applyNumberFormat="1" applyFill="1" applyAlignment="1" applyProtection="1">
      <alignment horizontal="center" vertical="center"/>
      <protection locked="0"/>
    </xf>
    <xf numFmtId="165" fontId="0" fillId="21" borderId="0" xfId="0" applyNumberFormat="1" applyFill="1" applyAlignment="1" applyProtection="1">
      <alignment horizontal="center" vertical="center"/>
      <protection locked="0"/>
    </xf>
    <xf numFmtId="165" fontId="0" fillId="22" borderId="0" xfId="0" applyNumberFormat="1" applyFill="1" applyAlignment="1" applyProtection="1">
      <alignment horizontal="center" vertical="center"/>
      <protection locked="0"/>
    </xf>
    <xf numFmtId="165" fontId="0" fillId="23" borderId="0" xfId="0" applyNumberFormat="1" applyFill="1" applyAlignment="1" applyProtection="1">
      <alignment horizontal="center" vertical="center"/>
      <protection locked="0"/>
    </xf>
    <xf numFmtId="165" fontId="0" fillId="24" borderId="0" xfId="0" applyNumberFormat="1" applyFill="1" applyAlignment="1" applyProtection="1">
      <alignment horizontal="center" vertical="center"/>
      <protection locked="0"/>
    </xf>
    <xf numFmtId="165" fontId="0" fillId="25" borderId="0" xfId="0" applyNumberFormat="1" applyFill="1" applyAlignment="1" applyProtection="1">
      <alignment horizontal="center" vertical="center"/>
      <protection locked="0"/>
    </xf>
    <xf numFmtId="165" fontId="0" fillId="26" borderId="0" xfId="0" applyNumberFormat="1" applyFill="1" applyAlignment="1" applyProtection="1">
      <alignment horizontal="center" vertical="center"/>
      <protection locked="0"/>
    </xf>
    <xf numFmtId="165" fontId="0" fillId="27" borderId="0" xfId="0" applyNumberFormat="1" applyFill="1" applyAlignment="1" applyProtection="1">
      <alignment horizontal="center" vertical="center"/>
      <protection locked="0"/>
    </xf>
    <xf numFmtId="165" fontId="0" fillId="15" borderId="0" xfId="0" applyNumberFormat="1" applyFill="1" applyAlignment="1" applyProtection="1">
      <alignment horizontal="center" vertical="center"/>
      <protection locked="0"/>
    </xf>
    <xf numFmtId="0" fontId="12" fillId="28" borderId="0" xfId="0" applyFont="1" applyFill="1" applyAlignment="1" applyProtection="1">
      <alignment vertical="center"/>
      <protection locked="0"/>
    </xf>
    <xf numFmtId="0" fontId="11" fillId="28" borderId="0" xfId="0" applyFont="1" applyFill="1" applyProtection="1">
      <protection locked="0"/>
    </xf>
    <xf numFmtId="0" fontId="20" fillId="83" borderId="0" xfId="0" applyFont="1" applyFill="1" applyAlignment="1" applyProtection="1">
      <alignment horizontal="center" vertical="center"/>
      <protection locked="0"/>
    </xf>
    <xf numFmtId="0" fontId="17" fillId="99" borderId="1" xfId="0" applyFont="1" applyFill="1" applyBorder="1" applyAlignment="1" applyProtection="1">
      <alignment horizontal="right" vertical="center"/>
      <protection hidden="1"/>
    </xf>
    <xf numFmtId="0" fontId="4" fillId="115" borderId="22" xfId="0" applyFont="1" applyFill="1" applyBorder="1" applyAlignment="1" applyProtection="1">
      <alignment horizontal="center" vertical="center"/>
      <protection locked="0"/>
    </xf>
    <xf numFmtId="0" fontId="4" fillId="116" borderId="19" xfId="0" applyFont="1" applyFill="1" applyBorder="1" applyAlignment="1" applyProtection="1">
      <alignment horizontal="center" vertical="center"/>
      <protection locked="0"/>
    </xf>
    <xf numFmtId="0" fontId="16" fillId="126" borderId="0" xfId="0" applyFont="1" applyFill="1" applyAlignment="1" applyProtection="1">
      <alignment vertical="center"/>
      <protection locked="0"/>
    </xf>
    <xf numFmtId="165" fontId="17" fillId="127" borderId="1" xfId="0" applyNumberFormat="1" applyFont="1" applyFill="1" applyBorder="1" applyAlignment="1" applyProtection="1">
      <alignment horizontal="left" vertical="center"/>
      <protection locked="0"/>
    </xf>
    <xf numFmtId="0" fontId="5" fillId="127" borderId="1" xfId="0" applyFont="1" applyFill="1" applyBorder="1" applyAlignment="1" applyProtection="1">
      <alignment horizontal="left" vertical="center"/>
      <protection locked="0"/>
    </xf>
    <xf numFmtId="0" fontId="5" fillId="127" borderId="1" xfId="0" applyFont="1" applyFill="1" applyBorder="1" applyAlignment="1" applyProtection="1">
      <alignment horizontal="right" vertical="center"/>
      <protection locked="0"/>
    </xf>
    <xf numFmtId="0" fontId="5" fillId="128" borderId="1" xfId="0" applyFont="1" applyFill="1" applyBorder="1" applyAlignment="1" applyProtection="1">
      <alignment horizontal="left" vertical="center"/>
      <protection locked="0"/>
    </xf>
    <xf numFmtId="0" fontId="5" fillId="128" borderId="1" xfId="0" applyFont="1" applyFill="1" applyBorder="1" applyAlignment="1" applyProtection="1">
      <alignment horizontal="right" vertical="center"/>
      <protection locked="0"/>
    </xf>
    <xf numFmtId="165" fontId="17" fillId="129" borderId="1" xfId="0" applyNumberFormat="1" applyFont="1" applyFill="1" applyBorder="1" applyAlignment="1" applyProtection="1">
      <alignment horizontal="left" vertical="center"/>
      <protection locked="0"/>
    </xf>
    <xf numFmtId="0" fontId="5" fillId="129" borderId="1" xfId="0" applyFont="1" applyFill="1" applyBorder="1" applyAlignment="1" applyProtection="1">
      <alignment horizontal="left" vertical="center"/>
      <protection locked="0"/>
    </xf>
    <xf numFmtId="0" fontId="5" fillId="129" borderId="1" xfId="0" applyFont="1" applyFill="1" applyBorder="1" applyAlignment="1" applyProtection="1">
      <alignment horizontal="right" vertical="center"/>
      <protection locked="0"/>
    </xf>
    <xf numFmtId="165" fontId="18" fillId="127" borderId="1" xfId="0" applyNumberFormat="1" applyFont="1" applyFill="1" applyBorder="1" applyAlignment="1" applyProtection="1">
      <alignment horizontal="left" vertical="center"/>
      <protection locked="0"/>
    </xf>
    <xf numFmtId="0" fontId="36" fillId="127" borderId="1" xfId="0" applyFont="1" applyFill="1" applyBorder="1" applyAlignment="1" applyProtection="1">
      <alignment horizontal="left" vertical="center"/>
      <protection locked="0"/>
    </xf>
    <xf numFmtId="0" fontId="17" fillId="127" borderId="1" xfId="0" applyFont="1" applyFill="1" applyBorder="1" applyAlignment="1" applyProtection="1">
      <alignment horizontal="right" vertical="center"/>
      <protection locked="0"/>
    </xf>
    <xf numFmtId="0" fontId="17" fillId="127" borderId="1" xfId="0" applyFont="1" applyFill="1" applyBorder="1" applyAlignment="1" applyProtection="1">
      <alignment horizontal="left" vertical="center"/>
      <protection locked="0"/>
    </xf>
    <xf numFmtId="165" fontId="18" fillId="129" borderId="1" xfId="0" applyNumberFormat="1" applyFont="1" applyFill="1" applyBorder="1" applyAlignment="1" applyProtection="1">
      <alignment horizontal="left" vertical="center"/>
      <protection locked="0"/>
    </xf>
    <xf numFmtId="0" fontId="17" fillId="129" borderId="1" xfId="0" applyFont="1" applyFill="1" applyBorder="1" applyAlignment="1" applyProtection="1">
      <alignment horizontal="left" vertical="center"/>
      <protection locked="0"/>
    </xf>
    <xf numFmtId="0" fontId="17" fillId="129" borderId="1" xfId="0" applyFont="1" applyFill="1" applyBorder="1" applyAlignment="1" applyProtection="1">
      <alignment horizontal="right" vertical="center"/>
      <protection locked="0"/>
    </xf>
    <xf numFmtId="165" fontId="18" fillId="130" borderId="1" xfId="0" applyNumberFormat="1" applyFont="1" applyFill="1" applyBorder="1" applyAlignment="1" applyProtection="1">
      <alignment horizontal="left" vertical="center"/>
      <protection locked="0"/>
    </xf>
    <xf numFmtId="0" fontId="17" fillId="130" borderId="1" xfId="0" applyFont="1" applyFill="1" applyBorder="1" applyAlignment="1" applyProtection="1">
      <alignment horizontal="left" vertical="center"/>
      <protection locked="0"/>
    </xf>
    <xf numFmtId="0" fontId="17" fillId="130" borderId="1" xfId="0" applyFont="1" applyFill="1" applyBorder="1" applyAlignment="1" applyProtection="1">
      <alignment horizontal="right" vertical="center"/>
      <protection locked="0"/>
    </xf>
    <xf numFmtId="165" fontId="18" fillId="131" borderId="1" xfId="0" applyNumberFormat="1" applyFont="1" applyFill="1" applyBorder="1" applyAlignment="1" applyProtection="1">
      <alignment horizontal="left" vertical="center"/>
      <protection locked="0"/>
    </xf>
    <xf numFmtId="0" fontId="17" fillId="131" borderId="1" xfId="0" applyFont="1" applyFill="1" applyBorder="1" applyAlignment="1" applyProtection="1">
      <alignment horizontal="left" vertical="center"/>
      <protection locked="0"/>
    </xf>
    <xf numFmtId="0" fontId="17" fillId="131" borderId="1" xfId="0" applyFont="1" applyFill="1" applyBorder="1" applyAlignment="1" applyProtection="1">
      <alignment horizontal="right" vertical="center"/>
      <protection locked="0"/>
    </xf>
    <xf numFmtId="165" fontId="17" fillId="130" borderId="1" xfId="0" applyNumberFormat="1" applyFont="1" applyFill="1" applyBorder="1" applyAlignment="1" applyProtection="1">
      <alignment horizontal="left" vertical="center"/>
      <protection locked="0"/>
    </xf>
    <xf numFmtId="0" fontId="5" fillId="130" borderId="1" xfId="0" applyFont="1" applyFill="1" applyBorder="1" applyAlignment="1" applyProtection="1">
      <alignment horizontal="left" vertical="center"/>
      <protection locked="0"/>
    </xf>
    <xf numFmtId="0" fontId="5" fillId="130" borderId="1" xfId="0" applyFont="1" applyFill="1" applyBorder="1" applyAlignment="1" applyProtection="1">
      <alignment horizontal="right" vertical="center"/>
      <protection locked="0"/>
    </xf>
    <xf numFmtId="165" fontId="17" fillId="131" borderId="1" xfId="0" applyNumberFormat="1" applyFont="1" applyFill="1" applyBorder="1" applyAlignment="1" applyProtection="1">
      <alignment horizontal="left" vertical="center"/>
      <protection locked="0"/>
    </xf>
    <xf numFmtId="0" fontId="5" fillId="131" borderId="1" xfId="0" applyFont="1" applyFill="1" applyBorder="1" applyAlignment="1" applyProtection="1">
      <alignment horizontal="left" vertical="center"/>
      <protection locked="0"/>
    </xf>
    <xf numFmtId="0" fontId="5" fillId="131" borderId="1" xfId="0" applyFont="1" applyFill="1" applyBorder="1" applyAlignment="1" applyProtection="1">
      <alignment horizontal="right" vertical="center"/>
      <protection locked="0"/>
    </xf>
    <xf numFmtId="165" fontId="18" fillId="128" borderId="1" xfId="0" applyNumberFormat="1" applyFont="1" applyFill="1" applyBorder="1" applyAlignment="1" applyProtection="1">
      <alignment horizontal="left" vertical="center"/>
      <protection locked="0"/>
    </xf>
    <xf numFmtId="165" fontId="19" fillId="131" borderId="1" xfId="0" applyNumberFormat="1" applyFont="1" applyFill="1" applyBorder="1" applyAlignment="1" applyProtection="1">
      <alignment horizontal="left" vertical="center"/>
      <protection locked="0"/>
    </xf>
    <xf numFmtId="165" fontId="19" fillId="130" borderId="1" xfId="0" applyNumberFormat="1" applyFont="1" applyFill="1" applyBorder="1" applyAlignment="1" applyProtection="1">
      <alignment horizontal="left" vertical="center"/>
      <protection locked="0"/>
    </xf>
    <xf numFmtId="165" fontId="19" fillId="129" borderId="1" xfId="0" applyNumberFormat="1" applyFont="1" applyFill="1" applyBorder="1" applyAlignment="1" applyProtection="1">
      <alignment horizontal="left" vertical="center"/>
      <protection locked="0"/>
    </xf>
    <xf numFmtId="165" fontId="19" fillId="127" borderId="1" xfId="0" applyNumberFormat="1" applyFont="1" applyFill="1" applyBorder="1" applyAlignment="1" applyProtection="1">
      <alignment horizontal="left" vertical="center"/>
      <protection locked="0"/>
    </xf>
    <xf numFmtId="165" fontId="45" fillId="127" borderId="1" xfId="0" applyNumberFormat="1" applyFont="1" applyFill="1" applyBorder="1" applyAlignment="1" applyProtection="1">
      <alignment horizontal="left" vertical="center"/>
      <protection locked="0"/>
    </xf>
    <xf numFmtId="165" fontId="45" fillId="129" borderId="1" xfId="0" applyNumberFormat="1" applyFont="1" applyFill="1" applyBorder="1" applyAlignment="1" applyProtection="1">
      <alignment horizontal="left" vertical="center"/>
      <protection locked="0"/>
    </xf>
    <xf numFmtId="165" fontId="45" fillId="130" borderId="1" xfId="0" applyNumberFormat="1" applyFont="1" applyFill="1" applyBorder="1" applyAlignment="1" applyProtection="1">
      <alignment horizontal="left" vertical="center"/>
      <protection locked="0"/>
    </xf>
    <xf numFmtId="165" fontId="45" fillId="131" borderId="1" xfId="0" applyNumberFormat="1" applyFont="1" applyFill="1" applyBorder="1" applyAlignment="1" applyProtection="1">
      <alignment horizontal="left" vertical="center"/>
      <protection locked="0"/>
    </xf>
    <xf numFmtId="0" fontId="9" fillId="134" borderId="8" xfId="0" applyFont="1" applyFill="1" applyBorder="1" applyAlignment="1" applyProtection="1">
      <alignment horizontal="center" vertical="center"/>
      <protection hidden="1"/>
    </xf>
    <xf numFmtId="0" fontId="9" fillId="132" borderId="8" xfId="0" applyFont="1" applyFill="1" applyBorder="1" applyAlignment="1" applyProtection="1">
      <alignment horizontal="center" vertical="center"/>
      <protection hidden="1"/>
    </xf>
    <xf numFmtId="165" fontId="17" fillId="99" borderId="3" xfId="0" applyNumberFormat="1" applyFont="1" applyFill="1" applyBorder="1" applyAlignment="1" applyProtection="1">
      <alignment horizontal="left" vertical="center"/>
      <protection locked="0"/>
    </xf>
    <xf numFmtId="0" fontId="17" fillId="99" borderId="20" xfId="0" applyFont="1" applyFill="1" applyBorder="1" applyAlignment="1" applyProtection="1">
      <alignment horizontal="left" vertical="center"/>
      <protection locked="0"/>
    </xf>
    <xf numFmtId="0" fontId="17" fillId="99" borderId="4" xfId="0" applyFont="1" applyFill="1" applyBorder="1" applyAlignment="1" applyProtection="1">
      <alignment horizontal="right" vertical="center"/>
      <protection locked="0"/>
    </xf>
    <xf numFmtId="165" fontId="17" fillId="138" borderId="1" xfId="0" applyNumberFormat="1" applyFont="1" applyFill="1" applyBorder="1" applyAlignment="1" applyProtection="1">
      <alignment horizontal="left" vertical="center"/>
      <protection locked="0"/>
    </xf>
    <xf numFmtId="0" fontId="17" fillId="138" borderId="1" xfId="0" applyFont="1" applyFill="1" applyBorder="1" applyAlignment="1" applyProtection="1">
      <alignment horizontal="left" vertical="center"/>
      <protection locked="0"/>
    </xf>
    <xf numFmtId="0" fontId="17" fillId="138" borderId="1" xfId="0" applyFont="1" applyFill="1" applyBorder="1" applyAlignment="1" applyProtection="1">
      <alignment horizontal="right" vertical="center"/>
      <protection locked="0"/>
    </xf>
    <xf numFmtId="0" fontId="17" fillId="138" borderId="1" xfId="0" applyFont="1" applyFill="1" applyBorder="1" applyAlignment="1" applyProtection="1">
      <alignment horizontal="right" vertical="center"/>
      <protection hidden="1"/>
    </xf>
    <xf numFmtId="165" fontId="17" fillId="139" borderId="1" xfId="0" applyNumberFormat="1" applyFont="1" applyFill="1" applyBorder="1" applyAlignment="1" applyProtection="1">
      <alignment horizontal="left" vertical="center"/>
      <protection locked="0"/>
    </xf>
    <xf numFmtId="0" fontId="17" fillId="140" borderId="1" xfId="0" applyFont="1" applyFill="1" applyBorder="1" applyAlignment="1" applyProtection="1">
      <alignment horizontal="left" vertical="center"/>
      <protection locked="0"/>
    </xf>
    <xf numFmtId="0" fontId="17" fillId="139" borderId="1" xfId="0" applyFont="1" applyFill="1" applyBorder="1" applyAlignment="1" applyProtection="1">
      <alignment horizontal="right" vertical="center"/>
      <protection locked="0"/>
    </xf>
    <xf numFmtId="0" fontId="17" fillId="139" borderId="1" xfId="0" applyFont="1" applyFill="1" applyBorder="1" applyAlignment="1" applyProtection="1">
      <alignment horizontal="right" vertical="center"/>
      <protection hidden="1"/>
    </xf>
    <xf numFmtId="165" fontId="17" fillId="141" borderId="1" xfId="0" applyNumberFormat="1" applyFont="1" applyFill="1" applyBorder="1" applyAlignment="1" applyProtection="1">
      <alignment horizontal="left" vertical="center"/>
      <protection locked="0"/>
    </xf>
    <xf numFmtId="0" fontId="17" fillId="142" borderId="1" xfId="0" applyFont="1" applyFill="1" applyBorder="1" applyAlignment="1" applyProtection="1">
      <alignment horizontal="left" vertical="center"/>
      <protection locked="0"/>
    </xf>
    <xf numFmtId="0" fontId="17" fillId="141" borderId="1" xfId="0" applyFont="1" applyFill="1" applyBorder="1" applyAlignment="1" applyProtection="1">
      <alignment horizontal="right" vertical="center"/>
      <protection locked="0"/>
    </xf>
    <xf numFmtId="0" fontId="17" fillId="141" borderId="1" xfId="0" applyFont="1" applyFill="1" applyBorder="1" applyAlignment="1" applyProtection="1">
      <alignment horizontal="right" vertical="center"/>
      <protection hidden="1"/>
    </xf>
    <xf numFmtId="0" fontId="0" fillId="114" borderId="0" xfId="0" applyFill="1" applyProtection="1">
      <protection hidden="1"/>
    </xf>
    <xf numFmtId="0" fontId="36" fillId="126" borderId="0" xfId="0" applyFont="1" applyFill="1" applyAlignment="1" applyProtection="1">
      <alignment horizontal="center" vertical="center"/>
      <protection locked="0"/>
    </xf>
    <xf numFmtId="0" fontId="39" fillId="124" borderId="44" xfId="0" applyFont="1" applyFill="1" applyBorder="1" applyAlignment="1" applyProtection="1">
      <alignment horizontal="center" vertical="center"/>
      <protection locked="0"/>
    </xf>
    <xf numFmtId="0" fontId="39" fillId="124" borderId="4" xfId="0" applyFont="1" applyFill="1" applyBorder="1" applyAlignment="1" applyProtection="1">
      <alignment horizontal="center" vertical="center"/>
      <protection locked="0"/>
    </xf>
    <xf numFmtId="0" fontId="39" fillId="123" borderId="44" xfId="0" applyFont="1" applyFill="1" applyBorder="1" applyAlignment="1" applyProtection="1">
      <alignment horizontal="center" vertical="center"/>
      <protection locked="0"/>
    </xf>
    <xf numFmtId="0" fontId="39" fillId="123" borderId="4" xfId="0" applyFont="1" applyFill="1" applyBorder="1" applyAlignment="1" applyProtection="1">
      <alignment horizontal="center" vertical="center"/>
      <protection locked="0"/>
    </xf>
    <xf numFmtId="0" fontId="39" fillId="121" borderId="3" xfId="0" applyFont="1" applyFill="1" applyBorder="1" applyAlignment="1" applyProtection="1">
      <alignment horizontal="center" vertical="center"/>
      <protection locked="0"/>
    </xf>
    <xf numFmtId="0" fontId="39" fillId="121" borderId="43" xfId="0" applyFont="1" applyFill="1" applyBorder="1" applyAlignment="1" applyProtection="1">
      <alignment horizontal="center" vertical="center"/>
      <protection locked="0"/>
    </xf>
    <xf numFmtId="0" fontId="39" fillId="122" borderId="3" xfId="0" applyFont="1" applyFill="1" applyBorder="1" applyAlignment="1" applyProtection="1">
      <alignment horizontal="center" vertical="center"/>
      <protection locked="0"/>
    </xf>
    <xf numFmtId="0" fontId="39" fillId="122" borderId="43" xfId="0" applyFont="1" applyFill="1" applyBorder="1" applyAlignment="1" applyProtection="1">
      <alignment horizontal="center" vertical="center"/>
      <protection locked="0"/>
    </xf>
    <xf numFmtId="0" fontId="39" fillId="117" borderId="26" xfId="0" applyFont="1" applyFill="1" applyBorder="1" applyAlignment="1" applyProtection="1">
      <alignment horizontal="center" vertical="center"/>
      <protection locked="0"/>
    </xf>
    <xf numFmtId="0" fontId="39" fillId="117" borderId="18" xfId="0" applyFont="1" applyFill="1" applyBorder="1" applyAlignment="1" applyProtection="1">
      <alignment horizontal="center" vertical="center"/>
      <protection locked="0"/>
    </xf>
    <xf numFmtId="0" fontId="39" fillId="10" borderId="45" xfId="0" applyFont="1" applyFill="1" applyBorder="1" applyAlignment="1" applyProtection="1">
      <alignment horizontal="center" vertical="center"/>
      <protection locked="0"/>
    </xf>
    <xf numFmtId="0" fontId="39" fillId="10" borderId="18" xfId="0" applyFont="1" applyFill="1" applyBorder="1" applyAlignment="1" applyProtection="1">
      <alignment horizontal="center" vertical="center"/>
      <protection locked="0"/>
    </xf>
    <xf numFmtId="0" fontId="39" fillId="10" borderId="26" xfId="0" applyFont="1" applyFill="1" applyBorder="1" applyAlignment="1" applyProtection="1">
      <alignment horizontal="center" vertical="center"/>
      <protection locked="0"/>
    </xf>
    <xf numFmtId="0" fontId="39" fillId="117" borderId="45" xfId="0" applyFont="1" applyFill="1" applyBorder="1" applyAlignment="1" applyProtection="1">
      <alignment horizontal="center" vertical="center"/>
      <protection locked="0"/>
    </xf>
    <xf numFmtId="0" fontId="39" fillId="99" borderId="26" xfId="0" applyFont="1" applyFill="1" applyBorder="1" applyAlignment="1" applyProtection="1">
      <alignment horizontal="center" vertical="center"/>
      <protection locked="0"/>
    </xf>
    <xf numFmtId="0" fontId="39" fillId="99" borderId="46" xfId="0" applyFont="1" applyFill="1" applyBorder="1" applyAlignment="1" applyProtection="1">
      <alignment horizontal="center" vertical="center"/>
      <protection locked="0"/>
    </xf>
    <xf numFmtId="0" fontId="39" fillId="18" borderId="26" xfId="0" applyFont="1" applyFill="1" applyBorder="1" applyAlignment="1" applyProtection="1">
      <alignment horizontal="center" vertical="center"/>
      <protection locked="0"/>
    </xf>
    <xf numFmtId="0" fontId="39" fillId="18" borderId="46" xfId="0" applyFont="1" applyFill="1" applyBorder="1" applyAlignment="1" applyProtection="1">
      <alignment horizontal="center" vertical="center"/>
      <protection locked="0"/>
    </xf>
    <xf numFmtId="0" fontId="39" fillId="99" borderId="18" xfId="0" applyFont="1" applyFill="1" applyBorder="1" applyAlignment="1" applyProtection="1">
      <alignment horizontal="center" vertical="center"/>
      <protection locked="0"/>
    </xf>
    <xf numFmtId="0" fontId="39" fillId="18" borderId="18" xfId="0" applyFont="1" applyFill="1" applyBorder="1" applyAlignment="1" applyProtection="1">
      <alignment horizontal="center" vertical="center"/>
      <protection locked="0"/>
    </xf>
    <xf numFmtId="0" fontId="16" fillId="125" borderId="47" xfId="0" applyFont="1" applyFill="1" applyBorder="1" applyAlignment="1" applyProtection="1">
      <alignment horizontal="center" vertical="center"/>
      <protection locked="0"/>
    </xf>
    <xf numFmtId="0" fontId="39" fillId="88" borderId="3" xfId="0" applyFont="1" applyFill="1" applyBorder="1" applyAlignment="1" applyProtection="1">
      <alignment horizontal="center" vertical="center"/>
      <protection locked="0"/>
    </xf>
    <xf numFmtId="0" fontId="39" fillId="88" borderId="4" xfId="0" applyFont="1" applyFill="1" applyBorder="1" applyAlignment="1" applyProtection="1">
      <alignment horizontal="center" vertical="center"/>
      <protection locked="0"/>
    </xf>
    <xf numFmtId="0" fontId="36" fillId="5" borderId="3" xfId="0" applyFont="1" applyFill="1" applyBorder="1" applyAlignment="1" applyProtection="1">
      <alignment horizontal="center" vertical="center"/>
      <protection locked="0"/>
    </xf>
    <xf numFmtId="0" fontId="36" fillId="5" borderId="4" xfId="0" applyFont="1" applyFill="1" applyBorder="1" applyAlignment="1" applyProtection="1">
      <alignment horizontal="center" vertical="center"/>
      <protection locked="0"/>
    </xf>
    <xf numFmtId="0" fontId="36" fillId="5" borderId="5" xfId="0" applyFont="1" applyFill="1" applyBorder="1" applyAlignment="1" applyProtection="1">
      <alignment horizontal="center" vertical="center"/>
      <protection locked="0"/>
    </xf>
    <xf numFmtId="10" fontId="39" fillId="88" borderId="3" xfId="0" applyNumberFormat="1" applyFont="1" applyFill="1" applyBorder="1" applyAlignment="1" applyProtection="1">
      <alignment horizontal="left" vertical="center"/>
      <protection locked="0"/>
    </xf>
    <xf numFmtId="10" fontId="39" fillId="88" borderId="5" xfId="0" applyNumberFormat="1" applyFont="1" applyFill="1" applyBorder="1" applyAlignment="1" applyProtection="1">
      <alignment horizontal="left" vertical="center"/>
      <protection locked="0"/>
    </xf>
    <xf numFmtId="10" fontId="39" fillId="88" borderId="4" xfId="0" applyNumberFormat="1" applyFont="1" applyFill="1" applyBorder="1" applyAlignment="1" applyProtection="1">
      <alignment horizontal="left" vertical="center"/>
      <protection locked="0"/>
    </xf>
    <xf numFmtId="10" fontId="39" fillId="80" borderId="3" xfId="0" applyNumberFormat="1" applyFont="1" applyFill="1" applyBorder="1" applyAlignment="1" applyProtection="1">
      <alignment horizontal="left" vertical="center"/>
      <protection locked="0"/>
    </xf>
    <xf numFmtId="10" fontId="39" fillId="80" borderId="5" xfId="0" applyNumberFormat="1" applyFont="1" applyFill="1" applyBorder="1" applyAlignment="1" applyProtection="1">
      <alignment horizontal="left" vertical="center"/>
      <protection locked="0"/>
    </xf>
    <xf numFmtId="10" fontId="39" fillId="80" borderId="4" xfId="0" applyNumberFormat="1" applyFont="1" applyFill="1" applyBorder="1" applyAlignment="1" applyProtection="1">
      <alignment horizontal="left" vertical="center"/>
      <protection locked="0"/>
    </xf>
    <xf numFmtId="0" fontId="20" fillId="83" borderId="31" xfId="0" applyFont="1" applyFill="1" applyBorder="1" applyAlignment="1" applyProtection="1">
      <alignment horizontal="center" vertical="center"/>
      <protection locked="0"/>
    </xf>
    <xf numFmtId="0" fontId="20" fillId="83" borderId="29" xfId="0" applyFont="1" applyFill="1" applyBorder="1" applyAlignment="1" applyProtection="1">
      <alignment horizontal="center" vertical="center"/>
      <protection locked="0"/>
    </xf>
    <xf numFmtId="0" fontId="18" fillId="60" borderId="26" xfId="0" applyFont="1" applyFill="1" applyBorder="1" applyAlignment="1" applyProtection="1">
      <alignment horizontal="center" vertical="center" wrapText="1"/>
      <protection locked="0"/>
    </xf>
    <xf numFmtId="0" fontId="18" fillId="60" borderId="27" xfId="0" applyFont="1" applyFill="1" applyBorder="1" applyAlignment="1" applyProtection="1">
      <alignment horizontal="center" vertical="center" wrapText="1"/>
      <protection locked="0"/>
    </xf>
    <xf numFmtId="0" fontId="18" fillId="60" borderId="18" xfId="0" applyFont="1" applyFill="1" applyBorder="1" applyAlignment="1" applyProtection="1">
      <alignment horizontal="center" vertical="center" wrapText="1"/>
      <protection locked="0"/>
    </xf>
    <xf numFmtId="0" fontId="10" fillId="144" borderId="36" xfId="0" applyFont="1" applyFill="1" applyBorder="1" applyAlignment="1" applyProtection="1">
      <alignment horizontal="center" vertical="center" wrapText="1"/>
      <protection locked="0"/>
    </xf>
    <xf numFmtId="0" fontId="10" fillId="144" borderId="38" xfId="0" applyFont="1" applyFill="1" applyBorder="1" applyAlignment="1" applyProtection="1">
      <alignment horizontal="center" vertical="center" wrapText="1"/>
      <protection locked="0"/>
    </xf>
    <xf numFmtId="0" fontId="10" fillId="144" borderId="37" xfId="0" applyFont="1" applyFill="1" applyBorder="1" applyAlignment="1" applyProtection="1">
      <alignment horizontal="center" vertical="center" wrapText="1"/>
      <protection locked="0"/>
    </xf>
    <xf numFmtId="0" fontId="10" fillId="144" borderId="11" xfId="0" applyFont="1" applyFill="1" applyBorder="1" applyAlignment="1" applyProtection="1">
      <alignment horizontal="center" vertical="center" wrapText="1"/>
      <protection locked="0"/>
    </xf>
    <xf numFmtId="0" fontId="10" fillId="144" borderId="2" xfId="0" applyFont="1" applyFill="1" applyBorder="1" applyAlignment="1" applyProtection="1">
      <alignment horizontal="center" vertical="center" wrapText="1"/>
      <protection locked="0"/>
    </xf>
    <xf numFmtId="0" fontId="10" fillId="144" borderId="12" xfId="0" applyFont="1" applyFill="1" applyBorder="1" applyAlignment="1" applyProtection="1">
      <alignment horizontal="center" vertical="center" wrapText="1"/>
      <protection locked="0"/>
    </xf>
    <xf numFmtId="0" fontId="10" fillId="133" borderId="36" xfId="0" applyFont="1" applyFill="1" applyBorder="1" applyAlignment="1" applyProtection="1">
      <alignment horizontal="center" vertical="center"/>
      <protection locked="0"/>
    </xf>
    <xf numFmtId="0" fontId="10" fillId="133" borderId="38" xfId="0" applyFont="1" applyFill="1" applyBorder="1" applyAlignment="1" applyProtection="1">
      <alignment horizontal="center" vertical="center"/>
      <protection locked="0"/>
    </xf>
    <xf numFmtId="0" fontId="10" fillId="133" borderId="37" xfId="0" applyFont="1" applyFill="1" applyBorder="1" applyAlignment="1" applyProtection="1">
      <alignment horizontal="center" vertical="center"/>
      <protection locked="0"/>
    </xf>
    <xf numFmtId="0" fontId="10" fillId="133" borderId="11" xfId="0" applyFont="1" applyFill="1" applyBorder="1" applyAlignment="1" applyProtection="1">
      <alignment horizontal="center" vertical="center"/>
      <protection locked="0"/>
    </xf>
    <xf numFmtId="0" fontId="10" fillId="133" borderId="2" xfId="0" applyFont="1" applyFill="1" applyBorder="1" applyAlignment="1" applyProtection="1">
      <alignment horizontal="center" vertical="center"/>
      <protection locked="0"/>
    </xf>
    <xf numFmtId="0" fontId="10" fillId="133" borderId="12" xfId="0" applyFont="1" applyFill="1" applyBorder="1" applyAlignment="1" applyProtection="1">
      <alignment horizontal="center" vertical="center"/>
      <protection locked="0"/>
    </xf>
    <xf numFmtId="0" fontId="16" fillId="118" borderId="9" xfId="0" applyFont="1" applyFill="1" applyBorder="1" applyAlignment="1" applyProtection="1">
      <alignment horizontal="center" vertical="center"/>
      <protection locked="0"/>
    </xf>
    <xf numFmtId="0" fontId="16" fillId="118" borderId="7" xfId="0" applyFont="1" applyFill="1" applyBorder="1" applyAlignment="1" applyProtection="1">
      <alignment horizontal="center" vertical="center"/>
      <protection locked="0"/>
    </xf>
    <xf numFmtId="0" fontId="16" fillId="118" borderId="10" xfId="0" applyFont="1" applyFill="1" applyBorder="1" applyAlignment="1" applyProtection="1">
      <alignment horizontal="center" vertical="center"/>
      <protection locked="0"/>
    </xf>
    <xf numFmtId="0" fontId="16" fillId="118" borderId="11" xfId="0" applyFont="1" applyFill="1" applyBorder="1" applyAlignment="1" applyProtection="1">
      <alignment horizontal="center" vertical="center"/>
      <protection locked="0"/>
    </xf>
    <xf numFmtId="0" fontId="16" fillId="118" borderId="2" xfId="0" applyFont="1" applyFill="1" applyBorder="1" applyAlignment="1" applyProtection="1">
      <alignment horizontal="center" vertical="center"/>
      <protection locked="0"/>
    </xf>
    <xf numFmtId="0" fontId="16" fillId="118" borderId="12" xfId="0" applyFont="1" applyFill="1" applyBorder="1" applyAlignment="1" applyProtection="1">
      <alignment horizontal="center" vertical="center"/>
      <protection locked="0"/>
    </xf>
    <xf numFmtId="0" fontId="16" fillId="17" borderId="9" xfId="0" applyFont="1" applyFill="1" applyBorder="1" applyAlignment="1" applyProtection="1">
      <alignment horizontal="center" vertical="center"/>
      <protection locked="0"/>
    </xf>
    <xf numFmtId="0" fontId="16" fillId="17" borderId="7"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7" borderId="11" xfId="0" applyFont="1" applyFill="1" applyBorder="1" applyAlignment="1" applyProtection="1">
      <alignment horizontal="center" vertical="center"/>
      <protection locked="0"/>
    </xf>
    <xf numFmtId="0" fontId="16" fillId="17" borderId="2" xfId="0" applyFont="1" applyFill="1" applyBorder="1" applyAlignment="1" applyProtection="1">
      <alignment horizontal="center" vertical="center"/>
      <protection locked="0"/>
    </xf>
    <xf numFmtId="0" fontId="16" fillId="17" borderId="12" xfId="0" applyFont="1" applyFill="1" applyBorder="1" applyAlignment="1" applyProtection="1">
      <alignment horizontal="center" vertical="center"/>
      <protection locked="0"/>
    </xf>
    <xf numFmtId="0" fontId="16" fillId="8" borderId="9" xfId="0" applyFont="1" applyFill="1" applyBorder="1" applyAlignment="1" applyProtection="1">
      <alignment horizontal="center" vertical="center"/>
      <protection locked="0"/>
    </xf>
    <xf numFmtId="0" fontId="16" fillId="8" borderId="7" xfId="0" applyFont="1" applyFill="1" applyBorder="1" applyAlignment="1" applyProtection="1">
      <alignment horizontal="center" vertical="center"/>
      <protection locked="0"/>
    </xf>
    <xf numFmtId="0" fontId="16" fillId="8" borderId="10" xfId="0" applyFont="1" applyFill="1" applyBorder="1" applyAlignment="1" applyProtection="1">
      <alignment horizontal="center" vertical="center"/>
      <protection locked="0"/>
    </xf>
    <xf numFmtId="0" fontId="16" fillId="8" borderId="11" xfId="0" applyFont="1" applyFill="1" applyBorder="1" applyAlignment="1" applyProtection="1">
      <alignment horizontal="center" vertical="center"/>
      <protection locked="0"/>
    </xf>
    <xf numFmtId="0" fontId="16" fillId="8" borderId="2" xfId="0" applyFont="1" applyFill="1" applyBorder="1" applyAlignment="1" applyProtection="1">
      <alignment horizontal="center" vertical="center"/>
      <protection locked="0"/>
    </xf>
    <xf numFmtId="0" fontId="16" fillId="8" borderId="12" xfId="0" applyFont="1" applyFill="1" applyBorder="1" applyAlignment="1" applyProtection="1">
      <alignment horizontal="center" vertical="center"/>
      <protection locked="0"/>
    </xf>
    <xf numFmtId="0" fontId="46" fillId="71" borderId="56" xfId="0" applyFont="1" applyFill="1" applyBorder="1" applyAlignment="1" applyProtection="1">
      <alignment horizontal="center" vertical="center"/>
      <protection locked="0"/>
    </xf>
    <xf numFmtId="0" fontId="46" fillId="71" borderId="23" xfId="0" applyFont="1" applyFill="1" applyBorder="1" applyAlignment="1" applyProtection="1">
      <alignment horizontal="center" vertical="center"/>
      <protection locked="0"/>
    </xf>
    <xf numFmtId="0" fontId="46" fillId="71" borderId="24" xfId="0" applyFont="1" applyFill="1" applyBorder="1" applyAlignment="1" applyProtection="1">
      <alignment horizontal="center" vertical="center"/>
      <protection locked="0"/>
    </xf>
    <xf numFmtId="0" fontId="46" fillId="71" borderId="55" xfId="0" applyFont="1" applyFill="1" applyBorder="1" applyAlignment="1" applyProtection="1">
      <alignment horizontal="center" vertical="center"/>
      <protection locked="0"/>
    </xf>
    <xf numFmtId="0" fontId="0" fillId="52" borderId="0" xfId="0" applyFill="1" applyAlignment="1" applyProtection="1">
      <alignment horizontal="center"/>
      <protection locked="0"/>
    </xf>
    <xf numFmtId="0" fontId="0" fillId="52" borderId="32" xfId="0" applyFill="1" applyBorder="1" applyAlignment="1" applyProtection="1">
      <alignment horizontal="center"/>
      <protection locked="0"/>
    </xf>
    <xf numFmtId="0" fontId="20" fillId="19" borderId="3"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4" xfId="0" applyFont="1" applyFill="1" applyBorder="1" applyAlignment="1" applyProtection="1">
      <alignment horizontal="center" vertical="center"/>
      <protection locked="0"/>
    </xf>
    <xf numFmtId="0" fontId="46" fillId="63" borderId="26" xfId="0" applyFont="1" applyFill="1" applyBorder="1" applyAlignment="1" applyProtection="1">
      <alignment horizontal="center" vertical="center"/>
      <protection locked="0"/>
    </xf>
    <xf numFmtId="0" fontId="46" fillId="63" borderId="18" xfId="0" applyFont="1" applyFill="1" applyBorder="1" applyAlignment="1" applyProtection="1">
      <alignment horizontal="center" vertical="center"/>
      <protection locked="0"/>
    </xf>
    <xf numFmtId="0" fontId="46" fillId="63" borderId="42" xfId="0" applyFont="1" applyFill="1" applyBorder="1" applyAlignment="1" applyProtection="1">
      <alignment horizontal="center" vertical="center"/>
      <protection locked="0"/>
    </xf>
    <xf numFmtId="0" fontId="23" fillId="50" borderId="26" xfId="0" applyFont="1" applyFill="1" applyBorder="1" applyAlignment="1" applyProtection="1">
      <alignment horizontal="center" vertical="center" wrapText="1"/>
      <protection locked="0"/>
    </xf>
    <xf numFmtId="0" fontId="23" fillId="50" borderId="27" xfId="0" applyFont="1" applyFill="1" applyBorder="1" applyAlignment="1" applyProtection="1">
      <alignment horizontal="center" vertical="center" wrapText="1"/>
      <protection locked="0"/>
    </xf>
    <xf numFmtId="0" fontId="23" fillId="50" borderId="18" xfId="0" applyFont="1" applyFill="1" applyBorder="1" applyAlignment="1" applyProtection="1">
      <alignment horizontal="center" vertical="center" wrapText="1"/>
      <protection locked="0"/>
    </xf>
    <xf numFmtId="0" fontId="18" fillId="93" borderId="3" xfId="0" applyFont="1" applyFill="1" applyBorder="1" applyAlignment="1" applyProtection="1">
      <alignment horizontal="center" vertical="center" wrapText="1"/>
      <protection locked="0"/>
    </xf>
    <xf numFmtId="0" fontId="18" fillId="93" borderId="5" xfId="0" applyFont="1" applyFill="1" applyBorder="1" applyAlignment="1" applyProtection="1">
      <alignment horizontal="center" vertical="center" wrapText="1"/>
      <protection locked="0"/>
    </xf>
    <xf numFmtId="0" fontId="18" fillId="93" borderId="33" xfId="0" applyFont="1" applyFill="1" applyBorder="1" applyAlignment="1" applyProtection="1">
      <alignment horizontal="center" vertical="center" wrapText="1"/>
      <protection locked="0"/>
    </xf>
    <xf numFmtId="0" fontId="41" fillId="51" borderId="6" xfId="0" applyFont="1" applyFill="1" applyBorder="1" applyAlignment="1" applyProtection="1">
      <alignment horizontal="center" vertical="center"/>
      <protection locked="0"/>
    </xf>
    <xf numFmtId="0" fontId="41" fillId="51" borderId="0" xfId="0" applyFont="1" applyFill="1" applyAlignment="1" applyProtection="1">
      <alignment horizontal="center" vertical="center"/>
      <protection locked="0"/>
    </xf>
    <xf numFmtId="0" fontId="42" fillId="88" borderId="3" xfId="0" applyFont="1" applyFill="1" applyBorder="1" applyAlignment="1" applyProtection="1">
      <alignment horizontal="center" vertical="center"/>
      <protection locked="0"/>
    </xf>
    <xf numFmtId="0" fontId="42" fillId="88" borderId="4" xfId="0" applyFont="1" applyFill="1" applyBorder="1" applyAlignment="1" applyProtection="1">
      <alignment horizontal="center" vertical="center"/>
      <protection locked="0"/>
    </xf>
    <xf numFmtId="0" fontId="39" fillId="80" borderId="3" xfId="0" applyFont="1" applyFill="1" applyBorder="1" applyAlignment="1" applyProtection="1">
      <alignment horizontal="center" vertical="center"/>
      <protection locked="0"/>
    </xf>
    <xf numFmtId="0" fontId="39" fillId="80" borderId="4" xfId="0" applyFont="1" applyFill="1" applyBorder="1" applyAlignment="1" applyProtection="1">
      <alignment horizontal="center" vertical="center"/>
      <protection locked="0"/>
    </xf>
    <xf numFmtId="0" fontId="18" fillId="66" borderId="26" xfId="0" applyFont="1" applyFill="1" applyBorder="1" applyAlignment="1" applyProtection="1">
      <alignment horizontal="center" vertical="center" wrapText="1"/>
      <protection locked="0"/>
    </xf>
    <xf numFmtId="0" fontId="18" fillId="66" borderId="27" xfId="0" applyFont="1" applyFill="1" applyBorder="1" applyAlignment="1" applyProtection="1">
      <alignment horizontal="center" vertical="center" wrapText="1"/>
      <protection locked="0"/>
    </xf>
    <xf numFmtId="0" fontId="18" fillId="66" borderId="18" xfId="0" applyFont="1" applyFill="1" applyBorder="1" applyAlignment="1" applyProtection="1">
      <alignment horizontal="center" vertical="center" wrapText="1"/>
      <protection locked="0"/>
    </xf>
    <xf numFmtId="0" fontId="18" fillId="95" borderId="26" xfId="0" applyFont="1" applyFill="1" applyBorder="1" applyAlignment="1" applyProtection="1">
      <alignment horizontal="center" vertical="center" wrapText="1"/>
      <protection locked="0"/>
    </xf>
    <xf numFmtId="0" fontId="18" fillId="95" borderId="27" xfId="0" applyFont="1" applyFill="1" applyBorder="1" applyAlignment="1" applyProtection="1">
      <alignment horizontal="center" vertical="center" wrapText="1"/>
      <protection locked="0"/>
    </xf>
    <xf numFmtId="0" fontId="18" fillId="95" borderId="18" xfId="0" applyFont="1" applyFill="1" applyBorder="1" applyAlignment="1" applyProtection="1">
      <alignment horizontal="center" vertical="center" wrapText="1"/>
      <protection locked="0"/>
    </xf>
    <xf numFmtId="0" fontId="1" fillId="19" borderId="26" xfId="0" applyFont="1" applyFill="1" applyBorder="1" applyAlignment="1" applyProtection="1">
      <alignment horizontal="center" vertical="center" wrapText="1"/>
      <protection locked="0"/>
    </xf>
    <xf numFmtId="0" fontId="1" fillId="19" borderId="27" xfId="0" applyFont="1" applyFill="1" applyBorder="1" applyAlignment="1" applyProtection="1">
      <alignment horizontal="center" vertical="center" wrapText="1"/>
      <protection locked="0"/>
    </xf>
    <xf numFmtId="0" fontId="1" fillId="19" borderId="18" xfId="0" applyFont="1" applyFill="1" applyBorder="1" applyAlignment="1" applyProtection="1">
      <alignment horizontal="center" vertical="center" wrapText="1"/>
      <protection locked="0"/>
    </xf>
    <xf numFmtId="0" fontId="35" fillId="71" borderId="26" xfId="0" applyFont="1" applyFill="1" applyBorder="1" applyAlignment="1" applyProtection="1">
      <alignment horizontal="center" vertical="center"/>
      <protection locked="0"/>
    </xf>
    <xf numFmtId="0" fontId="35" fillId="71" borderId="18" xfId="0" applyFont="1" applyFill="1" applyBorder="1" applyAlignment="1" applyProtection="1">
      <alignment horizontal="center" vertical="center"/>
      <protection locked="0"/>
    </xf>
    <xf numFmtId="0" fontId="23" fillId="50" borderId="27" xfId="0" applyFont="1" applyFill="1" applyBorder="1" applyAlignment="1" applyProtection="1">
      <alignment horizontal="center" vertical="center"/>
      <protection locked="0"/>
    </xf>
    <xf numFmtId="0" fontId="23" fillId="50" borderId="18" xfId="0" applyFont="1" applyFill="1" applyBorder="1" applyAlignment="1" applyProtection="1">
      <alignment horizontal="center" vertical="center"/>
      <protection locked="0"/>
    </xf>
    <xf numFmtId="0" fontId="22" fillId="51" borderId="50" xfId="0" applyFont="1" applyFill="1" applyBorder="1" applyAlignment="1" applyProtection="1">
      <alignment horizontal="center" vertical="center" wrapText="1"/>
      <protection locked="0"/>
    </xf>
    <xf numFmtId="0" fontId="22" fillId="51" borderId="38" xfId="0" applyFont="1" applyFill="1" applyBorder="1" applyAlignment="1" applyProtection="1">
      <alignment horizontal="center" vertical="center" wrapText="1"/>
      <protection locked="0"/>
    </xf>
    <xf numFmtId="0" fontId="22" fillId="51" borderId="51" xfId="0" applyFont="1" applyFill="1" applyBorder="1" applyAlignment="1" applyProtection="1">
      <alignment horizontal="center" vertical="center" wrapText="1"/>
      <protection locked="0"/>
    </xf>
    <xf numFmtId="0" fontId="22" fillId="51" borderId="52" xfId="0" applyFont="1" applyFill="1" applyBorder="1" applyAlignment="1" applyProtection="1">
      <alignment horizontal="center" vertical="center" wrapText="1"/>
      <protection locked="0"/>
    </xf>
    <xf numFmtId="0" fontId="22" fillId="51" borderId="0" xfId="0" applyFont="1" applyFill="1" applyAlignment="1" applyProtection="1">
      <alignment horizontal="center" vertical="center" wrapText="1"/>
      <protection locked="0"/>
    </xf>
    <xf numFmtId="0" fontId="22" fillId="51" borderId="28" xfId="0" applyFont="1" applyFill="1" applyBorder="1" applyAlignment="1" applyProtection="1">
      <alignment horizontal="center" vertical="center" wrapText="1"/>
      <protection locked="0"/>
    </xf>
    <xf numFmtId="0" fontId="22" fillId="51" borderId="53" xfId="0" applyFont="1" applyFill="1" applyBorder="1" applyAlignment="1" applyProtection="1">
      <alignment horizontal="center" vertical="center" wrapText="1"/>
      <protection locked="0"/>
    </xf>
    <xf numFmtId="0" fontId="22" fillId="51" borderId="32" xfId="0" applyFont="1" applyFill="1" applyBorder="1" applyAlignment="1" applyProtection="1">
      <alignment horizontal="center" vertical="center" wrapText="1"/>
      <protection locked="0"/>
    </xf>
    <xf numFmtId="0" fontId="22" fillId="51" borderId="54" xfId="0" applyFont="1" applyFill="1" applyBorder="1" applyAlignment="1" applyProtection="1">
      <alignment horizontal="center" vertical="center" wrapText="1"/>
      <protection locked="0"/>
    </xf>
    <xf numFmtId="0" fontId="16" fillId="137" borderId="0" xfId="0" applyFont="1" applyFill="1" applyAlignment="1" applyProtection="1">
      <alignment horizontal="center" vertical="center"/>
      <protection hidden="1"/>
    </xf>
    <xf numFmtId="0" fontId="18" fillId="69" borderId="3" xfId="0" applyFont="1" applyFill="1" applyBorder="1" applyAlignment="1" applyProtection="1">
      <alignment horizontal="center" vertical="center" wrapText="1"/>
      <protection locked="0"/>
    </xf>
    <xf numFmtId="0" fontId="18" fillId="69" borderId="5" xfId="0" applyFont="1" applyFill="1" applyBorder="1" applyAlignment="1" applyProtection="1">
      <alignment horizontal="center" vertical="center" wrapText="1"/>
      <protection locked="0"/>
    </xf>
    <xf numFmtId="0" fontId="18" fillId="69" borderId="33" xfId="0" applyFont="1" applyFill="1" applyBorder="1" applyAlignment="1" applyProtection="1">
      <alignment horizontal="center" vertical="center" wrapText="1"/>
      <protection locked="0"/>
    </xf>
    <xf numFmtId="0" fontId="18" fillId="68" borderId="3" xfId="0" applyFont="1" applyFill="1" applyBorder="1" applyAlignment="1" applyProtection="1">
      <alignment horizontal="center" vertical="center" wrapText="1"/>
      <protection locked="0"/>
    </xf>
    <xf numFmtId="0" fontId="18" fillId="68" borderId="5" xfId="0" applyFont="1" applyFill="1" applyBorder="1" applyAlignment="1" applyProtection="1">
      <alignment horizontal="center" vertical="center" wrapText="1"/>
      <protection locked="0"/>
    </xf>
    <xf numFmtId="0" fontId="18" fillId="68" borderId="33" xfId="0" applyFont="1" applyFill="1" applyBorder="1" applyAlignment="1" applyProtection="1">
      <alignment horizontal="center" vertical="center" wrapText="1"/>
      <protection locked="0"/>
    </xf>
    <xf numFmtId="0" fontId="20" fillId="119" borderId="3" xfId="0" applyFont="1" applyFill="1" applyBorder="1" applyAlignment="1" applyProtection="1">
      <alignment horizontal="center" vertical="center"/>
      <protection locked="0"/>
    </xf>
    <xf numFmtId="0" fontId="20" fillId="119" borderId="5" xfId="0" applyFont="1" applyFill="1" applyBorder="1" applyAlignment="1" applyProtection="1">
      <alignment horizontal="center" vertical="center"/>
      <protection locked="0"/>
    </xf>
    <xf numFmtId="0" fontId="20" fillId="119" borderId="4" xfId="0" applyFont="1" applyFill="1" applyBorder="1" applyAlignment="1" applyProtection="1">
      <alignment horizontal="center" vertical="center"/>
      <protection locked="0"/>
    </xf>
    <xf numFmtId="0" fontId="38" fillId="54" borderId="3" xfId="0" applyFont="1" applyFill="1" applyBorder="1" applyAlignment="1" applyProtection="1">
      <alignment horizontal="right" vertical="center" wrapText="1"/>
      <protection locked="0"/>
    </xf>
    <xf numFmtId="0" fontId="38" fillId="54" borderId="5" xfId="0" applyFont="1" applyFill="1" applyBorder="1" applyAlignment="1" applyProtection="1">
      <alignment horizontal="right" vertical="center" wrapText="1"/>
      <protection locked="0"/>
    </xf>
    <xf numFmtId="0" fontId="38" fillId="54" borderId="4" xfId="0" applyFont="1" applyFill="1" applyBorder="1" applyAlignment="1" applyProtection="1">
      <alignment horizontal="right" vertical="center" wrapText="1"/>
      <protection locked="0"/>
    </xf>
    <xf numFmtId="0" fontId="21" fillId="15" borderId="24" xfId="0" applyFont="1" applyFill="1" applyBorder="1" applyAlignment="1" applyProtection="1">
      <alignment horizontal="center" vertical="center"/>
      <protection locked="0"/>
    </xf>
    <xf numFmtId="0" fontId="21" fillId="15" borderId="25" xfId="0" applyFont="1" applyFill="1" applyBorder="1" applyAlignment="1" applyProtection="1">
      <alignment horizontal="center" vertical="center"/>
      <protection locked="0"/>
    </xf>
    <xf numFmtId="0" fontId="21" fillId="15" borderId="23" xfId="0" applyFont="1" applyFill="1" applyBorder="1" applyAlignment="1" applyProtection="1">
      <alignment horizontal="center" vertical="center"/>
      <protection locked="0"/>
    </xf>
    <xf numFmtId="0" fontId="21" fillId="15" borderId="3" xfId="0" applyFont="1" applyFill="1" applyBorder="1" applyAlignment="1" applyProtection="1">
      <alignment horizontal="center" vertical="center"/>
      <protection locked="0"/>
    </xf>
    <xf numFmtId="0" fontId="21" fillId="15" borderId="5" xfId="0" applyFont="1" applyFill="1" applyBorder="1" applyAlignment="1" applyProtection="1">
      <alignment horizontal="center" vertical="center"/>
      <protection locked="0"/>
    </xf>
    <xf numFmtId="0" fontId="21" fillId="15" borderId="4" xfId="0" applyFont="1" applyFill="1" applyBorder="1" applyAlignment="1" applyProtection="1">
      <alignment horizontal="center" vertical="center"/>
      <protection locked="0"/>
    </xf>
    <xf numFmtId="0" fontId="38" fillId="53" borderId="24" xfId="0" applyFont="1" applyFill="1" applyBorder="1" applyAlignment="1" applyProtection="1">
      <alignment horizontal="right" vertical="center" wrapText="1"/>
      <protection locked="0"/>
    </xf>
    <xf numFmtId="0" fontId="38" fillId="53" borderId="25" xfId="0" applyFont="1" applyFill="1" applyBorder="1" applyAlignment="1" applyProtection="1">
      <alignment horizontal="right" vertical="center" wrapText="1"/>
      <protection locked="0"/>
    </xf>
    <xf numFmtId="0" fontId="38" fillId="53" borderId="23" xfId="0" applyFont="1" applyFill="1" applyBorder="1" applyAlignment="1" applyProtection="1">
      <alignment horizontal="right" vertical="center" wrapText="1"/>
      <protection locked="0"/>
    </xf>
    <xf numFmtId="0" fontId="46" fillId="63" borderId="49" xfId="0" applyFont="1" applyFill="1" applyBorder="1" applyAlignment="1" applyProtection="1">
      <alignment horizontal="center" vertical="center"/>
      <protection locked="0"/>
    </xf>
    <xf numFmtId="0" fontId="10" fillId="143" borderId="36" xfId="0" applyFont="1" applyFill="1" applyBorder="1" applyAlignment="1" applyProtection="1">
      <alignment horizontal="center" vertical="center"/>
      <protection locked="0"/>
    </xf>
    <xf numFmtId="0" fontId="10" fillId="143" borderId="37" xfId="0" applyFont="1" applyFill="1" applyBorder="1" applyAlignment="1" applyProtection="1">
      <alignment horizontal="center" vertical="center"/>
      <protection locked="0"/>
    </xf>
    <xf numFmtId="0" fontId="10" fillId="143" borderId="11" xfId="0" applyFont="1" applyFill="1" applyBorder="1" applyAlignment="1" applyProtection="1">
      <alignment horizontal="center" vertical="center"/>
      <protection locked="0"/>
    </xf>
    <xf numFmtId="0" fontId="10" fillId="143" borderId="12" xfId="0" applyFont="1" applyFill="1" applyBorder="1" applyAlignment="1" applyProtection="1">
      <alignment horizontal="center" vertical="center"/>
      <protection locked="0"/>
    </xf>
    <xf numFmtId="0" fontId="20" fillId="52" borderId="0" xfId="0" applyFont="1" applyFill="1" applyAlignment="1" applyProtection="1">
      <alignment horizontal="center" vertical="center"/>
      <protection locked="0"/>
    </xf>
    <xf numFmtId="0" fontId="16" fillId="135" borderId="0" xfId="0" applyFont="1" applyFill="1" applyAlignment="1" applyProtection="1">
      <alignment horizontal="center" vertical="center" wrapText="1"/>
      <protection hidden="1"/>
    </xf>
    <xf numFmtId="0" fontId="18" fillId="82" borderId="24" xfId="0" applyFont="1" applyFill="1" applyBorder="1" applyAlignment="1" applyProtection="1">
      <alignment horizontal="center" vertical="center" wrapText="1"/>
      <protection locked="0"/>
    </xf>
    <xf numFmtId="0" fontId="18" fillId="82" borderId="25" xfId="0" applyFont="1" applyFill="1" applyBorder="1" applyAlignment="1" applyProtection="1">
      <alignment horizontal="center" vertical="center" wrapText="1"/>
      <protection locked="0"/>
    </xf>
    <xf numFmtId="0" fontId="18" fillId="82" borderId="48" xfId="0" applyFont="1" applyFill="1" applyBorder="1" applyAlignment="1" applyProtection="1">
      <alignment horizontal="center" vertical="center" wrapText="1"/>
      <protection locked="0"/>
    </xf>
    <xf numFmtId="0" fontId="18" fillId="94" borderId="26" xfId="0" applyFont="1" applyFill="1" applyBorder="1" applyAlignment="1" applyProtection="1">
      <alignment horizontal="center" vertical="center" wrapText="1"/>
      <protection locked="0"/>
    </xf>
    <xf numFmtId="0" fontId="18" fillId="94" borderId="27" xfId="0" applyFont="1" applyFill="1" applyBorder="1" applyAlignment="1" applyProtection="1">
      <alignment horizontal="center" vertical="center" wrapText="1"/>
      <protection locked="0"/>
    </xf>
    <xf numFmtId="0" fontId="18" fillId="94" borderId="18" xfId="0" applyFont="1" applyFill="1" applyBorder="1" applyAlignment="1" applyProtection="1">
      <alignment horizontal="center" vertical="center" wrapText="1"/>
      <protection locked="0"/>
    </xf>
    <xf numFmtId="0" fontId="20" fillId="120" borderId="3" xfId="0" applyFont="1" applyFill="1" applyBorder="1" applyAlignment="1" applyProtection="1">
      <alignment horizontal="center" vertical="center"/>
      <protection locked="0"/>
    </xf>
    <xf numFmtId="0" fontId="20" fillId="120" borderId="5" xfId="0" applyFont="1" applyFill="1" applyBorder="1" applyAlignment="1" applyProtection="1">
      <alignment horizontal="center" vertical="center"/>
      <protection locked="0"/>
    </xf>
    <xf numFmtId="0" fontId="20" fillId="120" borderId="33" xfId="0" applyFont="1" applyFill="1" applyBorder="1" applyAlignment="1" applyProtection="1">
      <alignment horizontal="center" vertical="center"/>
      <protection locked="0"/>
    </xf>
    <xf numFmtId="0" fontId="16" fillId="52" borderId="7" xfId="0" applyFont="1" applyFill="1" applyBorder="1" applyAlignment="1" applyProtection="1">
      <alignment horizontal="center" vertical="center"/>
      <protection locked="0"/>
    </xf>
    <xf numFmtId="0" fontId="16" fillId="52" borderId="32" xfId="0" applyFont="1" applyFill="1" applyBorder="1" applyAlignment="1" applyProtection="1">
      <alignment horizontal="center" vertical="center"/>
      <protection locked="0"/>
    </xf>
    <xf numFmtId="0" fontId="16" fillId="52" borderId="0" xfId="0" applyFont="1" applyFill="1" applyAlignment="1" applyProtection="1">
      <alignment horizontal="center" vertical="center"/>
      <protection locked="0"/>
    </xf>
    <xf numFmtId="10" fontId="39" fillId="70" borderId="7" xfId="0" applyNumberFormat="1" applyFont="1" applyFill="1" applyBorder="1" applyAlignment="1" applyProtection="1">
      <alignment horizontal="center" vertical="center"/>
      <protection locked="0"/>
    </xf>
    <xf numFmtId="10" fontId="39" fillId="70" borderId="0" xfId="0" applyNumberFormat="1" applyFont="1" applyFill="1" applyAlignment="1" applyProtection="1">
      <alignment horizontal="center" vertical="center"/>
      <protection locked="0"/>
    </xf>
    <xf numFmtId="0" fontId="0" fillId="55" borderId="0" xfId="0" applyFill="1" applyAlignment="1" applyProtection="1">
      <alignment horizontal="center"/>
      <protection locked="0"/>
    </xf>
    <xf numFmtId="0" fontId="16" fillId="43" borderId="0" xfId="0" applyFont="1" applyFill="1" applyAlignment="1" applyProtection="1">
      <alignment horizontal="center" vertical="center"/>
      <protection hidden="1"/>
    </xf>
    <xf numFmtId="0" fontId="0" fillId="52" borderId="0" xfId="0" applyFill="1" applyAlignment="1" applyProtection="1">
      <alignment horizontal="center"/>
      <protection hidden="1"/>
    </xf>
    <xf numFmtId="0" fontId="0" fillId="96" borderId="0" xfId="0" applyFill="1" applyAlignment="1" applyProtection="1">
      <alignment horizontal="center"/>
      <protection hidden="1"/>
    </xf>
    <xf numFmtId="0" fontId="16" fillId="33" borderId="0" xfId="0" applyFont="1" applyFill="1" applyAlignment="1" applyProtection="1">
      <alignment horizontal="center" vertical="center" wrapText="1"/>
      <protection hidden="1"/>
    </xf>
    <xf numFmtId="0" fontId="16" fillId="47" borderId="0" xfId="0" applyFont="1" applyFill="1" applyAlignment="1" applyProtection="1">
      <alignment horizontal="center" vertical="center" wrapText="1"/>
      <protection hidden="1"/>
    </xf>
    <xf numFmtId="0" fontId="32" fillId="113" borderId="0" xfId="0" applyFont="1" applyFill="1" applyAlignment="1" applyProtection="1">
      <alignment horizontal="center"/>
      <protection hidden="1"/>
    </xf>
    <xf numFmtId="0" fontId="33" fillId="113" borderId="0" xfId="0" applyFont="1" applyFill="1" applyAlignment="1" applyProtection="1">
      <alignment horizontal="center"/>
      <protection hidden="1"/>
    </xf>
    <xf numFmtId="0" fontId="32" fillId="10" borderId="0" xfId="0" applyFont="1" applyFill="1" applyAlignment="1" applyProtection="1">
      <alignment horizontal="center"/>
      <protection hidden="1"/>
    </xf>
    <xf numFmtId="0" fontId="33" fillId="113" borderId="0" xfId="0" applyFont="1" applyFill="1" applyAlignment="1" applyProtection="1">
      <alignment horizontal="center" wrapText="1"/>
      <protection hidden="1"/>
    </xf>
    <xf numFmtId="0" fontId="0" fillId="34" borderId="0" xfId="0" applyFill="1" applyAlignment="1" applyProtection="1">
      <alignment horizontal="center"/>
      <protection hidden="1"/>
    </xf>
    <xf numFmtId="0" fontId="23" fillId="48" borderId="0" xfId="0" applyFont="1" applyFill="1" applyAlignment="1" applyProtection="1">
      <alignment horizontal="center" vertical="center" wrapText="1"/>
      <protection hidden="1"/>
    </xf>
    <xf numFmtId="0" fontId="16" fillId="46" borderId="0" xfId="0" applyFont="1" applyFill="1" applyAlignment="1" applyProtection="1">
      <alignment horizontal="center" vertical="center" wrapText="1"/>
      <protection hidden="1"/>
    </xf>
    <xf numFmtId="0" fontId="16" fillId="41" borderId="0" xfId="0" applyFont="1" applyFill="1" applyAlignment="1" applyProtection="1">
      <alignment horizontal="center" vertical="center" wrapText="1"/>
      <protection hidden="1"/>
    </xf>
    <xf numFmtId="0" fontId="16" fillId="40" borderId="0" xfId="0" applyFont="1" applyFill="1" applyAlignment="1" applyProtection="1">
      <alignment horizontal="center" vertical="center" wrapText="1"/>
      <protection hidden="1"/>
    </xf>
    <xf numFmtId="0" fontId="16" fillId="39" borderId="0" xfId="0" applyFont="1" applyFill="1" applyAlignment="1" applyProtection="1">
      <alignment horizontal="center" vertical="center" wrapText="1"/>
      <protection hidden="1"/>
    </xf>
    <xf numFmtId="0" fontId="16" fillId="42" borderId="0" xfId="0" applyFont="1" applyFill="1" applyAlignment="1" applyProtection="1">
      <alignment horizontal="center" vertical="center" wrapText="1"/>
      <protection hidden="1"/>
    </xf>
    <xf numFmtId="0" fontId="16" fillId="35" borderId="0" xfId="0" applyFont="1" applyFill="1" applyAlignment="1" applyProtection="1">
      <alignment horizontal="center" vertical="center" wrapText="1"/>
      <protection hidden="1"/>
    </xf>
    <xf numFmtId="0" fontId="16" fillId="38" borderId="0" xfId="0" applyFont="1" applyFill="1" applyAlignment="1" applyProtection="1">
      <alignment horizontal="center" vertical="center" wrapText="1"/>
      <protection hidden="1"/>
    </xf>
    <xf numFmtId="0" fontId="16" fillId="37" borderId="0" xfId="0" applyFont="1" applyFill="1" applyAlignment="1" applyProtection="1">
      <alignment horizontal="center" vertical="center" wrapText="1"/>
      <protection hidden="1"/>
    </xf>
    <xf numFmtId="0" fontId="16" fillId="36" borderId="0" xfId="0" applyFont="1" applyFill="1" applyAlignment="1" applyProtection="1">
      <alignment horizontal="center" vertical="center" wrapText="1"/>
      <protection hidden="1"/>
    </xf>
    <xf numFmtId="0" fontId="16" fillId="45" borderId="0" xfId="0" applyFont="1" applyFill="1" applyAlignment="1" applyProtection="1">
      <alignment horizontal="center" vertical="center" wrapText="1"/>
      <protection hidden="1"/>
    </xf>
    <xf numFmtId="0" fontId="16" fillId="44" borderId="0" xfId="0" applyFont="1" applyFill="1" applyAlignment="1" applyProtection="1">
      <alignment horizontal="center" vertical="center" wrapText="1"/>
      <protection hidden="1"/>
    </xf>
    <xf numFmtId="0" fontId="0" fillId="85" borderId="0" xfId="0" applyFill="1" applyAlignment="1" applyProtection="1">
      <alignment horizontal="center"/>
      <protection locked="0"/>
    </xf>
    <xf numFmtId="0" fontId="0" fillId="84" borderId="0" xfId="0" applyFill="1" applyAlignment="1" applyProtection="1">
      <alignment horizontal="center"/>
      <protection locked="0"/>
    </xf>
    <xf numFmtId="0" fontId="28" fillId="51" borderId="0" xfId="0" applyFont="1" applyFill="1" applyAlignment="1" applyProtection="1">
      <alignment horizontal="center" vertical="center"/>
      <protection locked="0"/>
    </xf>
    <xf numFmtId="14" fontId="40" fillId="0" borderId="1" xfId="0" applyNumberFormat="1" applyFont="1" applyBorder="1" applyAlignment="1" applyProtection="1">
      <alignment horizontal="center" vertical="center"/>
      <protection locked="0"/>
    </xf>
    <xf numFmtId="10" fontId="40" fillId="89" borderId="3" xfId="0" applyNumberFormat="1" applyFont="1" applyFill="1" applyBorder="1" applyAlignment="1" applyProtection="1">
      <alignment horizontal="center" vertical="center"/>
      <protection locked="0"/>
    </xf>
    <xf numFmtId="10" fontId="40" fillId="89" borderId="5" xfId="0" applyNumberFormat="1" applyFont="1" applyFill="1" applyBorder="1" applyAlignment="1" applyProtection="1">
      <alignment horizontal="center" vertical="center"/>
      <protection locked="0"/>
    </xf>
    <xf numFmtId="10" fontId="40" fillId="89" borderId="4" xfId="0" applyNumberFormat="1" applyFont="1" applyFill="1" applyBorder="1" applyAlignment="1" applyProtection="1">
      <alignment horizontal="center" vertical="center"/>
      <protection locked="0"/>
    </xf>
    <xf numFmtId="8"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26" fillId="70" borderId="1" xfId="0" applyFont="1" applyFill="1" applyBorder="1" applyAlignment="1" applyProtection="1">
      <alignment horizontal="center" vertical="center"/>
      <protection hidden="1"/>
    </xf>
    <xf numFmtId="0" fontId="5" fillId="55" borderId="1" xfId="0" applyFont="1" applyFill="1" applyBorder="1" applyAlignment="1" applyProtection="1">
      <alignment horizontal="center" vertical="center"/>
      <protection hidden="1"/>
    </xf>
    <xf numFmtId="166" fontId="0" fillId="0" borderId="0" xfId="0" applyNumberFormat="1" applyAlignment="1" applyProtection="1">
      <alignment horizontal="center" vertical="center"/>
      <protection hidden="1"/>
    </xf>
    <xf numFmtId="0" fontId="40" fillId="17" borderId="1" xfId="0" applyFont="1" applyFill="1" applyBorder="1" applyAlignment="1" applyProtection="1">
      <alignment horizontal="left" vertical="center"/>
      <protection locked="0"/>
    </xf>
    <xf numFmtId="0" fontId="0" fillId="86" borderId="0" xfId="0" applyFill="1" applyAlignment="1" applyProtection="1">
      <alignment horizontal="center"/>
      <protection locked="0"/>
    </xf>
    <xf numFmtId="0" fontId="0" fillId="87" borderId="0" xfId="0" applyFill="1" applyAlignment="1" applyProtection="1">
      <alignment horizontal="center"/>
      <protection locked="0"/>
    </xf>
    <xf numFmtId="164" fontId="40" fillId="0" borderId="1" xfId="0" applyNumberFormat="1"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0" fontId="6" fillId="92" borderId="0" xfId="0" applyFont="1" applyFill="1" applyAlignment="1" applyProtection="1">
      <alignment horizontal="center" vertical="center"/>
      <protection locked="0"/>
    </xf>
    <xf numFmtId="0" fontId="40" fillId="5" borderId="1" xfId="0" applyFont="1" applyFill="1" applyBorder="1" applyAlignment="1" applyProtection="1">
      <alignment horizontal="left" vertical="center"/>
      <protection locked="0"/>
    </xf>
    <xf numFmtId="0" fontId="40" fillId="8" borderId="1" xfId="0" applyFont="1" applyFill="1" applyBorder="1" applyAlignment="1" applyProtection="1">
      <alignment horizontal="left" vertical="center"/>
      <protection locked="0"/>
    </xf>
    <xf numFmtId="0" fontId="40" fillId="69" borderId="1" xfId="0" applyFont="1" applyFill="1" applyBorder="1" applyAlignment="1" applyProtection="1">
      <alignment horizontal="left" vertical="center"/>
      <protection locked="0"/>
    </xf>
    <xf numFmtId="0" fontId="40" fillId="81" borderId="1" xfId="0" applyFont="1" applyFill="1" applyBorder="1" applyAlignment="1" applyProtection="1">
      <alignment horizontal="left" vertical="center"/>
      <protection locked="0"/>
    </xf>
    <xf numFmtId="0" fontId="6" fillId="91" borderId="0" xfId="0" applyFont="1" applyFill="1" applyAlignment="1" applyProtection="1">
      <alignment horizontal="center" vertical="center"/>
      <protection locked="0"/>
    </xf>
    <xf numFmtId="8" fontId="40" fillId="0" borderId="1" xfId="0" applyNumberFormat="1" applyFont="1" applyBorder="1" applyAlignment="1" applyProtection="1">
      <alignment horizontal="center" vertical="center"/>
      <protection hidden="1"/>
    </xf>
    <xf numFmtId="0" fontId="40" fillId="0" borderId="1" xfId="0" applyFont="1" applyBorder="1" applyAlignment="1" applyProtection="1">
      <alignment horizontal="center" vertical="center"/>
      <protection hidden="1"/>
    </xf>
    <xf numFmtId="10" fontId="40" fillId="0" borderId="1" xfId="0" applyNumberFormat="1" applyFont="1" applyBorder="1" applyAlignment="1" applyProtection="1">
      <alignment horizontal="center" vertical="center"/>
      <protection hidden="1"/>
    </xf>
    <xf numFmtId="0" fontId="40" fillId="10" borderId="1" xfId="0" applyFont="1" applyFill="1" applyBorder="1" applyAlignment="1" applyProtection="1">
      <alignment horizontal="left" vertical="center"/>
      <protection locked="0"/>
    </xf>
    <xf numFmtId="0" fontId="3" fillId="84" borderId="0" xfId="0" applyFont="1" applyFill="1" applyAlignment="1" applyProtection="1">
      <alignment horizontal="center" vertical="center"/>
      <protection locked="0"/>
    </xf>
    <xf numFmtId="0" fontId="0" fillId="84" borderId="2" xfId="0" applyFill="1" applyBorder="1" applyAlignment="1" applyProtection="1">
      <alignment horizontal="center"/>
      <protection locked="0"/>
    </xf>
    <xf numFmtId="0" fontId="18" fillId="90" borderId="1" xfId="0" applyFont="1" applyFill="1" applyBorder="1" applyAlignment="1" applyProtection="1">
      <alignment horizontal="left" vertical="center"/>
      <protection locked="0"/>
    </xf>
    <xf numFmtId="0" fontId="0" fillId="49" borderId="0" xfId="0" applyFill="1" applyAlignment="1" applyProtection="1">
      <alignment horizontal="center"/>
      <protection locked="0"/>
    </xf>
    <xf numFmtId="0" fontId="1" fillId="19" borderId="1" xfId="0" applyFont="1" applyFill="1" applyBorder="1" applyAlignment="1" applyProtection="1">
      <alignment horizontal="center" vertical="center"/>
      <protection hidden="1"/>
    </xf>
    <xf numFmtId="0" fontId="47" fillId="8" borderId="0" xfId="0" applyFont="1" applyFill="1" applyAlignment="1" applyProtection="1">
      <alignment horizontal="right" vertical="center"/>
      <protection hidden="1"/>
    </xf>
    <xf numFmtId="0" fontId="47" fillId="8" borderId="2" xfId="0" applyFont="1" applyFill="1" applyBorder="1" applyAlignment="1" applyProtection="1">
      <alignment horizontal="right" vertical="center"/>
      <protection hidden="1"/>
    </xf>
    <xf numFmtId="0" fontId="47" fillId="8" borderId="0" xfId="0" applyFont="1" applyFill="1" applyAlignment="1" applyProtection="1">
      <alignment horizontal="left" vertical="center"/>
      <protection hidden="1"/>
    </xf>
    <xf numFmtId="0" fontId="47" fillId="8" borderId="2" xfId="0" applyFont="1" applyFill="1" applyBorder="1" applyAlignment="1" applyProtection="1">
      <alignment horizontal="left" vertical="center"/>
      <protection hidden="1"/>
    </xf>
    <xf numFmtId="0" fontId="47" fillId="17" borderId="0" xfId="0" applyFont="1" applyFill="1" applyAlignment="1" applyProtection="1">
      <alignment horizontal="right" vertical="center"/>
      <protection hidden="1"/>
    </xf>
    <xf numFmtId="0" fontId="47" fillId="17" borderId="2" xfId="0" applyFont="1" applyFill="1" applyBorder="1" applyAlignment="1" applyProtection="1">
      <alignment horizontal="right" vertical="center"/>
      <protection hidden="1"/>
    </xf>
    <xf numFmtId="0" fontId="47" fillId="17" borderId="8" xfId="0" applyFont="1" applyFill="1" applyBorder="1" applyAlignment="1" applyProtection="1">
      <alignment horizontal="left" vertical="center"/>
      <protection hidden="1"/>
    </xf>
    <xf numFmtId="0" fontId="47" fillId="17" borderId="12" xfId="0" applyFont="1" applyFill="1" applyBorder="1" applyAlignment="1" applyProtection="1">
      <alignment horizontal="left" vertical="center"/>
      <protection hidden="1"/>
    </xf>
    <xf numFmtId="0" fontId="47" fillId="8" borderId="6" xfId="0" applyFont="1" applyFill="1" applyBorder="1" applyAlignment="1" applyProtection="1">
      <alignment horizontal="right" vertical="center"/>
      <protection hidden="1"/>
    </xf>
    <xf numFmtId="0" fontId="47" fillId="8" borderId="11" xfId="0" applyFont="1" applyFill="1" applyBorder="1" applyAlignment="1" applyProtection="1">
      <alignment horizontal="right" vertical="center"/>
      <protection hidden="1"/>
    </xf>
    <xf numFmtId="166" fontId="1" fillId="13" borderId="0" xfId="0" applyNumberFormat="1" applyFont="1" applyFill="1" applyAlignment="1" applyProtection="1">
      <alignment horizontal="center" vertical="center"/>
      <protection hidden="1"/>
    </xf>
    <xf numFmtId="0" fontId="16" fillId="6" borderId="0" xfId="0" applyFont="1" applyFill="1" applyAlignment="1" applyProtection="1">
      <alignment horizontal="center" vertical="center"/>
      <protection hidden="1"/>
    </xf>
    <xf numFmtId="166" fontId="1" fillId="14" borderId="0" xfId="0" applyNumberFormat="1" applyFont="1" applyFill="1" applyAlignment="1" applyProtection="1">
      <alignment horizontal="center" vertical="center"/>
      <protection hidden="1"/>
    </xf>
    <xf numFmtId="0" fontId="9" fillId="143" borderId="0" xfId="0" applyFont="1" applyFill="1" applyAlignment="1" applyProtection="1">
      <alignment horizontal="left" vertical="center"/>
      <protection hidden="1"/>
    </xf>
    <xf numFmtId="0" fontId="9" fillId="143" borderId="0" xfId="0" applyFont="1" applyFill="1" applyAlignment="1" applyProtection="1">
      <alignment horizontal="right" vertical="center"/>
      <protection hidden="1"/>
    </xf>
    <xf numFmtId="166" fontId="20" fillId="19" borderId="1" xfId="0" applyNumberFormat="1" applyFont="1" applyFill="1" applyBorder="1" applyAlignment="1" applyProtection="1">
      <alignment horizontal="center" vertical="center" wrapText="1"/>
      <protection hidden="1"/>
    </xf>
    <xf numFmtId="0" fontId="1" fillId="19" borderId="3" xfId="0" applyFont="1" applyFill="1" applyBorder="1" applyAlignment="1" applyProtection="1">
      <alignment horizontal="center" vertical="center"/>
      <protection hidden="1"/>
    </xf>
    <xf numFmtId="0" fontId="1" fillId="19" borderId="5" xfId="0" applyFont="1" applyFill="1" applyBorder="1" applyAlignment="1" applyProtection="1">
      <alignment horizontal="center" vertical="center"/>
      <protection hidden="1"/>
    </xf>
    <xf numFmtId="0" fontId="1" fillId="19" borderId="4" xfId="0" applyFont="1" applyFill="1" applyBorder="1" applyAlignment="1" applyProtection="1">
      <alignment horizontal="center" vertical="center"/>
      <protection hidden="1"/>
    </xf>
    <xf numFmtId="0" fontId="15" fillId="132" borderId="0" xfId="0" applyFont="1" applyFill="1" applyAlignment="1" applyProtection="1">
      <alignment horizontal="center" vertical="center"/>
      <protection hidden="1"/>
    </xf>
    <xf numFmtId="0" fontId="9" fillId="132" borderId="0" xfId="0" applyFont="1" applyFill="1" applyAlignment="1" applyProtection="1">
      <alignment horizontal="right" vertical="center"/>
      <protection hidden="1"/>
    </xf>
    <xf numFmtId="0" fontId="15" fillId="134" borderId="0" xfId="0" applyFont="1" applyFill="1" applyAlignment="1" applyProtection="1">
      <alignment horizontal="center" vertical="center"/>
      <protection hidden="1"/>
    </xf>
    <xf numFmtId="0" fontId="9" fillId="134" borderId="0" xfId="0" applyFont="1" applyFill="1" applyAlignment="1" applyProtection="1">
      <alignment horizontal="right" vertical="center"/>
      <protection hidden="1"/>
    </xf>
    <xf numFmtId="0" fontId="16" fillId="8" borderId="0" xfId="0" applyFont="1" applyFill="1" applyAlignment="1" applyProtection="1">
      <alignment horizontal="center" vertical="center"/>
      <protection hidden="1"/>
    </xf>
    <xf numFmtId="0" fontId="16" fillId="17" borderId="0" xfId="0" applyFont="1" applyFill="1" applyAlignment="1" applyProtection="1">
      <alignment horizontal="center" vertical="center"/>
      <protection hidden="1"/>
    </xf>
    <xf numFmtId="0" fontId="16" fillId="17" borderId="8" xfId="0" applyFont="1" applyFill="1" applyBorder="1" applyAlignment="1" applyProtection="1">
      <alignment horizontal="center" vertical="center"/>
      <protection hidden="1"/>
    </xf>
    <xf numFmtId="0" fontId="16" fillId="8" borderId="6" xfId="0" applyFont="1" applyFill="1" applyBorder="1" applyAlignment="1" applyProtection="1">
      <alignment horizontal="center" vertical="center"/>
      <protection hidden="1"/>
    </xf>
    <xf numFmtId="166" fontId="1" fillId="7" borderId="0" xfId="0" applyNumberFormat="1" applyFont="1" applyFill="1" applyAlignment="1" applyProtection="1">
      <alignment horizontal="center" vertical="center"/>
      <protection hidden="1"/>
    </xf>
    <xf numFmtId="166" fontId="1" fillId="55" borderId="0" xfId="0" applyNumberFormat="1" applyFont="1" applyFill="1" applyAlignment="1" applyProtection="1">
      <alignment horizontal="center" vertical="center"/>
      <protection hidden="1"/>
    </xf>
    <xf numFmtId="0" fontId="16" fillId="136" borderId="0" xfId="0" applyFont="1" applyFill="1" applyAlignment="1" applyProtection="1">
      <alignment horizontal="center" vertical="center"/>
      <protection hidden="1"/>
    </xf>
    <xf numFmtId="0" fontId="11" fillId="28" borderId="0" xfId="0" applyFont="1" applyFill="1" applyAlignment="1" applyProtection="1">
      <alignment horizontal="center"/>
      <protection locked="0"/>
    </xf>
    <xf numFmtId="0" fontId="13" fillId="16" borderId="0" xfId="0" applyFont="1" applyFill="1" applyAlignment="1" applyProtection="1">
      <alignment horizontal="center"/>
      <protection locked="0"/>
    </xf>
    <xf numFmtId="0" fontId="0" fillId="16" borderId="0" xfId="0" applyFill="1" applyAlignment="1" applyProtection="1">
      <alignment horizontal="center"/>
      <protection locked="0"/>
    </xf>
    <xf numFmtId="0" fontId="0" fillId="28" borderId="0" xfId="0" applyFill="1" applyAlignment="1" applyProtection="1">
      <alignment horizontal="center"/>
      <protection locked="0"/>
    </xf>
    <xf numFmtId="0" fontId="12" fillId="28" borderId="0" xfId="0" applyFont="1" applyFill="1" applyAlignment="1" applyProtection="1">
      <alignment horizontal="center" vertical="center" wrapText="1"/>
      <protection locked="0"/>
    </xf>
    <xf numFmtId="0" fontId="14" fillId="28" borderId="0" xfId="0" applyFont="1" applyFill="1" applyAlignment="1" applyProtection="1">
      <alignment horizontal="center" vertical="center"/>
      <protection locked="0"/>
    </xf>
    <xf numFmtId="0" fontId="0" fillId="112" borderId="0" xfId="0" applyFill="1" applyAlignment="1" applyProtection="1">
      <alignment horizontal="center"/>
      <protection locked="0"/>
    </xf>
    <xf numFmtId="0" fontId="0" fillId="110" borderId="0" xfId="0" applyFill="1" applyAlignment="1" applyProtection="1">
      <alignment horizontal="center"/>
      <protection locked="0"/>
    </xf>
    <xf numFmtId="0" fontId="0" fillId="111" borderId="0" xfId="0" applyFill="1" applyAlignment="1" applyProtection="1">
      <alignment horizontal="center"/>
      <protection locked="0"/>
    </xf>
    <xf numFmtId="0" fontId="0" fillId="109" borderId="0" xfId="0" applyFill="1" applyAlignment="1" applyProtection="1">
      <alignment horizontal="center"/>
      <protection locked="0"/>
    </xf>
    <xf numFmtId="0" fontId="28" fillId="57" borderId="0" xfId="0" applyFont="1" applyFill="1" applyAlignment="1" applyProtection="1">
      <alignment horizontal="center" vertical="center" wrapText="1"/>
      <protection hidden="1"/>
    </xf>
    <xf numFmtId="0" fontId="22" fillId="51" borderId="0" xfId="0" applyFont="1" applyFill="1" applyAlignment="1" applyProtection="1">
      <alignment horizontal="center" vertical="center"/>
      <protection locked="0"/>
    </xf>
    <xf numFmtId="0" fontId="22" fillId="51" borderId="2" xfId="0" applyFont="1" applyFill="1" applyBorder="1" applyAlignment="1" applyProtection="1">
      <alignment horizontal="center" vertical="center"/>
      <protection locked="0"/>
    </xf>
    <xf numFmtId="0" fontId="3" fillId="56" borderId="13" xfId="0" applyFont="1" applyFill="1" applyBorder="1" applyAlignment="1" applyProtection="1">
      <alignment horizontal="center" vertical="center"/>
      <protection hidden="1"/>
    </xf>
    <xf numFmtId="0" fontId="3" fillId="56" borderId="41" xfId="0" applyFont="1" applyFill="1" applyBorder="1" applyAlignment="1" applyProtection="1">
      <alignment horizontal="center" vertical="center"/>
      <protection hidden="1"/>
    </xf>
    <xf numFmtId="0" fontId="3" fillId="56" borderId="4" xfId="0" applyFont="1" applyFill="1" applyBorder="1" applyAlignment="1" applyProtection="1">
      <alignment horizontal="center" vertical="center"/>
      <protection hidden="1"/>
    </xf>
    <xf numFmtId="0" fontId="3" fillId="56" borderId="1" xfId="0" applyFont="1" applyFill="1" applyBorder="1" applyAlignment="1" applyProtection="1">
      <alignment horizontal="center" vertical="center"/>
      <protection hidden="1"/>
    </xf>
    <xf numFmtId="0" fontId="5" fillId="0" borderId="1" xfId="0" applyFont="1" applyBorder="1" applyAlignment="1" applyProtection="1">
      <alignment horizontal="left" vertical="center"/>
      <protection hidden="1"/>
    </xf>
    <xf numFmtId="0" fontId="22" fillId="49" borderId="0" xfId="0" applyFont="1" applyFill="1" applyAlignment="1" applyProtection="1">
      <alignment horizontal="center" vertical="center"/>
      <protection locked="0"/>
    </xf>
    <xf numFmtId="0" fontId="44" fillId="0" borderId="0" xfId="0" applyFont="1" applyAlignment="1" applyProtection="1">
      <alignment horizontal="left"/>
      <protection locked="0"/>
    </xf>
    <xf numFmtId="0" fontId="26" fillId="0" borderId="3" xfId="0" applyFont="1" applyBorder="1" applyAlignment="1" applyProtection="1">
      <alignment horizontal="right" vertical="center"/>
      <protection hidden="1"/>
    </xf>
    <xf numFmtId="0" fontId="26" fillId="0" borderId="5" xfId="0" applyFont="1" applyBorder="1" applyAlignment="1" applyProtection="1">
      <alignment horizontal="right" vertical="center"/>
      <protection hidden="1"/>
    </xf>
    <xf numFmtId="0" fontId="26" fillId="0" borderId="5" xfId="0" applyFont="1" applyBorder="1" applyAlignment="1" applyProtection="1">
      <alignment horizontal="left" vertical="center"/>
      <protection hidden="1"/>
    </xf>
    <xf numFmtId="0" fontId="26" fillId="0" borderId="4" xfId="0" applyFont="1" applyBorder="1" applyAlignment="1" applyProtection="1">
      <alignment horizontal="left" vertical="center"/>
      <protection hidden="1"/>
    </xf>
    <xf numFmtId="0" fontId="5" fillId="0" borderId="7"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12" xfId="0" applyFont="1" applyBorder="1" applyAlignment="1" applyProtection="1">
      <alignment horizontal="center" vertical="center"/>
      <protection hidden="1"/>
    </xf>
    <xf numFmtId="0" fontId="5" fillId="0" borderId="5" xfId="0" quotePrefix="1" applyFont="1" applyBorder="1" applyAlignment="1" applyProtection="1">
      <alignment horizontal="left" vertical="center"/>
      <protection hidden="1"/>
    </xf>
    <xf numFmtId="0" fontId="5" fillId="0" borderId="39" xfId="0" quotePrefix="1" applyFont="1" applyBorder="1" applyAlignment="1" applyProtection="1">
      <alignment horizontal="left" vertical="center"/>
      <protection hidden="1"/>
    </xf>
    <xf numFmtId="0" fontId="25" fillId="0" borderId="0" xfId="0" applyFont="1" applyAlignment="1" applyProtection="1">
      <alignment horizontal="left"/>
      <protection locked="0"/>
    </xf>
    <xf numFmtId="0" fontId="25" fillId="0" borderId="3" xfId="0" applyFont="1" applyBorder="1" applyAlignment="1" applyProtection="1">
      <alignment horizontal="center"/>
      <protection hidden="1"/>
    </xf>
    <xf numFmtId="0" fontId="25" fillId="0" borderId="4" xfId="0" applyFont="1" applyBorder="1" applyAlignment="1" applyProtection="1">
      <alignment horizontal="center"/>
      <protection hidden="1"/>
    </xf>
    <xf numFmtId="166" fontId="25" fillId="0" borderId="3" xfId="0" applyNumberFormat="1" applyFont="1" applyBorder="1" applyAlignment="1" applyProtection="1">
      <alignment horizontal="center"/>
      <protection hidden="1"/>
    </xf>
    <xf numFmtId="166" fontId="25" fillId="0" borderId="35" xfId="0" applyNumberFormat="1" applyFont="1" applyBorder="1" applyAlignment="1" applyProtection="1">
      <alignment horizontal="center"/>
      <protection hidden="1"/>
    </xf>
    <xf numFmtId="2" fontId="25" fillId="0" borderId="3" xfId="0" applyNumberFormat="1" applyFont="1" applyBorder="1" applyAlignment="1" applyProtection="1">
      <alignment horizontal="center"/>
      <protection hidden="1"/>
    </xf>
    <xf numFmtId="2" fontId="25" fillId="0" borderId="4" xfId="0" applyNumberFormat="1" applyFont="1" applyBorder="1" applyAlignment="1" applyProtection="1">
      <alignment horizontal="center"/>
      <protection hidden="1"/>
    </xf>
    <xf numFmtId="0" fontId="25" fillId="70" borderId="3" xfId="0" applyFont="1" applyFill="1" applyBorder="1" applyAlignment="1" applyProtection="1">
      <alignment horizontal="center"/>
      <protection hidden="1"/>
    </xf>
    <xf numFmtId="0" fontId="25" fillId="70" borderId="4" xfId="0" applyFont="1" applyFill="1" applyBorder="1" applyAlignment="1" applyProtection="1">
      <alignment horizontal="center"/>
      <protection hidden="1"/>
    </xf>
    <xf numFmtId="166" fontId="25" fillId="70" borderId="3" xfId="0" applyNumberFormat="1" applyFont="1" applyFill="1" applyBorder="1" applyAlignment="1" applyProtection="1">
      <alignment horizontal="center"/>
      <protection hidden="1"/>
    </xf>
    <xf numFmtId="166" fontId="25" fillId="70" borderId="35" xfId="0" applyNumberFormat="1" applyFont="1" applyFill="1" applyBorder="1" applyAlignment="1" applyProtection="1">
      <alignment horizontal="center"/>
      <protection hidden="1"/>
    </xf>
    <xf numFmtId="2" fontId="25" fillId="70" borderId="3" xfId="0" applyNumberFormat="1" applyFont="1" applyFill="1" applyBorder="1" applyAlignment="1" applyProtection="1">
      <alignment horizontal="center"/>
      <protection hidden="1"/>
    </xf>
    <xf numFmtId="2" fontId="25" fillId="70" borderId="4" xfId="0" applyNumberFormat="1" applyFont="1" applyFill="1" applyBorder="1" applyAlignment="1" applyProtection="1">
      <alignment horizontal="center"/>
      <protection hidden="1"/>
    </xf>
    <xf numFmtId="0" fontId="18" fillId="0" borderId="1" xfId="0" applyFont="1" applyBorder="1" applyAlignment="1" applyProtection="1">
      <alignment horizontal="left" vertical="center"/>
      <protection hidden="1"/>
    </xf>
    <xf numFmtId="0" fontId="5" fillId="55" borderId="9" xfId="0" applyFont="1" applyFill="1" applyBorder="1" applyAlignment="1" applyProtection="1">
      <alignment horizontal="center" vertical="center"/>
      <protection hidden="1"/>
    </xf>
    <xf numFmtId="0" fontId="5" fillId="55" borderId="7" xfId="0" applyFont="1" applyFill="1" applyBorder="1" applyAlignment="1" applyProtection="1">
      <alignment horizontal="center" vertical="center"/>
      <protection hidden="1"/>
    </xf>
    <xf numFmtId="0" fontId="5" fillId="55" borderId="10" xfId="0" applyFont="1" applyFill="1" applyBorder="1" applyAlignment="1" applyProtection="1">
      <alignment horizontal="center" vertical="center"/>
      <protection hidden="1"/>
    </xf>
    <xf numFmtId="0" fontId="5" fillId="55" borderId="6" xfId="0" applyFont="1" applyFill="1" applyBorder="1" applyAlignment="1" applyProtection="1">
      <alignment horizontal="center" vertical="center"/>
      <protection hidden="1"/>
    </xf>
    <xf numFmtId="0" fontId="5" fillId="55" borderId="0" xfId="0" applyFont="1" applyFill="1" applyAlignment="1" applyProtection="1">
      <alignment horizontal="center" vertical="center"/>
      <protection hidden="1"/>
    </xf>
    <xf numFmtId="0" fontId="5" fillId="55" borderId="8" xfId="0" applyFont="1" applyFill="1" applyBorder="1" applyAlignment="1" applyProtection="1">
      <alignment horizontal="center" vertical="center"/>
      <protection hidden="1"/>
    </xf>
    <xf numFmtId="0" fontId="5" fillId="55" borderId="2" xfId="0" applyFont="1" applyFill="1" applyBorder="1" applyAlignment="1" applyProtection="1">
      <alignment horizontal="center" vertical="center"/>
      <protection hidden="1"/>
    </xf>
    <xf numFmtId="0" fontId="5" fillId="55" borderId="12" xfId="0" applyFont="1" applyFill="1" applyBorder="1" applyAlignment="1" applyProtection="1">
      <alignment horizontal="center" vertical="center"/>
      <protection hidden="1"/>
    </xf>
    <xf numFmtId="0" fontId="24" fillId="0" borderId="0" xfId="0" applyFont="1" applyAlignment="1" applyProtection="1">
      <alignment horizontal="left"/>
      <protection locked="0"/>
    </xf>
    <xf numFmtId="0" fontId="0" fillId="0" borderId="0" xfId="0" applyAlignment="1" applyProtection="1">
      <alignment horizontal="left"/>
      <protection locked="0"/>
    </xf>
    <xf numFmtId="0" fontId="17" fillId="55" borderId="3" xfId="0" applyFont="1" applyFill="1" applyBorder="1" applyAlignment="1" applyProtection="1">
      <alignment horizontal="center" vertical="center"/>
      <protection hidden="1"/>
    </xf>
    <xf numFmtId="0" fontId="17" fillId="55" borderId="5" xfId="0" applyFont="1" applyFill="1" applyBorder="1" applyAlignment="1" applyProtection="1">
      <alignment horizontal="center" vertical="center"/>
      <protection hidden="1"/>
    </xf>
    <xf numFmtId="0" fontId="17" fillId="55" borderId="4" xfId="0" applyFont="1" applyFill="1" applyBorder="1" applyAlignment="1" applyProtection="1">
      <alignment horizontal="center" vertical="center"/>
      <protection hidden="1"/>
    </xf>
    <xf numFmtId="0" fontId="3" fillId="56" borderId="11" xfId="0" applyFont="1" applyFill="1" applyBorder="1" applyAlignment="1" applyProtection="1">
      <alignment horizontal="center" vertical="center"/>
      <protection hidden="1"/>
    </xf>
    <xf numFmtId="0" fontId="3" fillId="56" borderId="2" xfId="0" applyFont="1" applyFill="1" applyBorder="1" applyAlignment="1" applyProtection="1">
      <alignment horizontal="center" vertical="center"/>
      <protection hidden="1"/>
    </xf>
    <xf numFmtId="0" fontId="3" fillId="56" borderId="34" xfId="0" applyFont="1" applyFill="1" applyBorder="1" applyAlignment="1" applyProtection="1">
      <alignment horizontal="center" vertical="center"/>
      <protection hidden="1"/>
    </xf>
    <xf numFmtId="0" fontId="3" fillId="56" borderId="5" xfId="0" applyFont="1" applyFill="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35" xfId="0" applyFont="1" applyBorder="1" applyAlignment="1" applyProtection="1">
      <alignment horizontal="center" vertical="center"/>
      <protection hidden="1"/>
    </xf>
    <xf numFmtId="166" fontId="25" fillId="0" borderId="4" xfId="0" applyNumberFormat="1" applyFont="1" applyBorder="1" applyAlignment="1" applyProtection="1">
      <alignment horizontal="center"/>
      <protection hidden="1"/>
    </xf>
    <xf numFmtId="166" fontId="25" fillId="70" borderId="4" xfId="0" applyNumberFormat="1" applyFont="1" applyFill="1" applyBorder="1" applyAlignment="1" applyProtection="1">
      <alignment horizontal="center"/>
      <protection hidden="1"/>
    </xf>
    <xf numFmtId="0" fontId="0" fillId="0" borderId="0" xfId="0" applyAlignment="1" applyProtection="1">
      <alignment horizontal="center"/>
      <protection hidden="1"/>
    </xf>
    <xf numFmtId="166" fontId="6" fillId="8"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horizontal="center" vertical="center"/>
      <protection hidden="1"/>
    </xf>
    <xf numFmtId="166" fontId="6" fillId="9" borderId="1" xfId="0" applyNumberFormat="1" applyFont="1" applyFill="1" applyBorder="1" applyAlignment="1" applyProtection="1">
      <alignment horizontal="center" vertical="center"/>
      <protection hidden="1"/>
    </xf>
    <xf numFmtId="0" fontId="6" fillId="9" borderId="1" xfId="0" applyFont="1" applyFill="1" applyBorder="1" applyAlignment="1" applyProtection="1">
      <alignment horizontal="center" vertical="center"/>
      <protection hidden="1"/>
    </xf>
    <xf numFmtId="166" fontId="6" fillId="10" borderId="1" xfId="0" applyNumberFormat="1" applyFont="1" applyFill="1" applyBorder="1" applyAlignment="1" applyProtection="1">
      <alignment horizontal="center" vertical="center"/>
      <protection hidden="1"/>
    </xf>
    <xf numFmtId="0" fontId="31" fillId="0" borderId="0" xfId="0" applyFont="1" applyAlignment="1" applyProtection="1">
      <alignment horizontal="left" vertical="center"/>
      <protection hidden="1"/>
    </xf>
    <xf numFmtId="166" fontId="7" fillId="4" borderId="0" xfId="0" applyNumberFormat="1" applyFont="1" applyFill="1" applyAlignment="1" applyProtection="1">
      <alignment horizontal="center" vertical="center"/>
      <protection hidden="1"/>
    </xf>
    <xf numFmtId="166" fontId="7" fillId="31" borderId="0" xfId="0" applyNumberFormat="1" applyFont="1" applyFill="1" applyAlignment="1" applyProtection="1">
      <alignment horizontal="center" vertical="center"/>
      <protection hidden="1"/>
    </xf>
    <xf numFmtId="166" fontId="7" fillId="3" borderId="0" xfId="0" applyNumberFormat="1" applyFont="1" applyFill="1" applyAlignment="1" applyProtection="1">
      <alignment horizontal="center" vertical="center"/>
      <protection hidden="1"/>
    </xf>
    <xf numFmtId="166" fontId="6" fillId="108" borderId="1" xfId="0" applyNumberFormat="1" applyFont="1" applyFill="1" applyBorder="1" applyAlignment="1" applyProtection="1">
      <alignment horizontal="center" vertical="center"/>
      <protection hidden="1"/>
    </xf>
    <xf numFmtId="0" fontId="6" fillId="10" borderId="1" xfId="0" applyFont="1" applyFill="1" applyBorder="1" applyAlignment="1" applyProtection="1">
      <alignment horizontal="center" vertical="center"/>
      <protection hidden="1"/>
    </xf>
    <xf numFmtId="166" fontId="8" fillId="66" borderId="0" xfId="0" applyNumberFormat="1" applyFont="1" applyFill="1" applyAlignment="1" applyProtection="1">
      <alignment horizontal="center" vertical="center"/>
      <protection hidden="1"/>
    </xf>
    <xf numFmtId="166" fontId="7" fillId="30" borderId="0" xfId="0" applyNumberFormat="1" applyFont="1" applyFill="1" applyAlignment="1" applyProtection="1">
      <alignment horizontal="center" vertical="center"/>
      <protection hidden="1"/>
    </xf>
    <xf numFmtId="166" fontId="7" fillId="29" borderId="0" xfId="0" applyNumberFormat="1" applyFont="1" applyFill="1" applyAlignment="1" applyProtection="1">
      <alignment horizontal="center" vertical="center"/>
      <protection hidden="1"/>
    </xf>
    <xf numFmtId="166" fontId="8" fillId="58" borderId="7" xfId="0" applyNumberFormat="1" applyFont="1" applyFill="1" applyBorder="1" applyAlignment="1" applyProtection="1">
      <alignment horizontal="center" vertical="center"/>
      <protection hidden="1"/>
    </xf>
    <xf numFmtId="166" fontId="7" fillId="2" borderId="0" xfId="0" applyNumberFormat="1" applyFont="1" applyFill="1" applyAlignment="1" applyProtection="1">
      <alignment horizontal="center" vertical="center"/>
      <protection hidden="1"/>
    </xf>
    <xf numFmtId="0" fontId="0" fillId="0" borderId="0" xfId="0" applyAlignment="1" applyProtection="1">
      <alignment horizontal="left"/>
      <protection hidden="1"/>
    </xf>
    <xf numFmtId="0" fontId="33" fillId="51" borderId="0" xfId="0" applyFont="1" applyFill="1" applyAlignment="1" applyProtection="1">
      <alignment horizontal="center" vertical="center" wrapText="1"/>
      <protection locked="0"/>
    </xf>
    <xf numFmtId="0" fontId="33" fillId="51" borderId="0" xfId="0" applyFont="1" applyFill="1" applyAlignment="1" applyProtection="1">
      <alignment horizontal="center" vertical="center"/>
      <protection locked="0"/>
    </xf>
    <xf numFmtId="166" fontId="6" fillId="106" borderId="1" xfId="0" applyNumberFormat="1" applyFont="1" applyFill="1" applyBorder="1" applyAlignment="1" applyProtection="1">
      <alignment horizontal="center" vertical="center"/>
      <protection hidden="1"/>
    </xf>
    <xf numFmtId="166" fontId="8" fillId="3" borderId="0" xfId="0" applyNumberFormat="1" applyFont="1" applyFill="1" applyAlignment="1" applyProtection="1">
      <alignment horizontal="center" vertical="center"/>
      <protection hidden="1"/>
    </xf>
    <xf numFmtId="0" fontId="42" fillId="0" borderId="0" xfId="0" applyFont="1" applyAlignment="1" applyProtection="1">
      <alignment horizontal="right" vertical="center"/>
      <protection hidden="1"/>
    </xf>
    <xf numFmtId="0" fontId="31" fillId="105" borderId="0" xfId="0" applyFont="1" applyFill="1" applyAlignment="1" applyProtection="1">
      <alignment horizontal="left" vertical="center"/>
      <protection hidden="1"/>
    </xf>
    <xf numFmtId="0" fontId="33" fillId="49" borderId="0" xfId="0" applyFont="1" applyFill="1" applyAlignment="1" applyProtection="1">
      <alignment horizontal="center" vertical="center"/>
      <protection locked="0"/>
    </xf>
    <xf numFmtId="0" fontId="32" fillId="51" borderId="7" xfId="0" applyFont="1" applyFill="1" applyBorder="1" applyAlignment="1" applyProtection="1">
      <alignment horizontal="center" vertical="center"/>
      <protection hidden="1"/>
    </xf>
    <xf numFmtId="0" fontId="32" fillId="51" borderId="2" xfId="0" applyFont="1" applyFill="1" applyBorder="1" applyAlignment="1" applyProtection="1">
      <alignment horizontal="center" vertical="center"/>
      <protection hidden="1"/>
    </xf>
    <xf numFmtId="0" fontId="32" fillId="51" borderId="0" xfId="0" applyFont="1" applyFill="1" applyAlignment="1" applyProtection="1">
      <alignment horizontal="center" vertical="center"/>
      <protection hidden="1"/>
    </xf>
  </cellXfs>
  <cellStyles count="1">
    <cellStyle name="Normal" xfId="0" builtinId="0"/>
  </cellStyles>
  <dxfs count="121">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patternType="solid">
          <fgColor auto="1"/>
          <bgColor rgb="FF00B050"/>
        </patternFill>
      </fill>
    </dxf>
    <dxf>
      <fill>
        <patternFill patternType="solid">
          <fgColor auto="1"/>
          <bgColor rgb="FF00B050"/>
        </patternFill>
      </fill>
    </dxf>
    <dxf>
      <fill>
        <patternFill>
          <bgColor rgb="FFFF0000"/>
        </patternFill>
      </fill>
    </dxf>
    <dxf>
      <font>
        <b/>
        <i val="0"/>
      </font>
      <fill>
        <patternFill>
          <bgColor rgb="FFFFFF00"/>
        </patternFill>
      </fill>
    </dxf>
    <dxf>
      <font>
        <b/>
        <i val="0"/>
      </font>
      <fill>
        <patternFill>
          <bgColor rgb="FFFFFF00"/>
        </patternFill>
      </fill>
      <border>
        <left style="thin">
          <color auto="1"/>
        </left>
        <right style="thin">
          <color auto="1"/>
        </right>
        <top style="thin">
          <color auto="1"/>
        </top>
        <bottom style="thin">
          <color auto="1"/>
        </bottom>
      </border>
    </dxf>
    <dxf>
      <font>
        <b/>
        <i val="0"/>
      </font>
      <fill>
        <patternFill>
          <bgColor rgb="FFFFFF00"/>
        </patternFill>
      </fill>
      <border>
        <left style="thin">
          <color auto="1"/>
        </left>
        <right style="thin">
          <color auto="1"/>
        </right>
        <top style="thin">
          <color auto="1"/>
        </top>
        <bottom style="thin">
          <color auto="1"/>
        </bottom>
      </border>
    </dxf>
    <dxf>
      <font>
        <b/>
        <i val="0"/>
      </font>
      <fill>
        <patternFill>
          <bgColor rgb="FFFFFF00"/>
        </patternFill>
      </fill>
    </dxf>
    <dxf>
      <font>
        <b/>
        <i val="0"/>
      </font>
      <fill>
        <patternFill>
          <bgColor rgb="FFFFFF00"/>
        </patternFill>
      </fill>
    </dxf>
    <dxf>
      <font>
        <b/>
        <i val="0"/>
      </font>
      <fill>
        <patternFill>
          <bgColor rgb="FFFFFF00"/>
        </patternFill>
      </fill>
    </dxf>
    <dxf>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9933FF"/>
      <color rgb="FF3A003A"/>
      <color rgb="FF660033"/>
      <color rgb="FF6C0000"/>
      <color rgb="FF003300"/>
      <color rgb="FFBDE3FF"/>
      <color rgb="FF71DAFF"/>
      <color rgb="FFFFCC66"/>
      <color rgb="FFFFE3AB"/>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onnections" Target="connections.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OCAKRAPOR!$V$6:$V$7</c:f>
              <c:strCache>
                <c:ptCount val="2"/>
                <c:pt idx="0">
                  <c:v>ÖNCEKİ YIL</c:v>
                </c:pt>
                <c:pt idx="1">
                  <c:v>OCAK</c:v>
                </c:pt>
              </c:strCache>
            </c:strRef>
          </c:cat>
          <c:val>
            <c:numRef>
              <c:f>OCAKRAPOR!$W$6:$W$7</c:f>
              <c:numCache>
                <c:formatCode>General</c:formatCode>
                <c:ptCount val="2"/>
                <c:pt idx="0">
                  <c:v>0</c:v>
                </c:pt>
                <c:pt idx="1">
                  <c:v>0</c:v>
                </c:pt>
              </c:numCache>
            </c:numRef>
          </c:val>
          <c:smooth val="0"/>
          <c:extLst>
            <c:ext xmlns:c16="http://schemas.microsoft.com/office/drawing/2014/chart" uri="{C3380CC4-5D6E-409C-BE32-E72D297353CC}">
              <c16:uniqueId val="{00000000-F300-4016-A9AE-B16C039F0D01}"/>
            </c:ext>
          </c:extLst>
        </c:ser>
        <c:ser>
          <c:idx val="0"/>
          <c:order val="1"/>
          <c:tx>
            <c:v>TOPLAM GİDER</c:v>
          </c:tx>
          <c:spPr>
            <a:ln>
              <a:solidFill>
                <a:srgbClr val="C00000"/>
              </a:solidFill>
            </a:ln>
          </c:spPr>
          <c:marker>
            <c:symbol val="triangle"/>
            <c:size val="9"/>
            <c:spPr>
              <a:solidFill>
                <a:srgbClr val="C00000"/>
              </a:solidFill>
              <a:ln>
                <a:solidFill>
                  <a:srgbClr val="C00000"/>
                </a:solidFill>
              </a:ln>
            </c:spPr>
          </c:marker>
          <c:cat>
            <c:strRef>
              <c:f>OCAKRAPOR!$V$6:$V$7</c:f>
              <c:strCache>
                <c:ptCount val="2"/>
                <c:pt idx="0">
                  <c:v>ÖNCEKİ YIL</c:v>
                </c:pt>
                <c:pt idx="1">
                  <c:v>OCAK</c:v>
                </c:pt>
              </c:strCache>
            </c:strRef>
          </c:cat>
          <c:val>
            <c:numRef>
              <c:f>OCAKRAPOR!$X$6:$X$7</c:f>
              <c:numCache>
                <c:formatCode>General</c:formatCode>
                <c:ptCount val="2"/>
                <c:pt idx="0">
                  <c:v>0</c:v>
                </c:pt>
                <c:pt idx="1">
                  <c:v>0</c:v>
                </c:pt>
              </c:numCache>
            </c:numRef>
          </c:val>
          <c:smooth val="0"/>
          <c:extLst>
            <c:ext xmlns:c16="http://schemas.microsoft.com/office/drawing/2014/chart" uri="{C3380CC4-5D6E-409C-BE32-E72D297353CC}">
              <c16:uniqueId val="{00000001-F300-4016-A9AE-B16C039F0D01}"/>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OCAKRAPOR!$V$6:$V$7</c:f>
              <c:strCache>
                <c:ptCount val="2"/>
                <c:pt idx="0">
                  <c:v>ÖNCEKİ YIL</c:v>
                </c:pt>
                <c:pt idx="1">
                  <c:v>OCAK</c:v>
                </c:pt>
              </c:strCache>
            </c:strRef>
          </c:cat>
          <c:val>
            <c:numRef>
              <c:f>OCAKRAPOR!$Y$6:$Y$7</c:f>
              <c:numCache>
                <c:formatCode>General</c:formatCode>
                <c:ptCount val="2"/>
                <c:pt idx="0">
                  <c:v>0</c:v>
                </c:pt>
                <c:pt idx="1">
                  <c:v>0</c:v>
                </c:pt>
              </c:numCache>
            </c:numRef>
          </c:val>
          <c:smooth val="0"/>
          <c:extLst>
            <c:ext xmlns:c16="http://schemas.microsoft.com/office/drawing/2014/chart" uri="{C3380CC4-5D6E-409C-BE32-E72D297353CC}">
              <c16:uniqueId val="{00000002-F300-4016-A9AE-B16C039F0D01}"/>
            </c:ext>
          </c:extLst>
        </c:ser>
        <c:dLbls>
          <c:showLegendKey val="0"/>
          <c:showVal val="0"/>
          <c:showCatName val="0"/>
          <c:showSerName val="0"/>
          <c:showPercent val="0"/>
          <c:showBubbleSize val="0"/>
        </c:dLbls>
        <c:marker val="1"/>
        <c:smooth val="0"/>
        <c:axId val="83067264"/>
        <c:axId val="83069184"/>
      </c:lineChart>
      <c:catAx>
        <c:axId val="83067264"/>
        <c:scaling>
          <c:orientation val="minMax"/>
        </c:scaling>
        <c:delete val="0"/>
        <c:axPos val="b"/>
        <c:numFmt formatCode="General" sourceLinked="0"/>
        <c:majorTickMark val="out"/>
        <c:minorTickMark val="none"/>
        <c:tickLblPos val="nextTo"/>
        <c:crossAx val="83069184"/>
        <c:crosses val="autoZero"/>
        <c:auto val="1"/>
        <c:lblAlgn val="ctr"/>
        <c:lblOffset val="100"/>
        <c:noMultiLvlLbl val="0"/>
      </c:catAx>
      <c:valAx>
        <c:axId val="83069184"/>
        <c:scaling>
          <c:orientation val="minMax"/>
        </c:scaling>
        <c:delete val="0"/>
        <c:axPos val="l"/>
        <c:majorGridlines/>
        <c:numFmt formatCode="General" sourceLinked="1"/>
        <c:majorTickMark val="out"/>
        <c:minorTickMark val="cross"/>
        <c:tickLblPos val="nextTo"/>
        <c:crossAx val="83067264"/>
        <c:crosses val="autoZero"/>
        <c:crossBetween val="between"/>
      </c:valAx>
    </c:plotArea>
    <c:legend>
      <c:legendPos val="r"/>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MAYISALVER!$Y$5</c:f>
              <c:strCache>
                <c:ptCount val="1"/>
                <c:pt idx="0">
                  <c:v>TOPLAM KALAN BORÇ</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MAYISALVER!$V$6:$V$8</c:f>
              <c:strCache>
                <c:ptCount val="3"/>
                <c:pt idx="0">
                  <c:v>MART</c:v>
                </c:pt>
                <c:pt idx="1">
                  <c:v>NİSAN</c:v>
                </c:pt>
                <c:pt idx="2">
                  <c:v>MAYIS</c:v>
                </c:pt>
              </c:strCache>
            </c:strRef>
          </c:cat>
          <c:val>
            <c:numRef>
              <c:f>MAYISALVER!$Y$6:$Y$8</c:f>
              <c:numCache>
                <c:formatCode>"₺"#,##0.00</c:formatCode>
                <c:ptCount val="3"/>
                <c:pt idx="0">
                  <c:v>0</c:v>
                </c:pt>
                <c:pt idx="1">
                  <c:v>0</c:v>
                </c:pt>
                <c:pt idx="2">
                  <c:v>0</c:v>
                </c:pt>
              </c:numCache>
            </c:numRef>
          </c:val>
          <c:extLst>
            <c:ext xmlns:c16="http://schemas.microsoft.com/office/drawing/2014/chart" uri="{C3380CC4-5D6E-409C-BE32-E72D297353CC}">
              <c16:uniqueId val="{00000000-AD51-485F-9680-2C033E3687A9}"/>
            </c:ext>
          </c:extLst>
        </c:ser>
        <c:ser>
          <c:idx val="1"/>
          <c:order val="1"/>
          <c:tx>
            <c:strRef>
              <c:f>MAYISALVER!$Z$5</c:f>
              <c:strCache>
                <c:ptCount val="1"/>
                <c:pt idx="0">
                  <c:v>TOPLAM KALAN ALACAK</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MAYISALVER!$V$6:$V$8</c:f>
              <c:strCache>
                <c:ptCount val="3"/>
                <c:pt idx="0">
                  <c:v>MART</c:v>
                </c:pt>
                <c:pt idx="1">
                  <c:v>NİSAN</c:v>
                </c:pt>
                <c:pt idx="2">
                  <c:v>MAYIS</c:v>
                </c:pt>
              </c:strCache>
            </c:strRef>
          </c:cat>
          <c:val>
            <c:numRef>
              <c:f>MAYISALVER!$Z$6:$Z$8</c:f>
              <c:numCache>
                <c:formatCode>"₺"#,##0.00</c:formatCode>
                <c:ptCount val="3"/>
                <c:pt idx="0">
                  <c:v>0</c:v>
                </c:pt>
                <c:pt idx="1">
                  <c:v>0</c:v>
                </c:pt>
                <c:pt idx="2">
                  <c:v>0</c:v>
                </c:pt>
              </c:numCache>
            </c:numRef>
          </c:val>
          <c:extLst>
            <c:ext xmlns:c16="http://schemas.microsoft.com/office/drawing/2014/chart" uri="{C3380CC4-5D6E-409C-BE32-E72D297353CC}">
              <c16:uniqueId val="{00000001-AD51-485F-9680-2C033E3687A9}"/>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HAZİRANRAPOR!$V$6:$V$8</c:f>
              <c:strCache>
                <c:ptCount val="3"/>
                <c:pt idx="0">
                  <c:v>NİSAN</c:v>
                </c:pt>
                <c:pt idx="1">
                  <c:v>MAYIS</c:v>
                </c:pt>
                <c:pt idx="2">
                  <c:v>HAZİRAN</c:v>
                </c:pt>
              </c:strCache>
            </c:strRef>
          </c:cat>
          <c:val>
            <c:numRef>
              <c:f>HAZİRANRAPOR!$W$6:$W$8</c:f>
              <c:numCache>
                <c:formatCode>General</c:formatCode>
                <c:ptCount val="3"/>
                <c:pt idx="0">
                  <c:v>0</c:v>
                </c:pt>
                <c:pt idx="1">
                  <c:v>0</c:v>
                </c:pt>
                <c:pt idx="2">
                  <c:v>0</c:v>
                </c:pt>
              </c:numCache>
            </c:numRef>
          </c:val>
          <c:smooth val="0"/>
          <c:extLst>
            <c:ext xmlns:c16="http://schemas.microsoft.com/office/drawing/2014/chart" uri="{C3380CC4-5D6E-409C-BE32-E72D297353CC}">
              <c16:uniqueId val="{00000000-E166-46FF-B20D-DCDAB5844DC2}"/>
            </c:ext>
          </c:extLst>
        </c:ser>
        <c:ser>
          <c:idx val="0"/>
          <c:order val="1"/>
          <c:tx>
            <c:v>TOPLAM GİDER</c:v>
          </c:tx>
          <c:spPr>
            <a:ln>
              <a:solidFill>
                <a:srgbClr val="C00000"/>
              </a:solidFill>
            </a:ln>
          </c:spPr>
          <c:marker>
            <c:symbol val="triangle"/>
            <c:size val="9"/>
            <c:spPr>
              <a:solidFill>
                <a:srgbClr val="C00000"/>
              </a:solidFill>
              <a:ln>
                <a:solidFill>
                  <a:srgbClr val="C00000"/>
                </a:solidFill>
              </a:ln>
            </c:spPr>
          </c:marker>
          <c:cat>
            <c:strRef>
              <c:f>HAZİRANRAPOR!$V$6:$V$8</c:f>
              <c:strCache>
                <c:ptCount val="3"/>
                <c:pt idx="0">
                  <c:v>NİSAN</c:v>
                </c:pt>
                <c:pt idx="1">
                  <c:v>MAYIS</c:v>
                </c:pt>
                <c:pt idx="2">
                  <c:v>HAZİRAN</c:v>
                </c:pt>
              </c:strCache>
            </c:strRef>
          </c:cat>
          <c:val>
            <c:numRef>
              <c:f>HAZİRANRAPOR!$X$6:$X$8</c:f>
              <c:numCache>
                <c:formatCode>General</c:formatCode>
                <c:ptCount val="3"/>
                <c:pt idx="0">
                  <c:v>0</c:v>
                </c:pt>
                <c:pt idx="1">
                  <c:v>0</c:v>
                </c:pt>
                <c:pt idx="2">
                  <c:v>0</c:v>
                </c:pt>
              </c:numCache>
            </c:numRef>
          </c:val>
          <c:smooth val="0"/>
          <c:extLst>
            <c:ext xmlns:c16="http://schemas.microsoft.com/office/drawing/2014/chart" uri="{C3380CC4-5D6E-409C-BE32-E72D297353CC}">
              <c16:uniqueId val="{00000001-E166-46FF-B20D-DCDAB5844DC2}"/>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HAZİRANRAPOR!$V$6:$V$8</c:f>
              <c:strCache>
                <c:ptCount val="3"/>
                <c:pt idx="0">
                  <c:v>NİSAN</c:v>
                </c:pt>
                <c:pt idx="1">
                  <c:v>MAYIS</c:v>
                </c:pt>
                <c:pt idx="2">
                  <c:v>HAZİRAN</c:v>
                </c:pt>
              </c:strCache>
            </c:strRef>
          </c:cat>
          <c:val>
            <c:numRef>
              <c:f>HAZİRANRAPOR!$Y$6:$Y$8</c:f>
              <c:numCache>
                <c:formatCode>General</c:formatCode>
                <c:ptCount val="3"/>
                <c:pt idx="0">
                  <c:v>0</c:v>
                </c:pt>
                <c:pt idx="1">
                  <c:v>0</c:v>
                </c:pt>
                <c:pt idx="2">
                  <c:v>0</c:v>
                </c:pt>
              </c:numCache>
            </c:numRef>
          </c:val>
          <c:smooth val="0"/>
          <c:extLst>
            <c:ext xmlns:c16="http://schemas.microsoft.com/office/drawing/2014/chart" uri="{C3380CC4-5D6E-409C-BE32-E72D297353CC}">
              <c16:uniqueId val="{00000002-E166-46FF-B20D-DCDAB5844DC2}"/>
            </c:ext>
          </c:extLst>
        </c:ser>
        <c:dLbls>
          <c:showLegendKey val="0"/>
          <c:showVal val="0"/>
          <c:showCatName val="0"/>
          <c:showSerName val="0"/>
          <c:showPercent val="0"/>
          <c:showBubbleSize val="0"/>
        </c:dLbls>
        <c:marker val="1"/>
        <c:smooth val="0"/>
        <c:axId val="83730432"/>
        <c:axId val="83732352"/>
      </c:lineChart>
      <c:catAx>
        <c:axId val="83730432"/>
        <c:scaling>
          <c:orientation val="minMax"/>
        </c:scaling>
        <c:delete val="0"/>
        <c:axPos val="b"/>
        <c:numFmt formatCode="General" sourceLinked="0"/>
        <c:majorTickMark val="out"/>
        <c:minorTickMark val="none"/>
        <c:tickLblPos val="nextTo"/>
        <c:crossAx val="83732352"/>
        <c:crosses val="autoZero"/>
        <c:auto val="1"/>
        <c:lblAlgn val="ctr"/>
        <c:lblOffset val="100"/>
        <c:noMultiLvlLbl val="0"/>
      </c:catAx>
      <c:valAx>
        <c:axId val="83732352"/>
        <c:scaling>
          <c:orientation val="minMax"/>
        </c:scaling>
        <c:delete val="0"/>
        <c:axPos val="l"/>
        <c:majorGridlines/>
        <c:numFmt formatCode="General" sourceLinked="1"/>
        <c:majorTickMark val="out"/>
        <c:minorTickMark val="cross"/>
        <c:tickLblPos val="nextTo"/>
        <c:crossAx val="83730432"/>
        <c:crosses val="autoZero"/>
        <c:crossBetween val="between"/>
      </c:valAx>
    </c:plotArea>
    <c:legend>
      <c:legendPos val="r"/>
      <c:overlay val="0"/>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HAZİRANALVER!$Y$5</c:f>
              <c:strCache>
                <c:ptCount val="1"/>
                <c:pt idx="0">
                  <c:v>TOPLAM KALAN BORÇ</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HAZİRANALVER!$V$6:$V$8</c:f>
              <c:strCache>
                <c:ptCount val="3"/>
                <c:pt idx="0">
                  <c:v>NİSAN</c:v>
                </c:pt>
                <c:pt idx="1">
                  <c:v>MAYIS</c:v>
                </c:pt>
                <c:pt idx="2">
                  <c:v>HAZİRAN</c:v>
                </c:pt>
              </c:strCache>
            </c:strRef>
          </c:cat>
          <c:val>
            <c:numRef>
              <c:f>HAZİRANALVER!$Y$6:$Y$8</c:f>
              <c:numCache>
                <c:formatCode>"₺"#,##0.00</c:formatCode>
                <c:ptCount val="3"/>
                <c:pt idx="0">
                  <c:v>0</c:v>
                </c:pt>
                <c:pt idx="1">
                  <c:v>0</c:v>
                </c:pt>
                <c:pt idx="2">
                  <c:v>0</c:v>
                </c:pt>
              </c:numCache>
            </c:numRef>
          </c:val>
          <c:extLst>
            <c:ext xmlns:c16="http://schemas.microsoft.com/office/drawing/2014/chart" uri="{C3380CC4-5D6E-409C-BE32-E72D297353CC}">
              <c16:uniqueId val="{00000000-4A37-4B94-951E-559829C857F9}"/>
            </c:ext>
          </c:extLst>
        </c:ser>
        <c:ser>
          <c:idx val="1"/>
          <c:order val="1"/>
          <c:tx>
            <c:strRef>
              <c:f>HAZİRANALVER!$Z$5</c:f>
              <c:strCache>
                <c:ptCount val="1"/>
                <c:pt idx="0">
                  <c:v>TOPLAM KALAN ALACAK</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HAZİRANALVER!$V$6:$V$8</c:f>
              <c:strCache>
                <c:ptCount val="3"/>
                <c:pt idx="0">
                  <c:v>NİSAN</c:v>
                </c:pt>
                <c:pt idx="1">
                  <c:v>MAYIS</c:v>
                </c:pt>
                <c:pt idx="2">
                  <c:v>HAZİRAN</c:v>
                </c:pt>
              </c:strCache>
            </c:strRef>
          </c:cat>
          <c:val>
            <c:numRef>
              <c:f>HAZİRANALVER!$Z$6:$Z$8</c:f>
              <c:numCache>
                <c:formatCode>"₺"#,##0.00</c:formatCode>
                <c:ptCount val="3"/>
                <c:pt idx="0">
                  <c:v>0</c:v>
                </c:pt>
                <c:pt idx="1">
                  <c:v>0</c:v>
                </c:pt>
                <c:pt idx="2">
                  <c:v>0</c:v>
                </c:pt>
              </c:numCache>
            </c:numRef>
          </c:val>
          <c:extLst>
            <c:ext xmlns:c16="http://schemas.microsoft.com/office/drawing/2014/chart" uri="{C3380CC4-5D6E-409C-BE32-E72D297353CC}">
              <c16:uniqueId val="{00000001-4A37-4B94-951E-559829C857F9}"/>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TEMMUZRAPOR!$V$6:$V$8</c:f>
              <c:strCache>
                <c:ptCount val="3"/>
                <c:pt idx="0">
                  <c:v>MAYIS</c:v>
                </c:pt>
                <c:pt idx="1">
                  <c:v>HAZİRAN</c:v>
                </c:pt>
                <c:pt idx="2">
                  <c:v>TEMMUZ</c:v>
                </c:pt>
              </c:strCache>
            </c:strRef>
          </c:cat>
          <c:val>
            <c:numRef>
              <c:f>TEMMUZRAPOR!$W$6:$W$8</c:f>
              <c:numCache>
                <c:formatCode>General</c:formatCode>
                <c:ptCount val="3"/>
                <c:pt idx="0">
                  <c:v>0</c:v>
                </c:pt>
                <c:pt idx="1">
                  <c:v>0</c:v>
                </c:pt>
                <c:pt idx="2">
                  <c:v>0</c:v>
                </c:pt>
              </c:numCache>
            </c:numRef>
          </c:val>
          <c:smooth val="0"/>
          <c:extLst>
            <c:ext xmlns:c16="http://schemas.microsoft.com/office/drawing/2014/chart" uri="{C3380CC4-5D6E-409C-BE32-E72D297353CC}">
              <c16:uniqueId val="{00000000-2E97-4E04-958A-FAFF672E7EC1}"/>
            </c:ext>
          </c:extLst>
        </c:ser>
        <c:ser>
          <c:idx val="0"/>
          <c:order val="1"/>
          <c:tx>
            <c:v>TOPLAM GİDER</c:v>
          </c:tx>
          <c:spPr>
            <a:ln>
              <a:solidFill>
                <a:srgbClr val="C00000"/>
              </a:solidFill>
            </a:ln>
          </c:spPr>
          <c:marker>
            <c:symbol val="triangle"/>
            <c:size val="9"/>
            <c:spPr>
              <a:solidFill>
                <a:srgbClr val="C00000"/>
              </a:solidFill>
              <a:ln>
                <a:solidFill>
                  <a:srgbClr val="C00000"/>
                </a:solidFill>
              </a:ln>
            </c:spPr>
          </c:marker>
          <c:cat>
            <c:strRef>
              <c:f>TEMMUZRAPOR!$V$6:$V$8</c:f>
              <c:strCache>
                <c:ptCount val="3"/>
                <c:pt idx="0">
                  <c:v>MAYIS</c:v>
                </c:pt>
                <c:pt idx="1">
                  <c:v>HAZİRAN</c:v>
                </c:pt>
                <c:pt idx="2">
                  <c:v>TEMMUZ</c:v>
                </c:pt>
              </c:strCache>
            </c:strRef>
          </c:cat>
          <c:val>
            <c:numRef>
              <c:f>TEMMUZRAPOR!$X$6:$X$8</c:f>
              <c:numCache>
                <c:formatCode>General</c:formatCode>
                <c:ptCount val="3"/>
                <c:pt idx="0">
                  <c:v>0</c:v>
                </c:pt>
                <c:pt idx="1">
                  <c:v>0</c:v>
                </c:pt>
                <c:pt idx="2">
                  <c:v>0</c:v>
                </c:pt>
              </c:numCache>
            </c:numRef>
          </c:val>
          <c:smooth val="0"/>
          <c:extLst>
            <c:ext xmlns:c16="http://schemas.microsoft.com/office/drawing/2014/chart" uri="{C3380CC4-5D6E-409C-BE32-E72D297353CC}">
              <c16:uniqueId val="{00000001-2E97-4E04-958A-FAFF672E7EC1}"/>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TEMMUZRAPOR!$V$6:$V$8</c:f>
              <c:strCache>
                <c:ptCount val="3"/>
                <c:pt idx="0">
                  <c:v>MAYIS</c:v>
                </c:pt>
                <c:pt idx="1">
                  <c:v>HAZİRAN</c:v>
                </c:pt>
                <c:pt idx="2">
                  <c:v>TEMMUZ</c:v>
                </c:pt>
              </c:strCache>
            </c:strRef>
          </c:cat>
          <c:val>
            <c:numRef>
              <c:f>TEMMUZRAPOR!$Y$6:$Y$8</c:f>
              <c:numCache>
                <c:formatCode>General</c:formatCode>
                <c:ptCount val="3"/>
                <c:pt idx="0">
                  <c:v>0</c:v>
                </c:pt>
                <c:pt idx="1">
                  <c:v>0</c:v>
                </c:pt>
                <c:pt idx="2">
                  <c:v>0</c:v>
                </c:pt>
              </c:numCache>
            </c:numRef>
          </c:val>
          <c:smooth val="0"/>
          <c:extLst>
            <c:ext xmlns:c16="http://schemas.microsoft.com/office/drawing/2014/chart" uri="{C3380CC4-5D6E-409C-BE32-E72D297353CC}">
              <c16:uniqueId val="{00000002-2E97-4E04-958A-FAFF672E7EC1}"/>
            </c:ext>
          </c:extLst>
        </c:ser>
        <c:dLbls>
          <c:showLegendKey val="0"/>
          <c:showVal val="0"/>
          <c:showCatName val="0"/>
          <c:showSerName val="0"/>
          <c:showPercent val="0"/>
          <c:showBubbleSize val="0"/>
        </c:dLbls>
        <c:marker val="1"/>
        <c:smooth val="0"/>
        <c:axId val="83833600"/>
        <c:axId val="83835520"/>
      </c:lineChart>
      <c:catAx>
        <c:axId val="83833600"/>
        <c:scaling>
          <c:orientation val="minMax"/>
        </c:scaling>
        <c:delete val="0"/>
        <c:axPos val="b"/>
        <c:numFmt formatCode="General" sourceLinked="0"/>
        <c:majorTickMark val="out"/>
        <c:minorTickMark val="none"/>
        <c:tickLblPos val="nextTo"/>
        <c:crossAx val="83835520"/>
        <c:crosses val="autoZero"/>
        <c:auto val="1"/>
        <c:lblAlgn val="ctr"/>
        <c:lblOffset val="100"/>
        <c:noMultiLvlLbl val="0"/>
      </c:catAx>
      <c:valAx>
        <c:axId val="83835520"/>
        <c:scaling>
          <c:orientation val="minMax"/>
        </c:scaling>
        <c:delete val="0"/>
        <c:axPos val="l"/>
        <c:majorGridlines/>
        <c:numFmt formatCode="General" sourceLinked="1"/>
        <c:majorTickMark val="out"/>
        <c:minorTickMark val="cross"/>
        <c:tickLblPos val="nextTo"/>
        <c:crossAx val="83833600"/>
        <c:crosses val="autoZero"/>
        <c:crossBetween val="between"/>
      </c:valAx>
    </c:plotArea>
    <c:legend>
      <c:legendPos val="r"/>
      <c:overlay val="0"/>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TEMMUZALVER!$Y$5</c:f>
              <c:strCache>
                <c:ptCount val="1"/>
                <c:pt idx="0">
                  <c:v>TOPLAM KALAN BORÇ</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TEMMUZALVER!$V$6:$V$8</c:f>
              <c:strCache>
                <c:ptCount val="3"/>
                <c:pt idx="0">
                  <c:v>MAYIS</c:v>
                </c:pt>
                <c:pt idx="1">
                  <c:v>HAZİRAN</c:v>
                </c:pt>
                <c:pt idx="2">
                  <c:v>TEMMUZ</c:v>
                </c:pt>
              </c:strCache>
            </c:strRef>
          </c:cat>
          <c:val>
            <c:numRef>
              <c:f>TEMMUZALVER!$Y$6:$Y$8</c:f>
              <c:numCache>
                <c:formatCode>"₺"#,##0.00</c:formatCode>
                <c:ptCount val="3"/>
                <c:pt idx="0">
                  <c:v>0</c:v>
                </c:pt>
                <c:pt idx="1">
                  <c:v>0</c:v>
                </c:pt>
                <c:pt idx="2">
                  <c:v>0</c:v>
                </c:pt>
              </c:numCache>
            </c:numRef>
          </c:val>
          <c:extLst>
            <c:ext xmlns:c16="http://schemas.microsoft.com/office/drawing/2014/chart" uri="{C3380CC4-5D6E-409C-BE32-E72D297353CC}">
              <c16:uniqueId val="{00000000-24E1-46B9-9C90-51570A41D34F}"/>
            </c:ext>
          </c:extLst>
        </c:ser>
        <c:ser>
          <c:idx val="1"/>
          <c:order val="1"/>
          <c:tx>
            <c:strRef>
              <c:f>TEMMUZALVER!$Z$5</c:f>
              <c:strCache>
                <c:ptCount val="1"/>
                <c:pt idx="0">
                  <c:v>TOPLAM KALAN ALACAK</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TEMMUZALVER!$V$6:$V$8</c:f>
              <c:strCache>
                <c:ptCount val="3"/>
                <c:pt idx="0">
                  <c:v>MAYIS</c:v>
                </c:pt>
                <c:pt idx="1">
                  <c:v>HAZİRAN</c:v>
                </c:pt>
                <c:pt idx="2">
                  <c:v>TEMMUZ</c:v>
                </c:pt>
              </c:strCache>
            </c:strRef>
          </c:cat>
          <c:val>
            <c:numRef>
              <c:f>TEMMUZALVER!$Z$6:$Z$8</c:f>
              <c:numCache>
                <c:formatCode>"₺"#,##0.00</c:formatCode>
                <c:ptCount val="3"/>
                <c:pt idx="0">
                  <c:v>0</c:v>
                </c:pt>
                <c:pt idx="1">
                  <c:v>0</c:v>
                </c:pt>
                <c:pt idx="2">
                  <c:v>0</c:v>
                </c:pt>
              </c:numCache>
            </c:numRef>
          </c:val>
          <c:extLst>
            <c:ext xmlns:c16="http://schemas.microsoft.com/office/drawing/2014/chart" uri="{C3380CC4-5D6E-409C-BE32-E72D297353CC}">
              <c16:uniqueId val="{00000001-24E1-46B9-9C90-51570A41D34F}"/>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AĞUSTOSRAPOR!$V$6:$V$8</c:f>
              <c:strCache>
                <c:ptCount val="3"/>
                <c:pt idx="0">
                  <c:v>HAZİRAN</c:v>
                </c:pt>
                <c:pt idx="1">
                  <c:v>TEMMUZ</c:v>
                </c:pt>
                <c:pt idx="2">
                  <c:v>AĞUSTOS</c:v>
                </c:pt>
              </c:strCache>
            </c:strRef>
          </c:cat>
          <c:val>
            <c:numRef>
              <c:f>AĞUSTOSRAPOR!$W$6:$W$8</c:f>
              <c:numCache>
                <c:formatCode>General</c:formatCode>
                <c:ptCount val="3"/>
                <c:pt idx="0">
                  <c:v>0</c:v>
                </c:pt>
                <c:pt idx="1">
                  <c:v>0</c:v>
                </c:pt>
                <c:pt idx="2">
                  <c:v>0</c:v>
                </c:pt>
              </c:numCache>
            </c:numRef>
          </c:val>
          <c:smooth val="0"/>
          <c:extLst>
            <c:ext xmlns:c16="http://schemas.microsoft.com/office/drawing/2014/chart" uri="{C3380CC4-5D6E-409C-BE32-E72D297353CC}">
              <c16:uniqueId val="{00000000-F05D-4053-8E6B-F186A2C0410A}"/>
            </c:ext>
          </c:extLst>
        </c:ser>
        <c:ser>
          <c:idx val="0"/>
          <c:order val="1"/>
          <c:tx>
            <c:v>TOPLAM GİDER</c:v>
          </c:tx>
          <c:spPr>
            <a:ln>
              <a:solidFill>
                <a:srgbClr val="C00000"/>
              </a:solidFill>
            </a:ln>
          </c:spPr>
          <c:marker>
            <c:symbol val="triangle"/>
            <c:size val="9"/>
            <c:spPr>
              <a:solidFill>
                <a:srgbClr val="C00000"/>
              </a:solidFill>
              <a:ln>
                <a:solidFill>
                  <a:srgbClr val="C00000"/>
                </a:solidFill>
              </a:ln>
            </c:spPr>
          </c:marker>
          <c:cat>
            <c:strRef>
              <c:f>AĞUSTOSRAPOR!$V$6:$V$8</c:f>
              <c:strCache>
                <c:ptCount val="3"/>
                <c:pt idx="0">
                  <c:v>HAZİRAN</c:v>
                </c:pt>
                <c:pt idx="1">
                  <c:v>TEMMUZ</c:v>
                </c:pt>
                <c:pt idx="2">
                  <c:v>AĞUSTOS</c:v>
                </c:pt>
              </c:strCache>
            </c:strRef>
          </c:cat>
          <c:val>
            <c:numRef>
              <c:f>AĞUSTOSRAPOR!$X$6:$X$8</c:f>
              <c:numCache>
                <c:formatCode>General</c:formatCode>
                <c:ptCount val="3"/>
                <c:pt idx="0">
                  <c:v>0</c:v>
                </c:pt>
                <c:pt idx="1">
                  <c:v>0</c:v>
                </c:pt>
                <c:pt idx="2">
                  <c:v>0</c:v>
                </c:pt>
              </c:numCache>
            </c:numRef>
          </c:val>
          <c:smooth val="0"/>
          <c:extLst>
            <c:ext xmlns:c16="http://schemas.microsoft.com/office/drawing/2014/chart" uri="{C3380CC4-5D6E-409C-BE32-E72D297353CC}">
              <c16:uniqueId val="{00000001-F05D-4053-8E6B-F186A2C0410A}"/>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AĞUSTOSRAPOR!$V$6:$V$8</c:f>
              <c:strCache>
                <c:ptCount val="3"/>
                <c:pt idx="0">
                  <c:v>HAZİRAN</c:v>
                </c:pt>
                <c:pt idx="1">
                  <c:v>TEMMUZ</c:v>
                </c:pt>
                <c:pt idx="2">
                  <c:v>AĞUSTOS</c:v>
                </c:pt>
              </c:strCache>
            </c:strRef>
          </c:cat>
          <c:val>
            <c:numRef>
              <c:f>AĞUSTOSRAPOR!$Y$6:$Y$8</c:f>
              <c:numCache>
                <c:formatCode>General</c:formatCode>
                <c:ptCount val="3"/>
                <c:pt idx="0">
                  <c:v>0</c:v>
                </c:pt>
                <c:pt idx="1">
                  <c:v>0</c:v>
                </c:pt>
                <c:pt idx="2">
                  <c:v>0</c:v>
                </c:pt>
              </c:numCache>
            </c:numRef>
          </c:val>
          <c:smooth val="0"/>
          <c:extLst>
            <c:ext xmlns:c16="http://schemas.microsoft.com/office/drawing/2014/chart" uri="{C3380CC4-5D6E-409C-BE32-E72D297353CC}">
              <c16:uniqueId val="{00000002-F05D-4053-8E6B-F186A2C0410A}"/>
            </c:ext>
          </c:extLst>
        </c:ser>
        <c:dLbls>
          <c:showLegendKey val="0"/>
          <c:showVal val="0"/>
          <c:showCatName val="0"/>
          <c:showSerName val="0"/>
          <c:showPercent val="0"/>
          <c:showBubbleSize val="0"/>
        </c:dLbls>
        <c:marker val="1"/>
        <c:smooth val="0"/>
        <c:axId val="84010496"/>
        <c:axId val="84012416"/>
      </c:lineChart>
      <c:catAx>
        <c:axId val="84010496"/>
        <c:scaling>
          <c:orientation val="minMax"/>
        </c:scaling>
        <c:delete val="0"/>
        <c:axPos val="b"/>
        <c:numFmt formatCode="General" sourceLinked="0"/>
        <c:majorTickMark val="out"/>
        <c:minorTickMark val="none"/>
        <c:tickLblPos val="nextTo"/>
        <c:crossAx val="84012416"/>
        <c:crosses val="autoZero"/>
        <c:auto val="1"/>
        <c:lblAlgn val="ctr"/>
        <c:lblOffset val="100"/>
        <c:noMultiLvlLbl val="0"/>
      </c:catAx>
      <c:valAx>
        <c:axId val="84012416"/>
        <c:scaling>
          <c:orientation val="minMax"/>
        </c:scaling>
        <c:delete val="0"/>
        <c:axPos val="l"/>
        <c:majorGridlines/>
        <c:numFmt formatCode="General" sourceLinked="1"/>
        <c:majorTickMark val="out"/>
        <c:minorTickMark val="cross"/>
        <c:tickLblPos val="nextTo"/>
        <c:crossAx val="84010496"/>
        <c:crosses val="autoZero"/>
        <c:crossBetween val="between"/>
      </c:valAx>
    </c:plotArea>
    <c:legend>
      <c:legendPos val="r"/>
      <c:overlay val="0"/>
      <c:spPr>
        <a:noFill/>
      </c:spPr>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AĞUSTOSALVER!$Y$5</c:f>
              <c:strCache>
                <c:ptCount val="1"/>
                <c:pt idx="0">
                  <c:v>TOPLAM KALAN BORÇ</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AĞUSTOSALVER!$V$6:$V$8</c:f>
              <c:strCache>
                <c:ptCount val="3"/>
                <c:pt idx="0">
                  <c:v>HAZİRAN</c:v>
                </c:pt>
                <c:pt idx="1">
                  <c:v>TEMMUZ</c:v>
                </c:pt>
                <c:pt idx="2">
                  <c:v>AĞUSTOS</c:v>
                </c:pt>
              </c:strCache>
            </c:strRef>
          </c:cat>
          <c:val>
            <c:numRef>
              <c:f>AĞUSTOSALVER!$Y$6:$Y$8</c:f>
              <c:numCache>
                <c:formatCode>"₺"#,##0.00</c:formatCode>
                <c:ptCount val="3"/>
                <c:pt idx="0">
                  <c:v>0</c:v>
                </c:pt>
                <c:pt idx="1">
                  <c:v>0</c:v>
                </c:pt>
                <c:pt idx="2">
                  <c:v>0</c:v>
                </c:pt>
              </c:numCache>
            </c:numRef>
          </c:val>
          <c:extLst>
            <c:ext xmlns:c16="http://schemas.microsoft.com/office/drawing/2014/chart" uri="{C3380CC4-5D6E-409C-BE32-E72D297353CC}">
              <c16:uniqueId val="{00000000-85BA-41BC-AA77-11A159610CF5}"/>
            </c:ext>
          </c:extLst>
        </c:ser>
        <c:ser>
          <c:idx val="1"/>
          <c:order val="1"/>
          <c:tx>
            <c:strRef>
              <c:f>AĞUSTOSALVER!$Z$5</c:f>
              <c:strCache>
                <c:ptCount val="1"/>
                <c:pt idx="0">
                  <c:v>TOPLAM KALAN ALACAK</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AĞUSTOSALVER!$V$6:$V$8</c:f>
              <c:strCache>
                <c:ptCount val="3"/>
                <c:pt idx="0">
                  <c:v>HAZİRAN</c:v>
                </c:pt>
                <c:pt idx="1">
                  <c:v>TEMMUZ</c:v>
                </c:pt>
                <c:pt idx="2">
                  <c:v>AĞUSTOS</c:v>
                </c:pt>
              </c:strCache>
            </c:strRef>
          </c:cat>
          <c:val>
            <c:numRef>
              <c:f>AĞUSTOSALVER!$Z$6:$Z$8</c:f>
              <c:numCache>
                <c:formatCode>"₺"#,##0.00</c:formatCode>
                <c:ptCount val="3"/>
                <c:pt idx="0">
                  <c:v>0</c:v>
                </c:pt>
                <c:pt idx="1">
                  <c:v>0</c:v>
                </c:pt>
                <c:pt idx="2">
                  <c:v>0</c:v>
                </c:pt>
              </c:numCache>
            </c:numRef>
          </c:val>
          <c:extLst>
            <c:ext xmlns:c16="http://schemas.microsoft.com/office/drawing/2014/chart" uri="{C3380CC4-5D6E-409C-BE32-E72D297353CC}">
              <c16:uniqueId val="{00000001-85BA-41BC-AA77-11A159610CF5}"/>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EYLÜLRAPOR!$V$6:$V$8</c:f>
              <c:strCache>
                <c:ptCount val="3"/>
                <c:pt idx="0">
                  <c:v>TEMMUZ</c:v>
                </c:pt>
                <c:pt idx="1">
                  <c:v>AĞUSTOS</c:v>
                </c:pt>
                <c:pt idx="2">
                  <c:v>EYLÜL</c:v>
                </c:pt>
              </c:strCache>
            </c:strRef>
          </c:cat>
          <c:val>
            <c:numRef>
              <c:f>EYLÜLRAPOR!$W$6:$W$8</c:f>
              <c:numCache>
                <c:formatCode>General</c:formatCode>
                <c:ptCount val="3"/>
                <c:pt idx="0">
                  <c:v>0</c:v>
                </c:pt>
                <c:pt idx="1">
                  <c:v>0</c:v>
                </c:pt>
                <c:pt idx="2">
                  <c:v>0</c:v>
                </c:pt>
              </c:numCache>
            </c:numRef>
          </c:val>
          <c:smooth val="0"/>
          <c:extLst>
            <c:ext xmlns:c16="http://schemas.microsoft.com/office/drawing/2014/chart" uri="{C3380CC4-5D6E-409C-BE32-E72D297353CC}">
              <c16:uniqueId val="{00000000-6E4E-4817-A9E2-9655597F6674}"/>
            </c:ext>
          </c:extLst>
        </c:ser>
        <c:ser>
          <c:idx val="0"/>
          <c:order val="1"/>
          <c:tx>
            <c:v>TOPLAM GİDER</c:v>
          </c:tx>
          <c:spPr>
            <a:ln>
              <a:solidFill>
                <a:srgbClr val="C00000"/>
              </a:solidFill>
            </a:ln>
          </c:spPr>
          <c:marker>
            <c:symbol val="triangle"/>
            <c:size val="9"/>
            <c:spPr>
              <a:solidFill>
                <a:srgbClr val="C00000"/>
              </a:solidFill>
              <a:ln>
                <a:solidFill>
                  <a:srgbClr val="C00000"/>
                </a:solidFill>
              </a:ln>
            </c:spPr>
          </c:marker>
          <c:cat>
            <c:strRef>
              <c:f>EYLÜLRAPOR!$V$6:$V$8</c:f>
              <c:strCache>
                <c:ptCount val="3"/>
                <c:pt idx="0">
                  <c:v>TEMMUZ</c:v>
                </c:pt>
                <c:pt idx="1">
                  <c:v>AĞUSTOS</c:v>
                </c:pt>
                <c:pt idx="2">
                  <c:v>EYLÜL</c:v>
                </c:pt>
              </c:strCache>
            </c:strRef>
          </c:cat>
          <c:val>
            <c:numRef>
              <c:f>EYLÜLRAPOR!$X$6:$X$8</c:f>
              <c:numCache>
                <c:formatCode>General</c:formatCode>
                <c:ptCount val="3"/>
                <c:pt idx="0">
                  <c:v>0</c:v>
                </c:pt>
                <c:pt idx="1">
                  <c:v>0</c:v>
                </c:pt>
                <c:pt idx="2">
                  <c:v>0</c:v>
                </c:pt>
              </c:numCache>
            </c:numRef>
          </c:val>
          <c:smooth val="0"/>
          <c:extLst>
            <c:ext xmlns:c16="http://schemas.microsoft.com/office/drawing/2014/chart" uri="{C3380CC4-5D6E-409C-BE32-E72D297353CC}">
              <c16:uniqueId val="{00000001-6E4E-4817-A9E2-9655597F6674}"/>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EYLÜLRAPOR!$V$6:$V$8</c:f>
              <c:strCache>
                <c:ptCount val="3"/>
                <c:pt idx="0">
                  <c:v>TEMMUZ</c:v>
                </c:pt>
                <c:pt idx="1">
                  <c:v>AĞUSTOS</c:v>
                </c:pt>
                <c:pt idx="2">
                  <c:v>EYLÜL</c:v>
                </c:pt>
              </c:strCache>
            </c:strRef>
          </c:cat>
          <c:val>
            <c:numRef>
              <c:f>EYLÜLRAPOR!$Y$6:$Y$8</c:f>
              <c:numCache>
                <c:formatCode>General</c:formatCode>
                <c:ptCount val="3"/>
                <c:pt idx="0">
                  <c:v>0</c:v>
                </c:pt>
                <c:pt idx="1">
                  <c:v>0</c:v>
                </c:pt>
                <c:pt idx="2">
                  <c:v>0</c:v>
                </c:pt>
              </c:numCache>
            </c:numRef>
          </c:val>
          <c:smooth val="0"/>
          <c:extLst>
            <c:ext xmlns:c16="http://schemas.microsoft.com/office/drawing/2014/chart" uri="{C3380CC4-5D6E-409C-BE32-E72D297353CC}">
              <c16:uniqueId val="{00000002-6E4E-4817-A9E2-9655597F6674}"/>
            </c:ext>
          </c:extLst>
        </c:ser>
        <c:dLbls>
          <c:showLegendKey val="0"/>
          <c:showVal val="0"/>
          <c:showCatName val="0"/>
          <c:showSerName val="0"/>
          <c:showPercent val="0"/>
          <c:showBubbleSize val="0"/>
        </c:dLbls>
        <c:marker val="1"/>
        <c:smooth val="0"/>
        <c:axId val="73607424"/>
        <c:axId val="73621888"/>
      </c:lineChart>
      <c:catAx>
        <c:axId val="73607424"/>
        <c:scaling>
          <c:orientation val="minMax"/>
        </c:scaling>
        <c:delete val="0"/>
        <c:axPos val="b"/>
        <c:numFmt formatCode="General" sourceLinked="0"/>
        <c:majorTickMark val="out"/>
        <c:minorTickMark val="none"/>
        <c:tickLblPos val="nextTo"/>
        <c:crossAx val="73621888"/>
        <c:crosses val="autoZero"/>
        <c:auto val="1"/>
        <c:lblAlgn val="ctr"/>
        <c:lblOffset val="100"/>
        <c:noMultiLvlLbl val="0"/>
      </c:catAx>
      <c:valAx>
        <c:axId val="73621888"/>
        <c:scaling>
          <c:orientation val="minMax"/>
        </c:scaling>
        <c:delete val="0"/>
        <c:axPos val="l"/>
        <c:majorGridlines/>
        <c:numFmt formatCode="General" sourceLinked="1"/>
        <c:majorTickMark val="out"/>
        <c:minorTickMark val="cross"/>
        <c:tickLblPos val="nextTo"/>
        <c:crossAx val="73607424"/>
        <c:crosses val="autoZero"/>
        <c:crossBetween val="between"/>
      </c:valAx>
    </c:plotArea>
    <c:legend>
      <c:legendPos val="r"/>
      <c:overlay val="0"/>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EYLÜLALVER!$Y$5</c:f>
              <c:strCache>
                <c:ptCount val="1"/>
                <c:pt idx="0">
                  <c:v>TOPLAM KALAN BORÇ</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EYLÜLALVER!$V$6:$V$8</c:f>
              <c:strCache>
                <c:ptCount val="3"/>
                <c:pt idx="0">
                  <c:v>TEMMUZ</c:v>
                </c:pt>
                <c:pt idx="1">
                  <c:v>AĞUSTOS</c:v>
                </c:pt>
                <c:pt idx="2">
                  <c:v>EYLÜL</c:v>
                </c:pt>
              </c:strCache>
            </c:strRef>
          </c:cat>
          <c:val>
            <c:numRef>
              <c:f>EYLÜLALVER!$Y$6:$Y$8</c:f>
              <c:numCache>
                <c:formatCode>"₺"#,##0.00</c:formatCode>
                <c:ptCount val="3"/>
                <c:pt idx="0">
                  <c:v>0</c:v>
                </c:pt>
                <c:pt idx="1">
                  <c:v>0</c:v>
                </c:pt>
                <c:pt idx="2">
                  <c:v>0</c:v>
                </c:pt>
              </c:numCache>
            </c:numRef>
          </c:val>
          <c:extLst>
            <c:ext xmlns:c16="http://schemas.microsoft.com/office/drawing/2014/chart" uri="{C3380CC4-5D6E-409C-BE32-E72D297353CC}">
              <c16:uniqueId val="{00000000-C9A1-4796-A43B-B7F01129821E}"/>
            </c:ext>
          </c:extLst>
        </c:ser>
        <c:ser>
          <c:idx val="1"/>
          <c:order val="1"/>
          <c:tx>
            <c:strRef>
              <c:f>EYLÜLALVER!$Z$5</c:f>
              <c:strCache>
                <c:ptCount val="1"/>
                <c:pt idx="0">
                  <c:v>TOPLAM KALAN ALACAK</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EYLÜLALVER!$V$6:$V$8</c:f>
              <c:strCache>
                <c:ptCount val="3"/>
                <c:pt idx="0">
                  <c:v>TEMMUZ</c:v>
                </c:pt>
                <c:pt idx="1">
                  <c:v>AĞUSTOS</c:v>
                </c:pt>
                <c:pt idx="2">
                  <c:v>EYLÜL</c:v>
                </c:pt>
              </c:strCache>
            </c:strRef>
          </c:cat>
          <c:val>
            <c:numRef>
              <c:f>EYLÜLALVER!$Z$6:$Z$8</c:f>
              <c:numCache>
                <c:formatCode>"₺"#,##0.00</c:formatCode>
                <c:ptCount val="3"/>
                <c:pt idx="0">
                  <c:v>0</c:v>
                </c:pt>
                <c:pt idx="1">
                  <c:v>0</c:v>
                </c:pt>
                <c:pt idx="2">
                  <c:v>0</c:v>
                </c:pt>
              </c:numCache>
            </c:numRef>
          </c:val>
          <c:extLst>
            <c:ext xmlns:c16="http://schemas.microsoft.com/office/drawing/2014/chart" uri="{C3380CC4-5D6E-409C-BE32-E72D297353CC}">
              <c16:uniqueId val="{00000001-C9A1-4796-A43B-B7F01129821E}"/>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EKİMRAPOR!$V$6:$V$8</c:f>
              <c:strCache>
                <c:ptCount val="3"/>
                <c:pt idx="0">
                  <c:v>AĞUSTOS</c:v>
                </c:pt>
                <c:pt idx="1">
                  <c:v>EYLÜL</c:v>
                </c:pt>
                <c:pt idx="2">
                  <c:v>EKİM</c:v>
                </c:pt>
              </c:strCache>
            </c:strRef>
          </c:cat>
          <c:val>
            <c:numRef>
              <c:f>EKİMRAPOR!$W$6:$W$8</c:f>
              <c:numCache>
                <c:formatCode>General</c:formatCode>
                <c:ptCount val="3"/>
                <c:pt idx="0">
                  <c:v>0</c:v>
                </c:pt>
                <c:pt idx="1">
                  <c:v>0</c:v>
                </c:pt>
                <c:pt idx="2">
                  <c:v>0</c:v>
                </c:pt>
              </c:numCache>
            </c:numRef>
          </c:val>
          <c:smooth val="0"/>
          <c:extLst>
            <c:ext xmlns:c16="http://schemas.microsoft.com/office/drawing/2014/chart" uri="{C3380CC4-5D6E-409C-BE32-E72D297353CC}">
              <c16:uniqueId val="{00000000-97A0-4810-8D4C-0DAA5C8E9E31}"/>
            </c:ext>
          </c:extLst>
        </c:ser>
        <c:ser>
          <c:idx val="0"/>
          <c:order val="1"/>
          <c:tx>
            <c:v>TOPLAM GİDER</c:v>
          </c:tx>
          <c:spPr>
            <a:ln>
              <a:solidFill>
                <a:srgbClr val="C00000"/>
              </a:solidFill>
            </a:ln>
          </c:spPr>
          <c:marker>
            <c:symbol val="triangle"/>
            <c:size val="9"/>
            <c:spPr>
              <a:solidFill>
                <a:srgbClr val="C00000"/>
              </a:solidFill>
              <a:ln>
                <a:solidFill>
                  <a:srgbClr val="C00000"/>
                </a:solidFill>
              </a:ln>
            </c:spPr>
          </c:marker>
          <c:cat>
            <c:strRef>
              <c:f>EKİMRAPOR!$V$6:$V$8</c:f>
              <c:strCache>
                <c:ptCount val="3"/>
                <c:pt idx="0">
                  <c:v>AĞUSTOS</c:v>
                </c:pt>
                <c:pt idx="1">
                  <c:v>EYLÜL</c:v>
                </c:pt>
                <c:pt idx="2">
                  <c:v>EKİM</c:v>
                </c:pt>
              </c:strCache>
            </c:strRef>
          </c:cat>
          <c:val>
            <c:numRef>
              <c:f>EKİMRAPOR!$X$6:$X$8</c:f>
              <c:numCache>
                <c:formatCode>General</c:formatCode>
                <c:ptCount val="3"/>
                <c:pt idx="0">
                  <c:v>0</c:v>
                </c:pt>
                <c:pt idx="1">
                  <c:v>0</c:v>
                </c:pt>
                <c:pt idx="2">
                  <c:v>0</c:v>
                </c:pt>
              </c:numCache>
            </c:numRef>
          </c:val>
          <c:smooth val="0"/>
          <c:extLst>
            <c:ext xmlns:c16="http://schemas.microsoft.com/office/drawing/2014/chart" uri="{C3380CC4-5D6E-409C-BE32-E72D297353CC}">
              <c16:uniqueId val="{00000001-97A0-4810-8D4C-0DAA5C8E9E31}"/>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EKİMRAPOR!$V$6:$V$8</c:f>
              <c:strCache>
                <c:ptCount val="3"/>
                <c:pt idx="0">
                  <c:v>AĞUSTOS</c:v>
                </c:pt>
                <c:pt idx="1">
                  <c:v>EYLÜL</c:v>
                </c:pt>
                <c:pt idx="2">
                  <c:v>EKİM</c:v>
                </c:pt>
              </c:strCache>
            </c:strRef>
          </c:cat>
          <c:val>
            <c:numRef>
              <c:f>EKİMRAPOR!$Y$6:$Y$8</c:f>
              <c:numCache>
                <c:formatCode>General</c:formatCode>
                <c:ptCount val="3"/>
                <c:pt idx="0">
                  <c:v>0</c:v>
                </c:pt>
                <c:pt idx="1">
                  <c:v>0</c:v>
                </c:pt>
                <c:pt idx="2">
                  <c:v>0</c:v>
                </c:pt>
              </c:numCache>
            </c:numRef>
          </c:val>
          <c:smooth val="0"/>
          <c:extLst>
            <c:ext xmlns:c16="http://schemas.microsoft.com/office/drawing/2014/chart" uri="{C3380CC4-5D6E-409C-BE32-E72D297353CC}">
              <c16:uniqueId val="{00000002-97A0-4810-8D4C-0DAA5C8E9E31}"/>
            </c:ext>
          </c:extLst>
        </c:ser>
        <c:dLbls>
          <c:showLegendKey val="0"/>
          <c:showVal val="0"/>
          <c:showCatName val="0"/>
          <c:showSerName val="0"/>
          <c:showPercent val="0"/>
          <c:showBubbleSize val="0"/>
        </c:dLbls>
        <c:marker val="1"/>
        <c:smooth val="0"/>
        <c:axId val="83557760"/>
        <c:axId val="84084224"/>
      </c:lineChart>
      <c:catAx>
        <c:axId val="83557760"/>
        <c:scaling>
          <c:orientation val="minMax"/>
        </c:scaling>
        <c:delete val="0"/>
        <c:axPos val="b"/>
        <c:numFmt formatCode="General" sourceLinked="0"/>
        <c:majorTickMark val="out"/>
        <c:minorTickMark val="none"/>
        <c:tickLblPos val="nextTo"/>
        <c:crossAx val="84084224"/>
        <c:crosses val="autoZero"/>
        <c:auto val="1"/>
        <c:lblAlgn val="ctr"/>
        <c:lblOffset val="100"/>
        <c:noMultiLvlLbl val="0"/>
      </c:catAx>
      <c:valAx>
        <c:axId val="84084224"/>
        <c:scaling>
          <c:orientation val="minMax"/>
        </c:scaling>
        <c:delete val="0"/>
        <c:axPos val="l"/>
        <c:majorGridlines/>
        <c:numFmt formatCode="General" sourceLinked="1"/>
        <c:majorTickMark val="out"/>
        <c:minorTickMark val="cross"/>
        <c:tickLblPos val="nextTo"/>
        <c:crossAx val="83557760"/>
        <c:crosses val="autoZero"/>
        <c:crossBetween val="between"/>
      </c:valAx>
    </c:plotArea>
    <c:legend>
      <c:legendPos val="r"/>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OCAKALVER!$Y$5</c:f>
              <c:strCache>
                <c:ptCount val="1"/>
                <c:pt idx="0">
                  <c:v>BU AY KALAN BORÇ</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OCAKALVER!$V$6:$V$7</c:f>
              <c:strCache>
                <c:ptCount val="2"/>
                <c:pt idx="0">
                  <c:v>ÖNCEKİ YIL</c:v>
                </c:pt>
                <c:pt idx="1">
                  <c:v>OCAK</c:v>
                </c:pt>
              </c:strCache>
            </c:strRef>
          </c:cat>
          <c:val>
            <c:numRef>
              <c:f>OCAKALVER!$Y$6:$Y$7</c:f>
              <c:numCache>
                <c:formatCode>"₺"#,##0.00</c:formatCode>
                <c:ptCount val="2"/>
                <c:pt idx="0">
                  <c:v>0</c:v>
                </c:pt>
                <c:pt idx="1">
                  <c:v>0</c:v>
                </c:pt>
              </c:numCache>
            </c:numRef>
          </c:val>
          <c:extLst>
            <c:ext xmlns:c16="http://schemas.microsoft.com/office/drawing/2014/chart" uri="{C3380CC4-5D6E-409C-BE32-E72D297353CC}">
              <c16:uniqueId val="{00000002-BCF9-4FBF-B406-21E9F78D04CF}"/>
            </c:ext>
          </c:extLst>
        </c:ser>
        <c:ser>
          <c:idx val="3"/>
          <c:order val="1"/>
          <c:tx>
            <c:strRef>
              <c:f>OCAKALVER!$Z$5</c:f>
              <c:strCache>
                <c:ptCount val="1"/>
                <c:pt idx="0">
                  <c:v>BU AY KALAN ALACAK</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OCAKALVER!$V$6:$V$7</c:f>
              <c:strCache>
                <c:ptCount val="2"/>
                <c:pt idx="0">
                  <c:v>ÖNCEKİ YIL</c:v>
                </c:pt>
                <c:pt idx="1">
                  <c:v>OCAK</c:v>
                </c:pt>
              </c:strCache>
            </c:strRef>
          </c:cat>
          <c:val>
            <c:numRef>
              <c:f>OCAKALVER!$Z$6:$Z$7</c:f>
              <c:numCache>
                <c:formatCode>"₺"#,##0.00</c:formatCode>
                <c:ptCount val="2"/>
                <c:pt idx="0">
                  <c:v>0</c:v>
                </c:pt>
                <c:pt idx="1">
                  <c:v>0</c:v>
                </c:pt>
              </c:numCache>
            </c:numRef>
          </c:val>
          <c:extLst>
            <c:ext xmlns:c16="http://schemas.microsoft.com/office/drawing/2014/chart" uri="{C3380CC4-5D6E-409C-BE32-E72D297353CC}">
              <c16:uniqueId val="{00000003-BCF9-4FBF-B406-21E9F78D04CF}"/>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EKİMALVER!$Y$5</c:f>
              <c:strCache>
                <c:ptCount val="1"/>
                <c:pt idx="0">
                  <c:v>TOPLAM KALAN BORÇ</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EKİMALVER!$V$6:$V$8</c:f>
              <c:strCache>
                <c:ptCount val="3"/>
                <c:pt idx="0">
                  <c:v>AĞUSTOS</c:v>
                </c:pt>
                <c:pt idx="1">
                  <c:v>EYLÜL</c:v>
                </c:pt>
                <c:pt idx="2">
                  <c:v>EKİM</c:v>
                </c:pt>
              </c:strCache>
            </c:strRef>
          </c:cat>
          <c:val>
            <c:numRef>
              <c:f>EKİMALVER!$Y$6:$Y$8</c:f>
              <c:numCache>
                <c:formatCode>"₺"#,##0.00</c:formatCode>
                <c:ptCount val="3"/>
                <c:pt idx="0">
                  <c:v>0</c:v>
                </c:pt>
                <c:pt idx="1">
                  <c:v>0</c:v>
                </c:pt>
                <c:pt idx="2">
                  <c:v>0</c:v>
                </c:pt>
              </c:numCache>
            </c:numRef>
          </c:val>
          <c:extLst>
            <c:ext xmlns:c16="http://schemas.microsoft.com/office/drawing/2014/chart" uri="{C3380CC4-5D6E-409C-BE32-E72D297353CC}">
              <c16:uniqueId val="{00000000-747F-4DC0-B2A8-F1B280550C89}"/>
            </c:ext>
          </c:extLst>
        </c:ser>
        <c:ser>
          <c:idx val="1"/>
          <c:order val="1"/>
          <c:tx>
            <c:strRef>
              <c:f>EKİMALVER!$Z$5</c:f>
              <c:strCache>
                <c:ptCount val="1"/>
                <c:pt idx="0">
                  <c:v>TOPLAM KALAN ALACAK</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EKİMALVER!$V$6:$V$8</c:f>
              <c:strCache>
                <c:ptCount val="3"/>
                <c:pt idx="0">
                  <c:v>AĞUSTOS</c:v>
                </c:pt>
                <c:pt idx="1">
                  <c:v>EYLÜL</c:v>
                </c:pt>
                <c:pt idx="2">
                  <c:v>EKİM</c:v>
                </c:pt>
              </c:strCache>
            </c:strRef>
          </c:cat>
          <c:val>
            <c:numRef>
              <c:f>EKİMALVER!$Z$6:$Z$8</c:f>
              <c:numCache>
                <c:formatCode>"₺"#,##0.00</c:formatCode>
                <c:ptCount val="3"/>
                <c:pt idx="0">
                  <c:v>0</c:v>
                </c:pt>
                <c:pt idx="1">
                  <c:v>0</c:v>
                </c:pt>
                <c:pt idx="2">
                  <c:v>0</c:v>
                </c:pt>
              </c:numCache>
            </c:numRef>
          </c:val>
          <c:extLst>
            <c:ext xmlns:c16="http://schemas.microsoft.com/office/drawing/2014/chart" uri="{C3380CC4-5D6E-409C-BE32-E72D297353CC}">
              <c16:uniqueId val="{00000001-747F-4DC0-B2A8-F1B280550C89}"/>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KASIMRAPOR!$V$6:$V$8</c:f>
              <c:strCache>
                <c:ptCount val="3"/>
                <c:pt idx="0">
                  <c:v>EYLÜL</c:v>
                </c:pt>
                <c:pt idx="1">
                  <c:v>EKİM</c:v>
                </c:pt>
                <c:pt idx="2">
                  <c:v>KASIM</c:v>
                </c:pt>
              </c:strCache>
            </c:strRef>
          </c:cat>
          <c:val>
            <c:numRef>
              <c:f>KASIMRAPOR!$W$6:$W$8</c:f>
              <c:numCache>
                <c:formatCode>General</c:formatCode>
                <c:ptCount val="3"/>
                <c:pt idx="0">
                  <c:v>0</c:v>
                </c:pt>
                <c:pt idx="1">
                  <c:v>0</c:v>
                </c:pt>
                <c:pt idx="2">
                  <c:v>0</c:v>
                </c:pt>
              </c:numCache>
            </c:numRef>
          </c:val>
          <c:smooth val="0"/>
          <c:extLst>
            <c:ext xmlns:c16="http://schemas.microsoft.com/office/drawing/2014/chart" uri="{C3380CC4-5D6E-409C-BE32-E72D297353CC}">
              <c16:uniqueId val="{00000000-6895-483F-B5FC-89104A3A3AA7}"/>
            </c:ext>
          </c:extLst>
        </c:ser>
        <c:ser>
          <c:idx val="0"/>
          <c:order val="1"/>
          <c:tx>
            <c:v>TOPLAM GİDER</c:v>
          </c:tx>
          <c:spPr>
            <a:ln>
              <a:solidFill>
                <a:srgbClr val="C00000"/>
              </a:solidFill>
            </a:ln>
          </c:spPr>
          <c:marker>
            <c:symbol val="triangle"/>
            <c:size val="9"/>
            <c:spPr>
              <a:solidFill>
                <a:srgbClr val="C00000"/>
              </a:solidFill>
              <a:ln>
                <a:solidFill>
                  <a:srgbClr val="C00000"/>
                </a:solidFill>
              </a:ln>
            </c:spPr>
          </c:marker>
          <c:cat>
            <c:strRef>
              <c:f>KASIMRAPOR!$V$6:$V$8</c:f>
              <c:strCache>
                <c:ptCount val="3"/>
                <c:pt idx="0">
                  <c:v>EYLÜL</c:v>
                </c:pt>
                <c:pt idx="1">
                  <c:v>EKİM</c:v>
                </c:pt>
                <c:pt idx="2">
                  <c:v>KASIM</c:v>
                </c:pt>
              </c:strCache>
            </c:strRef>
          </c:cat>
          <c:val>
            <c:numRef>
              <c:f>KASIMRAPOR!$X$6:$X$8</c:f>
              <c:numCache>
                <c:formatCode>General</c:formatCode>
                <c:ptCount val="3"/>
                <c:pt idx="0">
                  <c:v>0</c:v>
                </c:pt>
                <c:pt idx="1">
                  <c:v>0</c:v>
                </c:pt>
                <c:pt idx="2">
                  <c:v>0</c:v>
                </c:pt>
              </c:numCache>
            </c:numRef>
          </c:val>
          <c:smooth val="0"/>
          <c:extLst>
            <c:ext xmlns:c16="http://schemas.microsoft.com/office/drawing/2014/chart" uri="{C3380CC4-5D6E-409C-BE32-E72D297353CC}">
              <c16:uniqueId val="{00000001-6895-483F-B5FC-89104A3A3AA7}"/>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KASIMRAPOR!$V$6:$V$8</c:f>
              <c:strCache>
                <c:ptCount val="3"/>
                <c:pt idx="0">
                  <c:v>EYLÜL</c:v>
                </c:pt>
                <c:pt idx="1">
                  <c:v>EKİM</c:v>
                </c:pt>
                <c:pt idx="2">
                  <c:v>KASIM</c:v>
                </c:pt>
              </c:strCache>
            </c:strRef>
          </c:cat>
          <c:val>
            <c:numRef>
              <c:f>KASIMRAPOR!$Y$6:$Y$8</c:f>
              <c:numCache>
                <c:formatCode>General</c:formatCode>
                <c:ptCount val="3"/>
                <c:pt idx="0">
                  <c:v>0</c:v>
                </c:pt>
                <c:pt idx="1">
                  <c:v>0</c:v>
                </c:pt>
                <c:pt idx="2">
                  <c:v>0</c:v>
                </c:pt>
              </c:numCache>
            </c:numRef>
          </c:val>
          <c:smooth val="0"/>
          <c:extLst>
            <c:ext xmlns:c16="http://schemas.microsoft.com/office/drawing/2014/chart" uri="{C3380CC4-5D6E-409C-BE32-E72D297353CC}">
              <c16:uniqueId val="{00000002-6895-483F-B5FC-89104A3A3AA7}"/>
            </c:ext>
          </c:extLst>
        </c:ser>
        <c:dLbls>
          <c:showLegendKey val="0"/>
          <c:showVal val="0"/>
          <c:showCatName val="0"/>
          <c:showSerName val="0"/>
          <c:showPercent val="0"/>
          <c:showBubbleSize val="0"/>
        </c:dLbls>
        <c:marker val="1"/>
        <c:smooth val="0"/>
        <c:axId val="84386176"/>
        <c:axId val="84388096"/>
      </c:lineChart>
      <c:catAx>
        <c:axId val="84386176"/>
        <c:scaling>
          <c:orientation val="minMax"/>
        </c:scaling>
        <c:delete val="0"/>
        <c:axPos val="b"/>
        <c:numFmt formatCode="General" sourceLinked="0"/>
        <c:majorTickMark val="out"/>
        <c:minorTickMark val="none"/>
        <c:tickLblPos val="nextTo"/>
        <c:crossAx val="84388096"/>
        <c:crosses val="autoZero"/>
        <c:auto val="1"/>
        <c:lblAlgn val="ctr"/>
        <c:lblOffset val="100"/>
        <c:noMultiLvlLbl val="0"/>
      </c:catAx>
      <c:valAx>
        <c:axId val="84388096"/>
        <c:scaling>
          <c:orientation val="minMax"/>
        </c:scaling>
        <c:delete val="0"/>
        <c:axPos val="l"/>
        <c:majorGridlines/>
        <c:numFmt formatCode="General" sourceLinked="1"/>
        <c:majorTickMark val="out"/>
        <c:minorTickMark val="cross"/>
        <c:tickLblPos val="nextTo"/>
        <c:crossAx val="84386176"/>
        <c:crosses val="autoZero"/>
        <c:crossBetween val="between"/>
      </c:valAx>
    </c:plotArea>
    <c:legend>
      <c:legendPos val="r"/>
      <c:overlay val="0"/>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KASIMALVER!$Y$5</c:f>
              <c:strCache>
                <c:ptCount val="1"/>
                <c:pt idx="0">
                  <c:v>TOPLAM KALAN BORÇ</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KASIMALVER!$V$6:$V$8</c:f>
              <c:strCache>
                <c:ptCount val="3"/>
                <c:pt idx="0">
                  <c:v>EYLÜL</c:v>
                </c:pt>
                <c:pt idx="1">
                  <c:v>EKİM</c:v>
                </c:pt>
                <c:pt idx="2">
                  <c:v>KASIM</c:v>
                </c:pt>
              </c:strCache>
            </c:strRef>
          </c:cat>
          <c:val>
            <c:numRef>
              <c:f>KASIMALVER!$Y$6:$Y$8</c:f>
              <c:numCache>
                <c:formatCode>"₺"#,##0.00</c:formatCode>
                <c:ptCount val="3"/>
                <c:pt idx="0">
                  <c:v>0</c:v>
                </c:pt>
                <c:pt idx="1">
                  <c:v>0</c:v>
                </c:pt>
                <c:pt idx="2">
                  <c:v>0</c:v>
                </c:pt>
              </c:numCache>
            </c:numRef>
          </c:val>
          <c:extLst>
            <c:ext xmlns:c16="http://schemas.microsoft.com/office/drawing/2014/chart" uri="{C3380CC4-5D6E-409C-BE32-E72D297353CC}">
              <c16:uniqueId val="{00000000-37E4-41AE-8168-993D9C201C39}"/>
            </c:ext>
          </c:extLst>
        </c:ser>
        <c:ser>
          <c:idx val="1"/>
          <c:order val="1"/>
          <c:tx>
            <c:strRef>
              <c:f>KASIMALVER!$Z$5</c:f>
              <c:strCache>
                <c:ptCount val="1"/>
                <c:pt idx="0">
                  <c:v>TOPLAM KALAN ALACAK</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KASIMALVER!$V$6:$V$8</c:f>
              <c:strCache>
                <c:ptCount val="3"/>
                <c:pt idx="0">
                  <c:v>EYLÜL</c:v>
                </c:pt>
                <c:pt idx="1">
                  <c:v>EKİM</c:v>
                </c:pt>
                <c:pt idx="2">
                  <c:v>KASIM</c:v>
                </c:pt>
              </c:strCache>
            </c:strRef>
          </c:cat>
          <c:val>
            <c:numRef>
              <c:f>KASIMALVER!$Z$6:$Z$8</c:f>
              <c:numCache>
                <c:formatCode>"₺"#,##0.00</c:formatCode>
                <c:ptCount val="3"/>
                <c:pt idx="0">
                  <c:v>0</c:v>
                </c:pt>
                <c:pt idx="1">
                  <c:v>0</c:v>
                </c:pt>
                <c:pt idx="2">
                  <c:v>0</c:v>
                </c:pt>
              </c:numCache>
            </c:numRef>
          </c:val>
          <c:extLst>
            <c:ext xmlns:c16="http://schemas.microsoft.com/office/drawing/2014/chart" uri="{C3380CC4-5D6E-409C-BE32-E72D297353CC}">
              <c16:uniqueId val="{00000001-37E4-41AE-8168-993D9C201C39}"/>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ARALIKRAPOR!$V$6:$V$8</c:f>
              <c:strCache>
                <c:ptCount val="3"/>
                <c:pt idx="0">
                  <c:v>EKİM</c:v>
                </c:pt>
                <c:pt idx="1">
                  <c:v>KASIM</c:v>
                </c:pt>
                <c:pt idx="2">
                  <c:v>ARALIK</c:v>
                </c:pt>
              </c:strCache>
            </c:strRef>
          </c:cat>
          <c:val>
            <c:numRef>
              <c:f>ARALIKRAPOR!$W$6:$W$8</c:f>
              <c:numCache>
                <c:formatCode>General</c:formatCode>
                <c:ptCount val="3"/>
                <c:pt idx="0">
                  <c:v>0</c:v>
                </c:pt>
                <c:pt idx="1">
                  <c:v>0</c:v>
                </c:pt>
                <c:pt idx="2">
                  <c:v>0</c:v>
                </c:pt>
              </c:numCache>
            </c:numRef>
          </c:val>
          <c:smooth val="0"/>
          <c:extLst>
            <c:ext xmlns:c16="http://schemas.microsoft.com/office/drawing/2014/chart" uri="{C3380CC4-5D6E-409C-BE32-E72D297353CC}">
              <c16:uniqueId val="{00000000-32D6-46F1-8515-5997FB5AD73D}"/>
            </c:ext>
          </c:extLst>
        </c:ser>
        <c:ser>
          <c:idx val="0"/>
          <c:order val="1"/>
          <c:tx>
            <c:v>TOPLAM GİDER</c:v>
          </c:tx>
          <c:spPr>
            <a:ln>
              <a:solidFill>
                <a:srgbClr val="C00000"/>
              </a:solidFill>
            </a:ln>
          </c:spPr>
          <c:marker>
            <c:symbol val="triangle"/>
            <c:size val="9"/>
            <c:spPr>
              <a:solidFill>
                <a:srgbClr val="C00000"/>
              </a:solidFill>
              <a:ln>
                <a:solidFill>
                  <a:srgbClr val="C00000"/>
                </a:solidFill>
              </a:ln>
            </c:spPr>
          </c:marker>
          <c:cat>
            <c:strRef>
              <c:f>ARALIKRAPOR!$V$6:$V$8</c:f>
              <c:strCache>
                <c:ptCount val="3"/>
                <c:pt idx="0">
                  <c:v>EKİM</c:v>
                </c:pt>
                <c:pt idx="1">
                  <c:v>KASIM</c:v>
                </c:pt>
                <c:pt idx="2">
                  <c:v>ARALIK</c:v>
                </c:pt>
              </c:strCache>
            </c:strRef>
          </c:cat>
          <c:val>
            <c:numRef>
              <c:f>ARALIKRAPOR!$X$6:$X$8</c:f>
              <c:numCache>
                <c:formatCode>General</c:formatCode>
                <c:ptCount val="3"/>
                <c:pt idx="0">
                  <c:v>0</c:v>
                </c:pt>
                <c:pt idx="1">
                  <c:v>0</c:v>
                </c:pt>
                <c:pt idx="2">
                  <c:v>0</c:v>
                </c:pt>
              </c:numCache>
            </c:numRef>
          </c:val>
          <c:smooth val="0"/>
          <c:extLst>
            <c:ext xmlns:c16="http://schemas.microsoft.com/office/drawing/2014/chart" uri="{C3380CC4-5D6E-409C-BE32-E72D297353CC}">
              <c16:uniqueId val="{00000001-32D6-46F1-8515-5997FB5AD73D}"/>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ARALIKRAPOR!$V$6:$V$8</c:f>
              <c:strCache>
                <c:ptCount val="3"/>
                <c:pt idx="0">
                  <c:v>EKİM</c:v>
                </c:pt>
                <c:pt idx="1">
                  <c:v>KASIM</c:v>
                </c:pt>
                <c:pt idx="2">
                  <c:v>ARALIK</c:v>
                </c:pt>
              </c:strCache>
            </c:strRef>
          </c:cat>
          <c:val>
            <c:numRef>
              <c:f>ARALIKRAPOR!$Y$6:$Y$8</c:f>
              <c:numCache>
                <c:formatCode>General</c:formatCode>
                <c:ptCount val="3"/>
                <c:pt idx="0">
                  <c:v>0</c:v>
                </c:pt>
                <c:pt idx="1">
                  <c:v>0</c:v>
                </c:pt>
                <c:pt idx="2">
                  <c:v>0</c:v>
                </c:pt>
              </c:numCache>
            </c:numRef>
          </c:val>
          <c:smooth val="0"/>
          <c:extLst>
            <c:ext xmlns:c16="http://schemas.microsoft.com/office/drawing/2014/chart" uri="{C3380CC4-5D6E-409C-BE32-E72D297353CC}">
              <c16:uniqueId val="{00000002-32D6-46F1-8515-5997FB5AD73D}"/>
            </c:ext>
          </c:extLst>
        </c:ser>
        <c:dLbls>
          <c:showLegendKey val="0"/>
          <c:showVal val="0"/>
          <c:showCatName val="0"/>
          <c:showSerName val="0"/>
          <c:showPercent val="0"/>
          <c:showBubbleSize val="0"/>
        </c:dLbls>
        <c:marker val="1"/>
        <c:smooth val="0"/>
        <c:axId val="84694144"/>
        <c:axId val="84696064"/>
      </c:lineChart>
      <c:catAx>
        <c:axId val="84694144"/>
        <c:scaling>
          <c:orientation val="minMax"/>
        </c:scaling>
        <c:delete val="0"/>
        <c:axPos val="b"/>
        <c:numFmt formatCode="General" sourceLinked="0"/>
        <c:majorTickMark val="out"/>
        <c:minorTickMark val="none"/>
        <c:tickLblPos val="nextTo"/>
        <c:crossAx val="84696064"/>
        <c:crosses val="autoZero"/>
        <c:auto val="1"/>
        <c:lblAlgn val="ctr"/>
        <c:lblOffset val="100"/>
        <c:noMultiLvlLbl val="0"/>
      </c:catAx>
      <c:valAx>
        <c:axId val="84696064"/>
        <c:scaling>
          <c:orientation val="minMax"/>
        </c:scaling>
        <c:delete val="0"/>
        <c:axPos val="l"/>
        <c:majorGridlines/>
        <c:numFmt formatCode="General" sourceLinked="1"/>
        <c:majorTickMark val="out"/>
        <c:minorTickMark val="cross"/>
        <c:tickLblPos val="nextTo"/>
        <c:crossAx val="84694144"/>
        <c:crosses val="autoZero"/>
        <c:crossBetween val="between"/>
      </c:valAx>
    </c:plotArea>
    <c:legend>
      <c:legendPos val="r"/>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ARALIKALVER!$Y$5</c:f>
              <c:strCache>
                <c:ptCount val="1"/>
                <c:pt idx="0">
                  <c:v>TOPLAM KALAN BORÇ</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ARALIKALVER!$V$6:$V$8</c:f>
              <c:strCache>
                <c:ptCount val="3"/>
                <c:pt idx="0">
                  <c:v>EKİM</c:v>
                </c:pt>
                <c:pt idx="1">
                  <c:v>KASIM</c:v>
                </c:pt>
                <c:pt idx="2">
                  <c:v>ARALIK</c:v>
                </c:pt>
              </c:strCache>
            </c:strRef>
          </c:cat>
          <c:val>
            <c:numRef>
              <c:f>ARALIKALVER!$Y$6:$Y$8</c:f>
              <c:numCache>
                <c:formatCode>"₺"#,##0.00</c:formatCode>
                <c:ptCount val="3"/>
                <c:pt idx="0">
                  <c:v>0</c:v>
                </c:pt>
                <c:pt idx="1">
                  <c:v>0</c:v>
                </c:pt>
                <c:pt idx="2">
                  <c:v>0</c:v>
                </c:pt>
              </c:numCache>
            </c:numRef>
          </c:val>
          <c:extLst>
            <c:ext xmlns:c16="http://schemas.microsoft.com/office/drawing/2014/chart" uri="{C3380CC4-5D6E-409C-BE32-E72D297353CC}">
              <c16:uniqueId val="{00000000-E2A6-405C-B608-5B2426F5856A}"/>
            </c:ext>
          </c:extLst>
        </c:ser>
        <c:ser>
          <c:idx val="1"/>
          <c:order val="1"/>
          <c:tx>
            <c:strRef>
              <c:f>ARALIKALVER!$Z$5</c:f>
              <c:strCache>
                <c:ptCount val="1"/>
                <c:pt idx="0">
                  <c:v>TOPLAM KALAN ALACAK</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ARALIKALVER!$V$6:$V$8</c:f>
              <c:strCache>
                <c:ptCount val="3"/>
                <c:pt idx="0">
                  <c:v>EKİM</c:v>
                </c:pt>
                <c:pt idx="1">
                  <c:v>KASIM</c:v>
                </c:pt>
                <c:pt idx="2">
                  <c:v>ARALIK</c:v>
                </c:pt>
              </c:strCache>
            </c:strRef>
          </c:cat>
          <c:val>
            <c:numRef>
              <c:f>ARALIKALVER!$Z$6:$Z$8</c:f>
              <c:numCache>
                <c:formatCode>"₺"#,##0.00</c:formatCode>
                <c:ptCount val="3"/>
                <c:pt idx="0">
                  <c:v>0</c:v>
                </c:pt>
                <c:pt idx="1">
                  <c:v>0</c:v>
                </c:pt>
                <c:pt idx="2">
                  <c:v>0</c:v>
                </c:pt>
              </c:numCache>
            </c:numRef>
          </c:val>
          <c:extLst>
            <c:ext xmlns:c16="http://schemas.microsoft.com/office/drawing/2014/chart" uri="{C3380CC4-5D6E-409C-BE32-E72D297353CC}">
              <c16:uniqueId val="{00000001-E2A6-405C-B608-5B2426F5856A}"/>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tr-TR"/>
              <a:t>Aylara</a:t>
            </a:r>
            <a:r>
              <a:rPr lang="tr-TR" baseline="0"/>
              <a:t> Göre Gelir Dağılımı</a:t>
            </a:r>
            <a:endParaRPr lang="tr-T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tr-T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08-4E00-AD31-36C08D9F3F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08-4E00-AD31-36C08D9F3F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08-4E00-AD31-36C08D9F3F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08-4E00-AD31-36C08D9F3F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08-4E00-AD31-36C08D9F3F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08-4E00-AD31-36C08D9F3FE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08-4E00-AD31-36C08D9F3FE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08-4E00-AD31-36C08D9F3FE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08-4E00-AD31-36C08D9F3FE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08-4E00-AD31-36C08D9F3FE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A08-4E00-AD31-36C08D9F3FE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A08-4E00-AD31-36C08D9F3F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YILLIKRAPOR!$B$31:$B$42</c:f>
              <c:strCache>
                <c:ptCount val="12"/>
                <c:pt idx="0">
                  <c:v>OCAK</c:v>
                </c:pt>
                <c:pt idx="1">
                  <c:v>ŞUBAT</c:v>
                </c:pt>
                <c:pt idx="2">
                  <c:v>MART</c:v>
                </c:pt>
                <c:pt idx="3">
                  <c:v>NİSAN</c:v>
                </c:pt>
                <c:pt idx="4">
                  <c:v>MAYIS</c:v>
                </c:pt>
                <c:pt idx="5">
                  <c:v>HAZİRAN</c:v>
                </c:pt>
                <c:pt idx="6">
                  <c:v>TEMMUZ</c:v>
                </c:pt>
                <c:pt idx="7">
                  <c:v>AĞUSTOS</c:v>
                </c:pt>
                <c:pt idx="8">
                  <c:v>EYLÜL</c:v>
                </c:pt>
                <c:pt idx="9">
                  <c:v>EKİM</c:v>
                </c:pt>
                <c:pt idx="10">
                  <c:v>KASIM</c:v>
                </c:pt>
                <c:pt idx="11">
                  <c:v>ARALIK</c:v>
                </c:pt>
              </c:strCache>
            </c:strRef>
          </c:cat>
          <c:val>
            <c:numRef>
              <c:f>YILLIKRAPOR!$C$31:$C$42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F5-4B1F-8D1F-D170CDDCC75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9-FA08-4E00-AD31-36C08D9F3F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FA08-4E00-AD31-36C08D9F3F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D-FA08-4E00-AD31-36C08D9F3F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F-FA08-4E00-AD31-36C08D9F3F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1-FA08-4E00-AD31-36C08D9F3F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3-FA08-4E00-AD31-36C08D9F3FE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5-FA08-4E00-AD31-36C08D9F3FE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7-FA08-4E00-AD31-36C08D9F3FE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9-FA08-4E00-AD31-36C08D9F3FE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B-FA08-4E00-AD31-36C08D9F3FE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D-FA08-4E00-AD31-36C08D9F3FE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F-FA08-4E00-AD31-36C08D9F3F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YILLIKRAPOR!$B$31:$B$42</c:f>
              <c:strCache>
                <c:ptCount val="12"/>
                <c:pt idx="0">
                  <c:v>OCAK</c:v>
                </c:pt>
                <c:pt idx="1">
                  <c:v>ŞUBAT</c:v>
                </c:pt>
                <c:pt idx="2">
                  <c:v>MART</c:v>
                </c:pt>
                <c:pt idx="3">
                  <c:v>NİSAN</c:v>
                </c:pt>
                <c:pt idx="4">
                  <c:v>MAYIS</c:v>
                </c:pt>
                <c:pt idx="5">
                  <c:v>HAZİRAN</c:v>
                </c:pt>
                <c:pt idx="6">
                  <c:v>TEMMUZ</c:v>
                </c:pt>
                <c:pt idx="7">
                  <c:v>AĞUSTOS</c:v>
                </c:pt>
                <c:pt idx="8">
                  <c:v>EYLÜL</c:v>
                </c:pt>
                <c:pt idx="9">
                  <c:v>EKİM</c:v>
                </c:pt>
                <c:pt idx="10">
                  <c:v>KASIM</c:v>
                </c:pt>
                <c:pt idx="11">
                  <c:v>ARALIK</c:v>
                </c:pt>
              </c:strCache>
            </c:strRef>
          </c:cat>
          <c:val>
            <c:numRef>
              <c:f>YILLIKRAPOR!$D$31:$D$42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9F5-4B1F-8D1F-D170CDDCC754}"/>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tr-TR"/>
              <a:t>Aylara</a:t>
            </a:r>
            <a:r>
              <a:rPr lang="tr-TR" baseline="0"/>
              <a:t> Göre Gider Dağılımı</a:t>
            </a:r>
            <a:endParaRPr lang="tr-T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tr-T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939-4BD5-9D8D-311E5EE25A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39-4BD5-9D8D-311E5EE25A8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939-4BD5-9D8D-311E5EE25A8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939-4BD5-9D8D-311E5EE25A8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939-4BD5-9D8D-311E5EE25A8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939-4BD5-9D8D-311E5EE25A8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939-4BD5-9D8D-311E5EE25A8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939-4BD5-9D8D-311E5EE25A8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939-4BD5-9D8D-311E5EE25A8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939-4BD5-9D8D-311E5EE25A8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A939-4BD5-9D8D-311E5EE25A8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939-4BD5-9D8D-311E5EE25A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YILLIKRAPOR!$B$31:$B$42</c:f>
              <c:strCache>
                <c:ptCount val="12"/>
                <c:pt idx="0">
                  <c:v>OCAK</c:v>
                </c:pt>
                <c:pt idx="1">
                  <c:v>ŞUBAT</c:v>
                </c:pt>
                <c:pt idx="2">
                  <c:v>MART</c:v>
                </c:pt>
                <c:pt idx="3">
                  <c:v>NİSAN</c:v>
                </c:pt>
                <c:pt idx="4">
                  <c:v>MAYIS</c:v>
                </c:pt>
                <c:pt idx="5">
                  <c:v>HAZİRAN</c:v>
                </c:pt>
                <c:pt idx="6">
                  <c:v>TEMMUZ</c:v>
                </c:pt>
                <c:pt idx="7">
                  <c:v>AĞUSTOS</c:v>
                </c:pt>
                <c:pt idx="8">
                  <c:v>EYLÜL</c:v>
                </c:pt>
                <c:pt idx="9">
                  <c:v>EKİM</c:v>
                </c:pt>
                <c:pt idx="10">
                  <c:v>KASIM</c:v>
                </c:pt>
                <c:pt idx="11">
                  <c:v>ARALIK</c:v>
                </c:pt>
              </c:strCache>
            </c:strRef>
          </c:cat>
          <c:val>
            <c:numRef>
              <c:f>YILLIKRAPOR!$E$31:$E$42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A939-4BD5-9D8D-311E5EE25A8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9-7E92-4024-ACDB-A0361611EA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7E92-4024-ACDB-A0361611EA0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D-7E92-4024-ACDB-A0361611EA0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F-7E92-4024-ACDB-A0361611EA0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1-7E92-4024-ACDB-A0361611EA0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3-7E92-4024-ACDB-A0361611EA0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5-7E92-4024-ACDB-A0361611EA0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7-7E92-4024-ACDB-A0361611EA0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9-7E92-4024-ACDB-A0361611EA0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B-7E92-4024-ACDB-A0361611EA0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D-7E92-4024-ACDB-A0361611EA0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F-7E92-4024-ACDB-A0361611EA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YILLIKRAPOR!$B$31:$B$42</c:f>
              <c:strCache>
                <c:ptCount val="12"/>
                <c:pt idx="0">
                  <c:v>OCAK</c:v>
                </c:pt>
                <c:pt idx="1">
                  <c:v>ŞUBAT</c:v>
                </c:pt>
                <c:pt idx="2">
                  <c:v>MART</c:v>
                </c:pt>
                <c:pt idx="3">
                  <c:v>NİSAN</c:v>
                </c:pt>
                <c:pt idx="4">
                  <c:v>MAYIS</c:v>
                </c:pt>
                <c:pt idx="5">
                  <c:v>HAZİRAN</c:v>
                </c:pt>
                <c:pt idx="6">
                  <c:v>TEMMUZ</c:v>
                </c:pt>
                <c:pt idx="7">
                  <c:v>AĞUSTOS</c:v>
                </c:pt>
                <c:pt idx="8">
                  <c:v>EYLÜL</c:v>
                </c:pt>
                <c:pt idx="9">
                  <c:v>EKİM</c:v>
                </c:pt>
                <c:pt idx="10">
                  <c:v>KASIM</c:v>
                </c:pt>
                <c:pt idx="11">
                  <c:v>ARALIK</c:v>
                </c:pt>
              </c:strCache>
            </c:strRef>
          </c:cat>
          <c:val>
            <c:numRef>
              <c:f>YILLIKRAPOR!$F$31:$F$42</c:f>
              <c:numCache>
                <c:formatCode>"₺"#,##0.00</c:formatCode>
                <c:ptCount val="12"/>
                <c:pt idx="0">
                  <c:v>0</c:v>
                </c:pt>
                <c:pt idx="1">
                  <c:v>0</c:v>
                </c:pt>
                <c:pt idx="2">
                  <c:v>0</c:v>
                </c:pt>
                <c:pt idx="3">
                  <c:v>0</c:v>
                </c:pt>
                <c:pt idx="4">
                  <c:v>0</c:v>
                </c:pt>
                <c:pt idx="5">
                  <c:v>0</c:v>
                </c:pt>
                <c:pt idx="7">
                  <c:v>0</c:v>
                </c:pt>
                <c:pt idx="8">
                  <c:v>0</c:v>
                </c:pt>
                <c:pt idx="9">
                  <c:v>0</c:v>
                </c:pt>
              </c:numCache>
            </c:numRef>
          </c:val>
          <c:extLst>
            <c:ext xmlns:c16="http://schemas.microsoft.com/office/drawing/2014/chart" uri="{C3380CC4-5D6E-409C-BE32-E72D297353CC}">
              <c16:uniqueId val="{00000036-A939-4BD5-9D8D-311E5EE25A8B}"/>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TOPLAM GELİRLER</c:v>
          </c:tx>
          <c:spPr>
            <a:ln w="22225" cap="rnd">
              <a:solidFill>
                <a:srgbClr val="00B050"/>
              </a:solidFill>
              <a:round/>
            </a:ln>
            <a:effectLst/>
          </c:spPr>
          <c:marker>
            <c:symbol val="triangle"/>
            <c:size val="11"/>
            <c:spPr>
              <a:solidFill>
                <a:srgbClr val="00B050"/>
              </a:solidFill>
              <a:ln w="9525" cap="rnd">
                <a:solidFill>
                  <a:srgbClr val="00B050"/>
                </a:solidFill>
                <a:prstDash val="solid"/>
                <a:round/>
              </a:ln>
              <a:effectLst/>
            </c:spPr>
          </c:marker>
          <c:cat>
            <c:strRef>
              <c:f>YILLIKRAPOR!$B$30:$B$42</c:f>
              <c:strCache>
                <c:ptCount val="13"/>
                <c:pt idx="0">
                  <c:v>ÖNCEKİ YIL</c:v>
                </c:pt>
                <c:pt idx="1">
                  <c:v>OCAK</c:v>
                </c:pt>
                <c:pt idx="2">
                  <c:v>ŞUBAT</c:v>
                </c:pt>
                <c:pt idx="3">
                  <c:v>MART</c:v>
                </c:pt>
                <c:pt idx="4">
                  <c:v>NİSAN</c:v>
                </c:pt>
                <c:pt idx="5">
                  <c:v>MAYIS</c:v>
                </c:pt>
                <c:pt idx="6">
                  <c:v>HAZİRAN</c:v>
                </c:pt>
                <c:pt idx="7">
                  <c:v>TEMMUZ</c:v>
                </c:pt>
                <c:pt idx="8">
                  <c:v>AĞUSTOS</c:v>
                </c:pt>
                <c:pt idx="9">
                  <c:v>EYLÜL</c:v>
                </c:pt>
                <c:pt idx="10">
                  <c:v>EKİM</c:v>
                </c:pt>
                <c:pt idx="11">
                  <c:v>KASIM</c:v>
                </c:pt>
                <c:pt idx="12">
                  <c:v>ARALIK</c:v>
                </c:pt>
              </c:strCache>
            </c:strRef>
          </c:cat>
          <c:val>
            <c:numRef>
              <c:f>YILLIKRAPOR!$C$30:$C$42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2CD4-4FD0-A4A6-B1A51DCF0923}"/>
            </c:ext>
          </c:extLst>
        </c:ser>
        <c:ser>
          <c:idx val="2"/>
          <c:order val="1"/>
          <c:tx>
            <c:v>TOPLAM GİDERLER</c:v>
          </c:tx>
          <c:spPr>
            <a:ln w="22225" cap="rnd">
              <a:solidFill>
                <a:srgbClr val="FF0000"/>
              </a:solidFill>
              <a:round/>
            </a:ln>
            <a:effectLst/>
          </c:spPr>
          <c:marker>
            <c:symbol val="circle"/>
            <c:size val="11"/>
            <c:spPr>
              <a:solidFill>
                <a:srgbClr val="FF0000"/>
              </a:solidFill>
              <a:ln w="9525">
                <a:solidFill>
                  <a:srgbClr val="FF0000"/>
                </a:solidFill>
                <a:round/>
              </a:ln>
              <a:effectLst/>
            </c:spPr>
          </c:marker>
          <c:cat>
            <c:strRef>
              <c:f>YILLIKRAPOR!$B$30:$B$42</c:f>
              <c:strCache>
                <c:ptCount val="13"/>
                <c:pt idx="0">
                  <c:v>ÖNCEKİ YIL</c:v>
                </c:pt>
                <c:pt idx="1">
                  <c:v>OCAK</c:v>
                </c:pt>
                <c:pt idx="2">
                  <c:v>ŞUBAT</c:v>
                </c:pt>
                <c:pt idx="3">
                  <c:v>MART</c:v>
                </c:pt>
                <c:pt idx="4">
                  <c:v>NİSAN</c:v>
                </c:pt>
                <c:pt idx="5">
                  <c:v>MAYIS</c:v>
                </c:pt>
                <c:pt idx="6">
                  <c:v>HAZİRAN</c:v>
                </c:pt>
                <c:pt idx="7">
                  <c:v>TEMMUZ</c:v>
                </c:pt>
                <c:pt idx="8">
                  <c:v>AĞUSTOS</c:v>
                </c:pt>
                <c:pt idx="9">
                  <c:v>EYLÜL</c:v>
                </c:pt>
                <c:pt idx="10">
                  <c:v>EKİM</c:v>
                </c:pt>
                <c:pt idx="11">
                  <c:v>KASIM</c:v>
                </c:pt>
                <c:pt idx="12">
                  <c:v>ARALIK</c:v>
                </c:pt>
              </c:strCache>
            </c:strRef>
          </c:cat>
          <c:val>
            <c:numRef>
              <c:f>YILLIKRAPOR!$E$30:$E$42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CD4-4FD0-A4A6-B1A51DCF0923}"/>
            </c:ext>
          </c:extLst>
        </c:ser>
        <c:ser>
          <c:idx val="4"/>
          <c:order val="2"/>
          <c:tx>
            <c:v>KASA</c:v>
          </c:tx>
          <c:spPr>
            <a:ln w="25400" cap="rnd">
              <a:solidFill>
                <a:schemeClr val="accent5"/>
              </a:solidFill>
              <a:round/>
            </a:ln>
            <a:effectLst/>
          </c:spPr>
          <c:marker>
            <c:symbol val="square"/>
            <c:size val="11"/>
            <c:spPr>
              <a:solidFill>
                <a:srgbClr val="00B0F0"/>
              </a:solidFill>
              <a:ln w="9525">
                <a:solidFill>
                  <a:schemeClr val="accent5"/>
                </a:solidFill>
                <a:round/>
              </a:ln>
              <a:effectLst/>
            </c:spPr>
          </c:marker>
          <c:cat>
            <c:strRef>
              <c:f>YILLIKRAPOR!$B$30:$B$42</c:f>
              <c:strCache>
                <c:ptCount val="13"/>
                <c:pt idx="0">
                  <c:v>ÖNCEKİ YIL</c:v>
                </c:pt>
                <c:pt idx="1">
                  <c:v>OCAK</c:v>
                </c:pt>
                <c:pt idx="2">
                  <c:v>ŞUBAT</c:v>
                </c:pt>
                <c:pt idx="3">
                  <c:v>MART</c:v>
                </c:pt>
                <c:pt idx="4">
                  <c:v>NİSAN</c:v>
                </c:pt>
                <c:pt idx="5">
                  <c:v>MAYIS</c:v>
                </c:pt>
                <c:pt idx="6">
                  <c:v>HAZİRAN</c:v>
                </c:pt>
                <c:pt idx="7">
                  <c:v>TEMMUZ</c:v>
                </c:pt>
                <c:pt idx="8">
                  <c:v>AĞUSTOS</c:v>
                </c:pt>
                <c:pt idx="9">
                  <c:v>EYLÜL</c:v>
                </c:pt>
                <c:pt idx="10">
                  <c:v>EKİM</c:v>
                </c:pt>
                <c:pt idx="11">
                  <c:v>KASIM</c:v>
                </c:pt>
                <c:pt idx="12">
                  <c:v>ARALIK</c:v>
                </c:pt>
              </c:strCache>
            </c:strRef>
          </c:cat>
          <c:val>
            <c:numRef>
              <c:f>YILLIKRAPOR!$G$30:$G$42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4-2CD4-4FD0-A4A6-B1A51DCF0923}"/>
            </c:ext>
          </c:extLst>
        </c:ser>
        <c:dLbls>
          <c:showLegendKey val="0"/>
          <c:showVal val="0"/>
          <c:showCatName val="0"/>
          <c:showSerName val="0"/>
          <c:showPercent val="0"/>
          <c:showBubbleSize val="0"/>
        </c:dLbls>
        <c:marker val="1"/>
        <c:smooth val="0"/>
        <c:axId val="536402152"/>
        <c:axId val="536406416"/>
      </c:lineChart>
      <c:catAx>
        <c:axId val="536402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tr-TR"/>
          </a:p>
        </c:txPr>
        <c:crossAx val="536406416"/>
        <c:crosses val="autoZero"/>
        <c:auto val="1"/>
        <c:lblAlgn val="ctr"/>
        <c:lblOffset val="100"/>
        <c:noMultiLvlLbl val="0"/>
      </c:catAx>
      <c:valAx>
        <c:axId val="536406416"/>
        <c:scaling>
          <c:orientation val="minMax"/>
        </c:scaling>
        <c:delete val="0"/>
        <c:axPos val="l"/>
        <c:numFmt formatCode="&quot;₺&quot;#,##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536402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TOPLAM ÖDENEN BORÇ</c:v>
          </c:tx>
          <c:spPr>
            <a:solidFill>
              <a:srgbClr val="FFC000"/>
            </a:solidFill>
            <a:ln>
              <a:solidFill>
                <a:srgbClr val="FF6600"/>
              </a:solidFill>
            </a:ln>
          </c:spPr>
          <c:invertIfNegative val="0"/>
          <c:cat>
            <c:strRef>
              <c:f>YILLIKALVER!$B$19:$B$31</c:f>
              <c:strCache>
                <c:ptCount val="13"/>
                <c:pt idx="0">
                  <c:v>ÖNCEKİ YIL</c:v>
                </c:pt>
                <c:pt idx="1">
                  <c:v>OCAK</c:v>
                </c:pt>
                <c:pt idx="2">
                  <c:v>ŞUBAT</c:v>
                </c:pt>
                <c:pt idx="3">
                  <c:v>MART</c:v>
                </c:pt>
                <c:pt idx="4">
                  <c:v>NİSAN</c:v>
                </c:pt>
                <c:pt idx="5">
                  <c:v>MAYIS</c:v>
                </c:pt>
                <c:pt idx="6">
                  <c:v>HAZİRAN</c:v>
                </c:pt>
                <c:pt idx="7">
                  <c:v>TEMMUZ</c:v>
                </c:pt>
                <c:pt idx="8">
                  <c:v>AĞUSTOS</c:v>
                </c:pt>
                <c:pt idx="9">
                  <c:v>EYLÜL</c:v>
                </c:pt>
                <c:pt idx="10">
                  <c:v>EKİM</c:v>
                </c:pt>
                <c:pt idx="11">
                  <c:v>KASIM</c:v>
                </c:pt>
                <c:pt idx="12">
                  <c:v>ARALIK</c:v>
                </c:pt>
              </c:strCache>
            </c:strRef>
          </c:cat>
          <c:val>
            <c:numRef>
              <c:f>YILLIKALVER!$C$19:$C$31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030-4160-874F-1D10FB51C316}"/>
            </c:ext>
          </c:extLst>
        </c:ser>
        <c:ser>
          <c:idx val="1"/>
          <c:order val="1"/>
          <c:tx>
            <c:v>TOPLAM KALAN BORÇ</c:v>
          </c:tx>
          <c:spPr>
            <a:ln>
              <a:solidFill>
                <a:srgbClr val="FF6600"/>
              </a:solidFill>
            </a:ln>
          </c:spPr>
          <c:invertIfNegative val="0"/>
          <c:cat>
            <c:strRef>
              <c:f>YILLIKALVER!$B$19:$B$31</c:f>
              <c:strCache>
                <c:ptCount val="13"/>
                <c:pt idx="0">
                  <c:v>ÖNCEKİ YIL</c:v>
                </c:pt>
                <c:pt idx="1">
                  <c:v>OCAK</c:v>
                </c:pt>
                <c:pt idx="2">
                  <c:v>ŞUBAT</c:v>
                </c:pt>
                <c:pt idx="3">
                  <c:v>MART</c:v>
                </c:pt>
                <c:pt idx="4">
                  <c:v>NİSAN</c:v>
                </c:pt>
                <c:pt idx="5">
                  <c:v>MAYIS</c:v>
                </c:pt>
                <c:pt idx="6">
                  <c:v>HAZİRAN</c:v>
                </c:pt>
                <c:pt idx="7">
                  <c:v>TEMMUZ</c:v>
                </c:pt>
                <c:pt idx="8">
                  <c:v>AĞUSTOS</c:v>
                </c:pt>
                <c:pt idx="9">
                  <c:v>EYLÜL</c:v>
                </c:pt>
                <c:pt idx="10">
                  <c:v>EKİM</c:v>
                </c:pt>
                <c:pt idx="11">
                  <c:v>KASIM</c:v>
                </c:pt>
                <c:pt idx="12">
                  <c:v>ARALIK</c:v>
                </c:pt>
              </c:strCache>
            </c:strRef>
          </c:cat>
          <c:val>
            <c:numRef>
              <c:f>YILLIKALVER!$D$19:$D$31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030-4160-874F-1D10FB51C316}"/>
            </c:ext>
          </c:extLst>
        </c:ser>
        <c:dLbls>
          <c:showLegendKey val="0"/>
          <c:showVal val="0"/>
          <c:showCatName val="0"/>
          <c:showSerName val="0"/>
          <c:showPercent val="0"/>
          <c:showBubbleSize val="0"/>
        </c:dLbls>
        <c:gapWidth val="150"/>
        <c:axId val="73772032"/>
        <c:axId val="73786496"/>
      </c:barChart>
      <c:lineChart>
        <c:grouping val="standard"/>
        <c:varyColors val="0"/>
        <c:ser>
          <c:idx val="2"/>
          <c:order val="2"/>
          <c:tx>
            <c:v>TOPLAM TAHSİL EDİLEN ALACAK</c:v>
          </c:tx>
          <c:spPr>
            <a:ln>
              <a:solidFill>
                <a:srgbClr val="0070C0"/>
              </a:solidFill>
            </a:ln>
            <a:effectLst>
              <a:outerShdw blurRad="50800" dist="50800" dir="5400000" algn="ctr" rotWithShape="0">
                <a:schemeClr val="bg1"/>
              </a:outerShdw>
            </a:effectLst>
          </c:spPr>
          <c:marker>
            <c:symbol val="none"/>
          </c:marker>
          <c:cat>
            <c:strRef>
              <c:f>YILLIKALVER!$B$19:$B$31</c:f>
              <c:strCache>
                <c:ptCount val="13"/>
                <c:pt idx="0">
                  <c:v>ÖNCEKİ YIL</c:v>
                </c:pt>
                <c:pt idx="1">
                  <c:v>OCAK</c:v>
                </c:pt>
                <c:pt idx="2">
                  <c:v>ŞUBAT</c:v>
                </c:pt>
                <c:pt idx="3">
                  <c:v>MART</c:v>
                </c:pt>
                <c:pt idx="4">
                  <c:v>NİSAN</c:v>
                </c:pt>
                <c:pt idx="5">
                  <c:v>MAYIS</c:v>
                </c:pt>
                <c:pt idx="6">
                  <c:v>HAZİRAN</c:v>
                </c:pt>
                <c:pt idx="7">
                  <c:v>TEMMUZ</c:v>
                </c:pt>
                <c:pt idx="8">
                  <c:v>AĞUSTOS</c:v>
                </c:pt>
                <c:pt idx="9">
                  <c:v>EYLÜL</c:v>
                </c:pt>
                <c:pt idx="10">
                  <c:v>EKİM</c:v>
                </c:pt>
                <c:pt idx="11">
                  <c:v>KASIM</c:v>
                </c:pt>
                <c:pt idx="12">
                  <c:v>ARALIK</c:v>
                </c:pt>
              </c:strCache>
            </c:strRef>
          </c:cat>
          <c:val>
            <c:numRef>
              <c:f>YILLIKALVER!$E$19:$E$31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030-4160-874F-1D10FB51C316}"/>
            </c:ext>
          </c:extLst>
        </c:ser>
        <c:ser>
          <c:idx val="3"/>
          <c:order val="3"/>
          <c:tx>
            <c:v>TOPLAM KALAN ALACAK</c:v>
          </c:tx>
          <c:spPr>
            <a:ln>
              <a:solidFill>
                <a:srgbClr val="00B050"/>
              </a:solidFill>
            </a:ln>
          </c:spPr>
          <c:marker>
            <c:symbol val="none"/>
          </c:marker>
          <c:cat>
            <c:strRef>
              <c:f>YILLIKALVER!$B$19:$B$31</c:f>
              <c:strCache>
                <c:ptCount val="13"/>
                <c:pt idx="0">
                  <c:v>ÖNCEKİ YIL</c:v>
                </c:pt>
                <c:pt idx="1">
                  <c:v>OCAK</c:v>
                </c:pt>
                <c:pt idx="2">
                  <c:v>ŞUBAT</c:v>
                </c:pt>
                <c:pt idx="3">
                  <c:v>MART</c:v>
                </c:pt>
                <c:pt idx="4">
                  <c:v>NİSAN</c:v>
                </c:pt>
                <c:pt idx="5">
                  <c:v>MAYIS</c:v>
                </c:pt>
                <c:pt idx="6">
                  <c:v>HAZİRAN</c:v>
                </c:pt>
                <c:pt idx="7">
                  <c:v>TEMMUZ</c:v>
                </c:pt>
                <c:pt idx="8">
                  <c:v>AĞUSTOS</c:v>
                </c:pt>
                <c:pt idx="9">
                  <c:v>EYLÜL</c:v>
                </c:pt>
                <c:pt idx="10">
                  <c:v>EKİM</c:v>
                </c:pt>
                <c:pt idx="11">
                  <c:v>KASIM</c:v>
                </c:pt>
                <c:pt idx="12">
                  <c:v>ARALIK</c:v>
                </c:pt>
              </c:strCache>
            </c:strRef>
          </c:cat>
          <c:val>
            <c:numRef>
              <c:f>YILLIKALVER!$F$19:$F$31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4-0030-4160-874F-1D10FB51C316}"/>
            </c:ext>
          </c:extLst>
        </c:ser>
        <c:dLbls>
          <c:showLegendKey val="0"/>
          <c:showVal val="0"/>
          <c:showCatName val="0"/>
          <c:showSerName val="0"/>
          <c:showPercent val="0"/>
          <c:showBubbleSize val="0"/>
        </c:dLbls>
        <c:marker val="1"/>
        <c:smooth val="0"/>
        <c:axId val="536539536"/>
        <c:axId val="536539864"/>
      </c:lineChart>
      <c:catAx>
        <c:axId val="73772032"/>
        <c:scaling>
          <c:orientation val="minMax"/>
        </c:scaling>
        <c:delete val="0"/>
        <c:axPos val="b"/>
        <c:numFmt formatCode="General" sourceLinked="1"/>
        <c:majorTickMark val="out"/>
        <c:minorTickMark val="none"/>
        <c:tickLblPos val="nextTo"/>
        <c:crossAx val="73786496"/>
        <c:crosses val="autoZero"/>
        <c:auto val="1"/>
        <c:lblAlgn val="ctr"/>
        <c:lblOffset val="100"/>
        <c:noMultiLvlLbl val="0"/>
      </c:catAx>
      <c:valAx>
        <c:axId val="73786496"/>
        <c:scaling>
          <c:orientation val="minMax"/>
        </c:scaling>
        <c:delete val="0"/>
        <c:axPos val="l"/>
        <c:majorGridlines/>
        <c:numFmt formatCode="&quot;₺&quot;#,##0.00" sourceLinked="1"/>
        <c:majorTickMark val="out"/>
        <c:minorTickMark val="none"/>
        <c:tickLblPos val="nextTo"/>
        <c:crossAx val="73772032"/>
        <c:crosses val="autoZero"/>
        <c:crossBetween val="between"/>
      </c:valAx>
      <c:valAx>
        <c:axId val="536539864"/>
        <c:scaling>
          <c:orientation val="minMax"/>
        </c:scaling>
        <c:delete val="0"/>
        <c:axPos val="r"/>
        <c:numFmt formatCode="&quot;₺&quot;#,##0.00" sourceLinked="1"/>
        <c:majorTickMark val="out"/>
        <c:minorTickMark val="none"/>
        <c:tickLblPos val="nextTo"/>
        <c:crossAx val="536539536"/>
        <c:crosses val="max"/>
        <c:crossBetween val="between"/>
      </c:valAx>
      <c:catAx>
        <c:axId val="536539536"/>
        <c:scaling>
          <c:orientation val="minMax"/>
        </c:scaling>
        <c:delete val="1"/>
        <c:axPos val="b"/>
        <c:numFmt formatCode="General" sourceLinked="1"/>
        <c:majorTickMark val="out"/>
        <c:minorTickMark val="none"/>
        <c:tickLblPos val="nextTo"/>
        <c:crossAx val="536539864"/>
        <c:crosses val="autoZero"/>
        <c:auto val="1"/>
        <c:lblAlgn val="ctr"/>
        <c:lblOffset val="100"/>
        <c:noMultiLvlLbl val="0"/>
      </c:catAx>
    </c:plotArea>
    <c:legend>
      <c:legendPos val="b"/>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tr-TR"/>
              <a:t>Aylara</a:t>
            </a:r>
            <a:r>
              <a:rPr lang="tr-TR" baseline="0"/>
              <a:t> Göre Ödeme Grafiği</a:t>
            </a:r>
            <a:endParaRPr lang="tr-TR"/>
          </a:p>
        </c:rich>
      </c:tx>
      <c:layout>
        <c:manualLayout>
          <c:xMode val="edge"/>
          <c:yMode val="edge"/>
          <c:x val="0.18444027777777777"/>
          <c:y val="5.64444444444444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tr-T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36-4B4D-93D5-BE0029CAEF1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36-4B4D-93D5-BE0029CAEF1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36-4B4D-93D5-BE0029CAEF1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36-4B4D-93D5-BE0029CAEF1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36-4B4D-93D5-BE0029CAEF1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A36-4B4D-93D5-BE0029CAEF1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A36-4B4D-93D5-BE0029CAEF1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A36-4B4D-93D5-BE0029CAEF1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A36-4B4D-93D5-BE0029CAEF1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A36-4B4D-93D5-BE0029CAEF16}"/>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A36-4B4D-93D5-BE0029CAEF16}"/>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5A36-4B4D-93D5-BE0029CAEF16}"/>
              </c:ext>
            </c:extLst>
          </c:dPt>
          <c:cat>
            <c:strRef>
              <c:f>YILLIKALVER!$B$20:$B$31</c:f>
              <c:strCache>
                <c:ptCount val="12"/>
                <c:pt idx="0">
                  <c:v>OCAK</c:v>
                </c:pt>
                <c:pt idx="1">
                  <c:v>ŞUBAT</c:v>
                </c:pt>
                <c:pt idx="2">
                  <c:v>MART</c:v>
                </c:pt>
                <c:pt idx="3">
                  <c:v>NİSAN</c:v>
                </c:pt>
                <c:pt idx="4">
                  <c:v>MAYIS</c:v>
                </c:pt>
                <c:pt idx="5">
                  <c:v>HAZİRAN</c:v>
                </c:pt>
                <c:pt idx="6">
                  <c:v>TEMMUZ</c:v>
                </c:pt>
                <c:pt idx="7">
                  <c:v>AĞUSTOS</c:v>
                </c:pt>
                <c:pt idx="8">
                  <c:v>EYLÜL</c:v>
                </c:pt>
                <c:pt idx="9">
                  <c:v>EKİM</c:v>
                </c:pt>
                <c:pt idx="10">
                  <c:v>KASIM</c:v>
                </c:pt>
                <c:pt idx="11">
                  <c:v>ARALIK</c:v>
                </c:pt>
              </c:strCache>
            </c:strRef>
          </c:cat>
          <c:val>
            <c:numRef>
              <c:f>YILLIKALVER!$C$20:$C$31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D4-4343-8C07-E1375957DC8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ŞUBATRAPOR!$V$6:$V$8</c:f>
              <c:strCache>
                <c:ptCount val="3"/>
                <c:pt idx="0">
                  <c:v>ÖNCEKİ YIL</c:v>
                </c:pt>
                <c:pt idx="1">
                  <c:v>OCAK</c:v>
                </c:pt>
                <c:pt idx="2">
                  <c:v>ŞUBAT</c:v>
                </c:pt>
              </c:strCache>
            </c:strRef>
          </c:cat>
          <c:val>
            <c:numRef>
              <c:f>ŞUBATRAPOR!$W$6:$W$8</c:f>
              <c:numCache>
                <c:formatCode>General</c:formatCode>
                <c:ptCount val="3"/>
                <c:pt idx="0">
                  <c:v>0</c:v>
                </c:pt>
                <c:pt idx="1">
                  <c:v>0</c:v>
                </c:pt>
                <c:pt idx="2">
                  <c:v>0</c:v>
                </c:pt>
              </c:numCache>
            </c:numRef>
          </c:val>
          <c:smooth val="0"/>
          <c:extLst>
            <c:ext xmlns:c16="http://schemas.microsoft.com/office/drawing/2014/chart" uri="{C3380CC4-5D6E-409C-BE32-E72D297353CC}">
              <c16:uniqueId val="{00000000-36FA-4979-9ADD-AD7A47465F69}"/>
            </c:ext>
          </c:extLst>
        </c:ser>
        <c:ser>
          <c:idx val="0"/>
          <c:order val="1"/>
          <c:tx>
            <c:v>TOPLAM GİDER</c:v>
          </c:tx>
          <c:spPr>
            <a:ln>
              <a:solidFill>
                <a:srgbClr val="C00000"/>
              </a:solidFill>
            </a:ln>
          </c:spPr>
          <c:marker>
            <c:symbol val="triangle"/>
            <c:size val="9"/>
            <c:spPr>
              <a:solidFill>
                <a:srgbClr val="C00000"/>
              </a:solidFill>
              <a:ln>
                <a:solidFill>
                  <a:srgbClr val="C00000"/>
                </a:solidFill>
              </a:ln>
            </c:spPr>
          </c:marker>
          <c:cat>
            <c:strRef>
              <c:f>ŞUBATRAPOR!$V$6:$V$8</c:f>
              <c:strCache>
                <c:ptCount val="3"/>
                <c:pt idx="0">
                  <c:v>ÖNCEKİ YIL</c:v>
                </c:pt>
                <c:pt idx="1">
                  <c:v>OCAK</c:v>
                </c:pt>
                <c:pt idx="2">
                  <c:v>ŞUBAT</c:v>
                </c:pt>
              </c:strCache>
            </c:strRef>
          </c:cat>
          <c:val>
            <c:numRef>
              <c:f>ŞUBATRAPOR!$X$6:$X$8</c:f>
              <c:numCache>
                <c:formatCode>General</c:formatCode>
                <c:ptCount val="3"/>
                <c:pt idx="0">
                  <c:v>0</c:v>
                </c:pt>
                <c:pt idx="1">
                  <c:v>0</c:v>
                </c:pt>
                <c:pt idx="2">
                  <c:v>0</c:v>
                </c:pt>
              </c:numCache>
            </c:numRef>
          </c:val>
          <c:smooth val="0"/>
          <c:extLst>
            <c:ext xmlns:c16="http://schemas.microsoft.com/office/drawing/2014/chart" uri="{C3380CC4-5D6E-409C-BE32-E72D297353CC}">
              <c16:uniqueId val="{00000001-36FA-4979-9ADD-AD7A47465F69}"/>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ŞUBATRAPOR!$V$6:$V$8</c:f>
              <c:strCache>
                <c:ptCount val="3"/>
                <c:pt idx="0">
                  <c:v>ÖNCEKİ YIL</c:v>
                </c:pt>
                <c:pt idx="1">
                  <c:v>OCAK</c:v>
                </c:pt>
                <c:pt idx="2">
                  <c:v>ŞUBAT</c:v>
                </c:pt>
              </c:strCache>
            </c:strRef>
          </c:cat>
          <c:val>
            <c:numRef>
              <c:f>ŞUBATRAPOR!$Y$6:$Y$8</c:f>
              <c:numCache>
                <c:formatCode>General</c:formatCode>
                <c:ptCount val="3"/>
                <c:pt idx="0">
                  <c:v>0</c:v>
                </c:pt>
                <c:pt idx="1">
                  <c:v>0</c:v>
                </c:pt>
                <c:pt idx="2">
                  <c:v>0</c:v>
                </c:pt>
              </c:numCache>
            </c:numRef>
          </c:val>
          <c:smooth val="0"/>
          <c:extLst>
            <c:ext xmlns:c16="http://schemas.microsoft.com/office/drawing/2014/chart" uri="{C3380CC4-5D6E-409C-BE32-E72D297353CC}">
              <c16:uniqueId val="{00000002-36FA-4979-9ADD-AD7A47465F69}"/>
            </c:ext>
          </c:extLst>
        </c:ser>
        <c:dLbls>
          <c:showLegendKey val="0"/>
          <c:showVal val="0"/>
          <c:showCatName val="0"/>
          <c:showSerName val="0"/>
          <c:showPercent val="0"/>
          <c:showBubbleSize val="0"/>
        </c:dLbls>
        <c:marker val="1"/>
        <c:smooth val="0"/>
        <c:axId val="83112704"/>
        <c:axId val="83114624"/>
      </c:lineChart>
      <c:catAx>
        <c:axId val="83112704"/>
        <c:scaling>
          <c:orientation val="minMax"/>
        </c:scaling>
        <c:delete val="0"/>
        <c:axPos val="b"/>
        <c:numFmt formatCode="General" sourceLinked="0"/>
        <c:majorTickMark val="out"/>
        <c:minorTickMark val="none"/>
        <c:tickLblPos val="nextTo"/>
        <c:crossAx val="83114624"/>
        <c:crosses val="autoZero"/>
        <c:auto val="1"/>
        <c:lblAlgn val="ctr"/>
        <c:lblOffset val="100"/>
        <c:noMultiLvlLbl val="0"/>
      </c:catAx>
      <c:valAx>
        <c:axId val="83114624"/>
        <c:scaling>
          <c:orientation val="minMax"/>
        </c:scaling>
        <c:delete val="0"/>
        <c:axPos val="l"/>
        <c:majorGridlines/>
        <c:numFmt formatCode="General" sourceLinked="1"/>
        <c:majorTickMark val="out"/>
        <c:minorTickMark val="cross"/>
        <c:tickLblPos val="nextTo"/>
        <c:crossAx val="83112704"/>
        <c:crosses val="autoZero"/>
        <c:crossBetween val="between"/>
      </c:valAx>
    </c:plotArea>
    <c:legend>
      <c:legendPos val="r"/>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tr-TR" baseline="0"/>
              <a:t>Aylara Göre Tahsil Grafiği</a:t>
            </a:r>
            <a:endParaRPr lang="tr-T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tr-T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4A9-453D-BC27-1B9473D8D1B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4A9-453D-BC27-1B9473D8D1B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4A9-453D-BC27-1B9473D8D1B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4A9-453D-BC27-1B9473D8D1B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4A9-453D-BC27-1B9473D8D1B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4A9-453D-BC27-1B9473D8D1B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4A9-453D-BC27-1B9473D8D1B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4A9-453D-BC27-1B9473D8D1B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4A9-453D-BC27-1B9473D8D1B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4A9-453D-BC27-1B9473D8D1B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4A9-453D-BC27-1B9473D8D1B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14A9-453D-BC27-1B9473D8D1BB}"/>
              </c:ext>
            </c:extLst>
          </c:dPt>
          <c:cat>
            <c:strRef>
              <c:f>YILLIKALVER!$B$20:$B$31</c:f>
              <c:strCache>
                <c:ptCount val="12"/>
                <c:pt idx="0">
                  <c:v>OCAK</c:v>
                </c:pt>
                <c:pt idx="1">
                  <c:v>ŞUBAT</c:v>
                </c:pt>
                <c:pt idx="2">
                  <c:v>MART</c:v>
                </c:pt>
                <c:pt idx="3">
                  <c:v>NİSAN</c:v>
                </c:pt>
                <c:pt idx="4">
                  <c:v>MAYIS</c:v>
                </c:pt>
                <c:pt idx="5">
                  <c:v>HAZİRAN</c:v>
                </c:pt>
                <c:pt idx="6">
                  <c:v>TEMMUZ</c:v>
                </c:pt>
                <c:pt idx="7">
                  <c:v>AĞUSTOS</c:v>
                </c:pt>
                <c:pt idx="8">
                  <c:v>EYLÜL</c:v>
                </c:pt>
                <c:pt idx="9">
                  <c:v>EKİM</c:v>
                </c:pt>
                <c:pt idx="10">
                  <c:v>KASIM</c:v>
                </c:pt>
                <c:pt idx="11">
                  <c:v>ARALIK</c:v>
                </c:pt>
              </c:strCache>
            </c:strRef>
          </c:cat>
          <c:val>
            <c:numRef>
              <c:f>YILLIKALVER!$E$20:$E$31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14A9-453D-BC27-1B9473D8D1B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ŞUBATALVER!$Y$5</c:f>
              <c:strCache>
                <c:ptCount val="1"/>
                <c:pt idx="0">
                  <c:v>TOPLAM KALAN BORÇ</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ŞUBATALVER!$V$6:$V$8</c:f>
              <c:strCache>
                <c:ptCount val="3"/>
                <c:pt idx="0">
                  <c:v>ÖNCEKİ YIL</c:v>
                </c:pt>
                <c:pt idx="1">
                  <c:v>OCAK</c:v>
                </c:pt>
                <c:pt idx="2">
                  <c:v>ŞUBAT</c:v>
                </c:pt>
              </c:strCache>
            </c:strRef>
          </c:cat>
          <c:val>
            <c:numRef>
              <c:f>ŞUBATALVER!$Y$6:$Y$8</c:f>
              <c:numCache>
                <c:formatCode>"₺"#,##0.00</c:formatCode>
                <c:ptCount val="3"/>
                <c:pt idx="0">
                  <c:v>0</c:v>
                </c:pt>
                <c:pt idx="1">
                  <c:v>0</c:v>
                </c:pt>
                <c:pt idx="2">
                  <c:v>0</c:v>
                </c:pt>
              </c:numCache>
            </c:numRef>
          </c:val>
          <c:extLst>
            <c:ext xmlns:c16="http://schemas.microsoft.com/office/drawing/2014/chart" uri="{C3380CC4-5D6E-409C-BE32-E72D297353CC}">
              <c16:uniqueId val="{00000003-ED7F-4BD8-AE81-BC0F4F57ADF8}"/>
            </c:ext>
          </c:extLst>
        </c:ser>
        <c:ser>
          <c:idx val="1"/>
          <c:order val="1"/>
          <c:tx>
            <c:strRef>
              <c:f>ŞUBATALVER!$Z$5</c:f>
              <c:strCache>
                <c:ptCount val="1"/>
                <c:pt idx="0">
                  <c:v>TOPLAM KALAN ALACAK</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ŞUBATALVER!$V$6:$V$8</c:f>
              <c:strCache>
                <c:ptCount val="3"/>
                <c:pt idx="0">
                  <c:v>ÖNCEKİ YIL</c:v>
                </c:pt>
                <c:pt idx="1">
                  <c:v>OCAK</c:v>
                </c:pt>
                <c:pt idx="2">
                  <c:v>ŞUBAT</c:v>
                </c:pt>
              </c:strCache>
            </c:strRef>
          </c:cat>
          <c:val>
            <c:numRef>
              <c:f>ŞUBATALVER!$Z$6:$Z$8</c:f>
              <c:numCache>
                <c:formatCode>"₺"#,##0.00</c:formatCode>
                <c:ptCount val="3"/>
                <c:pt idx="0">
                  <c:v>0</c:v>
                </c:pt>
                <c:pt idx="1">
                  <c:v>0</c:v>
                </c:pt>
                <c:pt idx="2">
                  <c:v>0</c:v>
                </c:pt>
              </c:numCache>
            </c:numRef>
          </c:val>
          <c:extLst>
            <c:ext xmlns:c16="http://schemas.microsoft.com/office/drawing/2014/chart" uri="{C3380CC4-5D6E-409C-BE32-E72D297353CC}">
              <c16:uniqueId val="{00000004-ED7F-4BD8-AE81-BC0F4F57ADF8}"/>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MARTRAPOR!$V$6:$V$8</c:f>
              <c:strCache>
                <c:ptCount val="3"/>
                <c:pt idx="0">
                  <c:v>OCAK</c:v>
                </c:pt>
                <c:pt idx="1">
                  <c:v>ŞUBAT</c:v>
                </c:pt>
                <c:pt idx="2">
                  <c:v>MART</c:v>
                </c:pt>
              </c:strCache>
            </c:strRef>
          </c:cat>
          <c:val>
            <c:numRef>
              <c:f>MARTRAPOR!$W$6:$W$8</c:f>
              <c:numCache>
                <c:formatCode>General</c:formatCode>
                <c:ptCount val="3"/>
                <c:pt idx="0">
                  <c:v>0</c:v>
                </c:pt>
                <c:pt idx="1">
                  <c:v>0</c:v>
                </c:pt>
                <c:pt idx="2">
                  <c:v>0</c:v>
                </c:pt>
              </c:numCache>
            </c:numRef>
          </c:val>
          <c:smooth val="0"/>
          <c:extLst>
            <c:ext xmlns:c16="http://schemas.microsoft.com/office/drawing/2014/chart" uri="{C3380CC4-5D6E-409C-BE32-E72D297353CC}">
              <c16:uniqueId val="{00000000-9EC5-47F7-86EF-DDB68A14B768}"/>
            </c:ext>
          </c:extLst>
        </c:ser>
        <c:ser>
          <c:idx val="0"/>
          <c:order val="1"/>
          <c:tx>
            <c:v>TOPLAM GİDER</c:v>
          </c:tx>
          <c:spPr>
            <a:ln>
              <a:solidFill>
                <a:srgbClr val="C00000"/>
              </a:solidFill>
            </a:ln>
          </c:spPr>
          <c:marker>
            <c:symbol val="triangle"/>
            <c:size val="9"/>
            <c:spPr>
              <a:solidFill>
                <a:srgbClr val="C00000"/>
              </a:solidFill>
              <a:ln>
                <a:solidFill>
                  <a:srgbClr val="C00000"/>
                </a:solidFill>
              </a:ln>
            </c:spPr>
          </c:marker>
          <c:cat>
            <c:strRef>
              <c:f>MARTRAPOR!$V$6:$V$8</c:f>
              <c:strCache>
                <c:ptCount val="3"/>
                <c:pt idx="0">
                  <c:v>OCAK</c:v>
                </c:pt>
                <c:pt idx="1">
                  <c:v>ŞUBAT</c:v>
                </c:pt>
                <c:pt idx="2">
                  <c:v>MART</c:v>
                </c:pt>
              </c:strCache>
            </c:strRef>
          </c:cat>
          <c:val>
            <c:numRef>
              <c:f>MARTRAPOR!$X$6:$X$8</c:f>
              <c:numCache>
                <c:formatCode>General</c:formatCode>
                <c:ptCount val="3"/>
                <c:pt idx="0">
                  <c:v>0</c:v>
                </c:pt>
                <c:pt idx="1">
                  <c:v>0</c:v>
                </c:pt>
                <c:pt idx="2">
                  <c:v>0</c:v>
                </c:pt>
              </c:numCache>
            </c:numRef>
          </c:val>
          <c:smooth val="0"/>
          <c:extLst>
            <c:ext xmlns:c16="http://schemas.microsoft.com/office/drawing/2014/chart" uri="{C3380CC4-5D6E-409C-BE32-E72D297353CC}">
              <c16:uniqueId val="{00000001-9EC5-47F7-86EF-DDB68A14B768}"/>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MARTRAPOR!$V$6:$V$8</c:f>
              <c:strCache>
                <c:ptCount val="3"/>
                <c:pt idx="0">
                  <c:v>OCAK</c:v>
                </c:pt>
                <c:pt idx="1">
                  <c:v>ŞUBAT</c:v>
                </c:pt>
                <c:pt idx="2">
                  <c:v>MART</c:v>
                </c:pt>
              </c:strCache>
            </c:strRef>
          </c:cat>
          <c:val>
            <c:numRef>
              <c:f>MARTRAPOR!$Y$6:$Y$8</c:f>
              <c:numCache>
                <c:formatCode>General</c:formatCode>
                <c:ptCount val="3"/>
                <c:pt idx="0">
                  <c:v>0</c:v>
                </c:pt>
                <c:pt idx="1">
                  <c:v>0</c:v>
                </c:pt>
                <c:pt idx="2">
                  <c:v>0</c:v>
                </c:pt>
              </c:numCache>
            </c:numRef>
          </c:val>
          <c:smooth val="0"/>
          <c:extLst>
            <c:ext xmlns:c16="http://schemas.microsoft.com/office/drawing/2014/chart" uri="{C3380CC4-5D6E-409C-BE32-E72D297353CC}">
              <c16:uniqueId val="{00000002-9EC5-47F7-86EF-DDB68A14B768}"/>
            </c:ext>
          </c:extLst>
        </c:ser>
        <c:dLbls>
          <c:showLegendKey val="0"/>
          <c:showVal val="0"/>
          <c:showCatName val="0"/>
          <c:showSerName val="0"/>
          <c:showPercent val="0"/>
          <c:showBubbleSize val="0"/>
        </c:dLbls>
        <c:marker val="1"/>
        <c:smooth val="0"/>
        <c:axId val="83338752"/>
        <c:axId val="83340672"/>
      </c:lineChart>
      <c:catAx>
        <c:axId val="83338752"/>
        <c:scaling>
          <c:orientation val="minMax"/>
        </c:scaling>
        <c:delete val="0"/>
        <c:axPos val="b"/>
        <c:numFmt formatCode="General" sourceLinked="0"/>
        <c:majorTickMark val="out"/>
        <c:minorTickMark val="none"/>
        <c:tickLblPos val="nextTo"/>
        <c:crossAx val="83340672"/>
        <c:crosses val="autoZero"/>
        <c:auto val="1"/>
        <c:lblAlgn val="ctr"/>
        <c:lblOffset val="100"/>
        <c:noMultiLvlLbl val="0"/>
      </c:catAx>
      <c:valAx>
        <c:axId val="83340672"/>
        <c:scaling>
          <c:orientation val="minMax"/>
        </c:scaling>
        <c:delete val="0"/>
        <c:axPos val="l"/>
        <c:majorGridlines/>
        <c:numFmt formatCode="General" sourceLinked="1"/>
        <c:majorTickMark val="out"/>
        <c:minorTickMark val="cross"/>
        <c:tickLblPos val="nextTo"/>
        <c:crossAx val="83338752"/>
        <c:crosses val="autoZero"/>
        <c:crossBetween val="between"/>
      </c:valAx>
    </c:plotArea>
    <c:legend>
      <c:legendPos val="r"/>
      <c:overlay val="0"/>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MARTALVER!$Y$5</c:f>
              <c:strCache>
                <c:ptCount val="1"/>
                <c:pt idx="0">
                  <c:v>TOPLAM KALAN BORÇ</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MARTALVER!$V$6:$V$8</c:f>
              <c:strCache>
                <c:ptCount val="3"/>
                <c:pt idx="0">
                  <c:v>OCAK</c:v>
                </c:pt>
                <c:pt idx="1">
                  <c:v>ŞUBAT</c:v>
                </c:pt>
                <c:pt idx="2">
                  <c:v>MART</c:v>
                </c:pt>
              </c:strCache>
            </c:strRef>
          </c:cat>
          <c:val>
            <c:numRef>
              <c:f>MARTALVER!$Y$6:$Y$8</c:f>
              <c:numCache>
                <c:formatCode>"₺"#,##0.00</c:formatCode>
                <c:ptCount val="3"/>
                <c:pt idx="0">
                  <c:v>0</c:v>
                </c:pt>
                <c:pt idx="1">
                  <c:v>0</c:v>
                </c:pt>
                <c:pt idx="2">
                  <c:v>0</c:v>
                </c:pt>
              </c:numCache>
            </c:numRef>
          </c:val>
          <c:extLst>
            <c:ext xmlns:c16="http://schemas.microsoft.com/office/drawing/2014/chart" uri="{C3380CC4-5D6E-409C-BE32-E72D297353CC}">
              <c16:uniqueId val="{00000000-AD18-46C8-BA4B-123334BECE37}"/>
            </c:ext>
          </c:extLst>
        </c:ser>
        <c:ser>
          <c:idx val="1"/>
          <c:order val="1"/>
          <c:tx>
            <c:strRef>
              <c:f>MARTALVER!$Z$5</c:f>
              <c:strCache>
                <c:ptCount val="1"/>
                <c:pt idx="0">
                  <c:v>TOPLAM KALAN ALACAK</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MARTALVER!$V$6:$V$8</c:f>
              <c:strCache>
                <c:ptCount val="3"/>
                <c:pt idx="0">
                  <c:v>OCAK</c:v>
                </c:pt>
                <c:pt idx="1">
                  <c:v>ŞUBAT</c:v>
                </c:pt>
                <c:pt idx="2">
                  <c:v>MART</c:v>
                </c:pt>
              </c:strCache>
            </c:strRef>
          </c:cat>
          <c:val>
            <c:numRef>
              <c:f>MARTALVER!$Z$6:$Z$8</c:f>
              <c:numCache>
                <c:formatCode>"₺"#,##0.00</c:formatCode>
                <c:ptCount val="3"/>
                <c:pt idx="0">
                  <c:v>0</c:v>
                </c:pt>
                <c:pt idx="1">
                  <c:v>0</c:v>
                </c:pt>
                <c:pt idx="2">
                  <c:v>0</c:v>
                </c:pt>
              </c:numCache>
            </c:numRef>
          </c:val>
          <c:extLst>
            <c:ext xmlns:c16="http://schemas.microsoft.com/office/drawing/2014/chart" uri="{C3380CC4-5D6E-409C-BE32-E72D297353CC}">
              <c16:uniqueId val="{00000001-AD18-46C8-BA4B-123334BECE37}"/>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NİSANRAPOR!$V$6:$V$8</c:f>
              <c:strCache>
                <c:ptCount val="3"/>
                <c:pt idx="0">
                  <c:v>ŞUBAT</c:v>
                </c:pt>
                <c:pt idx="1">
                  <c:v>MART</c:v>
                </c:pt>
                <c:pt idx="2">
                  <c:v>NİSAN</c:v>
                </c:pt>
              </c:strCache>
            </c:strRef>
          </c:cat>
          <c:val>
            <c:numRef>
              <c:f>NİSANRAPOR!$W$6:$W$8</c:f>
              <c:numCache>
                <c:formatCode>General</c:formatCode>
                <c:ptCount val="3"/>
                <c:pt idx="0">
                  <c:v>0</c:v>
                </c:pt>
                <c:pt idx="1">
                  <c:v>0</c:v>
                </c:pt>
                <c:pt idx="2">
                  <c:v>0</c:v>
                </c:pt>
              </c:numCache>
            </c:numRef>
          </c:val>
          <c:smooth val="0"/>
          <c:extLst>
            <c:ext xmlns:c16="http://schemas.microsoft.com/office/drawing/2014/chart" uri="{C3380CC4-5D6E-409C-BE32-E72D297353CC}">
              <c16:uniqueId val="{00000000-533C-4FC5-B76F-56C9FD7CAEF6}"/>
            </c:ext>
          </c:extLst>
        </c:ser>
        <c:ser>
          <c:idx val="0"/>
          <c:order val="1"/>
          <c:tx>
            <c:v>TOPLAM GİDER</c:v>
          </c:tx>
          <c:spPr>
            <a:ln>
              <a:solidFill>
                <a:srgbClr val="C00000"/>
              </a:solidFill>
            </a:ln>
          </c:spPr>
          <c:marker>
            <c:symbol val="triangle"/>
            <c:size val="9"/>
            <c:spPr>
              <a:solidFill>
                <a:srgbClr val="C00000"/>
              </a:solidFill>
              <a:ln>
                <a:solidFill>
                  <a:srgbClr val="C00000"/>
                </a:solidFill>
              </a:ln>
            </c:spPr>
          </c:marker>
          <c:cat>
            <c:strRef>
              <c:f>NİSANRAPOR!$V$6:$V$8</c:f>
              <c:strCache>
                <c:ptCount val="3"/>
                <c:pt idx="0">
                  <c:v>ŞUBAT</c:v>
                </c:pt>
                <c:pt idx="1">
                  <c:v>MART</c:v>
                </c:pt>
                <c:pt idx="2">
                  <c:v>NİSAN</c:v>
                </c:pt>
              </c:strCache>
            </c:strRef>
          </c:cat>
          <c:val>
            <c:numRef>
              <c:f>NİSANRAPOR!$X$6:$X$8</c:f>
              <c:numCache>
                <c:formatCode>General</c:formatCode>
                <c:ptCount val="3"/>
                <c:pt idx="0">
                  <c:v>0</c:v>
                </c:pt>
                <c:pt idx="1">
                  <c:v>0</c:v>
                </c:pt>
                <c:pt idx="2">
                  <c:v>0</c:v>
                </c:pt>
              </c:numCache>
            </c:numRef>
          </c:val>
          <c:smooth val="0"/>
          <c:extLst>
            <c:ext xmlns:c16="http://schemas.microsoft.com/office/drawing/2014/chart" uri="{C3380CC4-5D6E-409C-BE32-E72D297353CC}">
              <c16:uniqueId val="{00000001-533C-4FC5-B76F-56C9FD7CAEF6}"/>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NİSANRAPOR!$V$6:$V$8</c:f>
              <c:strCache>
                <c:ptCount val="3"/>
                <c:pt idx="0">
                  <c:v>ŞUBAT</c:v>
                </c:pt>
                <c:pt idx="1">
                  <c:v>MART</c:v>
                </c:pt>
                <c:pt idx="2">
                  <c:v>NİSAN</c:v>
                </c:pt>
              </c:strCache>
            </c:strRef>
          </c:cat>
          <c:val>
            <c:numRef>
              <c:f>NİSANRAPOR!$Y$6:$Y$8</c:f>
              <c:numCache>
                <c:formatCode>General</c:formatCode>
                <c:ptCount val="3"/>
                <c:pt idx="0">
                  <c:v>0</c:v>
                </c:pt>
                <c:pt idx="1">
                  <c:v>0</c:v>
                </c:pt>
                <c:pt idx="2">
                  <c:v>0</c:v>
                </c:pt>
              </c:numCache>
            </c:numRef>
          </c:val>
          <c:smooth val="0"/>
          <c:extLst>
            <c:ext xmlns:c16="http://schemas.microsoft.com/office/drawing/2014/chart" uri="{C3380CC4-5D6E-409C-BE32-E72D297353CC}">
              <c16:uniqueId val="{00000002-533C-4FC5-B76F-56C9FD7CAEF6}"/>
            </c:ext>
          </c:extLst>
        </c:ser>
        <c:dLbls>
          <c:showLegendKey val="0"/>
          <c:showVal val="0"/>
          <c:showCatName val="0"/>
          <c:showSerName val="0"/>
          <c:showPercent val="0"/>
          <c:showBubbleSize val="0"/>
        </c:dLbls>
        <c:marker val="1"/>
        <c:smooth val="0"/>
        <c:axId val="83392768"/>
        <c:axId val="83403136"/>
      </c:lineChart>
      <c:catAx>
        <c:axId val="83392768"/>
        <c:scaling>
          <c:orientation val="minMax"/>
        </c:scaling>
        <c:delete val="0"/>
        <c:axPos val="b"/>
        <c:numFmt formatCode="General" sourceLinked="0"/>
        <c:majorTickMark val="out"/>
        <c:minorTickMark val="none"/>
        <c:tickLblPos val="nextTo"/>
        <c:crossAx val="83403136"/>
        <c:crosses val="autoZero"/>
        <c:auto val="1"/>
        <c:lblAlgn val="ctr"/>
        <c:lblOffset val="100"/>
        <c:noMultiLvlLbl val="0"/>
      </c:catAx>
      <c:valAx>
        <c:axId val="83403136"/>
        <c:scaling>
          <c:orientation val="minMax"/>
        </c:scaling>
        <c:delete val="0"/>
        <c:axPos val="l"/>
        <c:majorGridlines/>
        <c:numFmt formatCode="General" sourceLinked="1"/>
        <c:majorTickMark val="out"/>
        <c:minorTickMark val="cross"/>
        <c:tickLblPos val="nextTo"/>
        <c:crossAx val="83392768"/>
        <c:crosses val="autoZero"/>
        <c:crossBetween val="between"/>
      </c:valAx>
    </c:plotArea>
    <c:legend>
      <c:legendPos val="r"/>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NİSANALVER!$Y$5</c:f>
              <c:strCache>
                <c:ptCount val="1"/>
                <c:pt idx="0">
                  <c:v>TOPLAM KALAN BORÇ</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NİSANALVER!$V$6:$V$8</c:f>
              <c:strCache>
                <c:ptCount val="3"/>
                <c:pt idx="0">
                  <c:v>ŞUBAT</c:v>
                </c:pt>
                <c:pt idx="1">
                  <c:v>MART</c:v>
                </c:pt>
                <c:pt idx="2">
                  <c:v>NİSAN</c:v>
                </c:pt>
              </c:strCache>
            </c:strRef>
          </c:cat>
          <c:val>
            <c:numRef>
              <c:f>NİSANALVER!$Y$6:$Y$8</c:f>
              <c:numCache>
                <c:formatCode>"₺"#,##0.00</c:formatCode>
                <c:ptCount val="3"/>
                <c:pt idx="0">
                  <c:v>0</c:v>
                </c:pt>
                <c:pt idx="1">
                  <c:v>0</c:v>
                </c:pt>
                <c:pt idx="2">
                  <c:v>0</c:v>
                </c:pt>
              </c:numCache>
            </c:numRef>
          </c:val>
          <c:extLst>
            <c:ext xmlns:c16="http://schemas.microsoft.com/office/drawing/2014/chart" uri="{C3380CC4-5D6E-409C-BE32-E72D297353CC}">
              <c16:uniqueId val="{00000000-3E3E-433A-A933-A1780BFB3DE5}"/>
            </c:ext>
          </c:extLst>
        </c:ser>
        <c:ser>
          <c:idx val="1"/>
          <c:order val="1"/>
          <c:tx>
            <c:strRef>
              <c:f>NİSANALVER!$Z$5</c:f>
              <c:strCache>
                <c:ptCount val="1"/>
                <c:pt idx="0">
                  <c:v>TOPLAM KALAN ALACAK</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tr-T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NİSANALVER!$V$6:$V$8</c:f>
              <c:strCache>
                <c:ptCount val="3"/>
                <c:pt idx="0">
                  <c:v>ŞUBAT</c:v>
                </c:pt>
                <c:pt idx="1">
                  <c:v>MART</c:v>
                </c:pt>
                <c:pt idx="2">
                  <c:v>NİSAN</c:v>
                </c:pt>
              </c:strCache>
            </c:strRef>
          </c:cat>
          <c:val>
            <c:numRef>
              <c:f>NİSANALVER!$Z$6:$Z$8</c:f>
              <c:numCache>
                <c:formatCode>"₺"#,##0.00</c:formatCode>
                <c:ptCount val="3"/>
                <c:pt idx="0">
                  <c:v>0</c:v>
                </c:pt>
                <c:pt idx="1">
                  <c:v>0</c:v>
                </c:pt>
                <c:pt idx="2">
                  <c:v>0</c:v>
                </c:pt>
              </c:numCache>
            </c:numRef>
          </c:val>
          <c:extLst>
            <c:ext xmlns:c16="http://schemas.microsoft.com/office/drawing/2014/chart" uri="{C3380CC4-5D6E-409C-BE32-E72D297353CC}">
              <c16:uniqueId val="{00000001-3E3E-433A-A933-A1780BFB3DE5}"/>
            </c:ext>
          </c:extLst>
        </c:ser>
        <c:dLbls>
          <c:dLblPos val="outEnd"/>
          <c:showLegendKey val="0"/>
          <c:showVal val="1"/>
          <c:showCatName val="0"/>
          <c:showSerName val="0"/>
          <c:showPercent val="0"/>
          <c:showBubbleSize val="0"/>
        </c:dLbls>
        <c:gapWidth val="100"/>
        <c:overlap val="-24"/>
        <c:axId val="558344168"/>
        <c:axId val="558343184"/>
      </c:barChart>
      <c:catAx>
        <c:axId val="5583441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3184"/>
        <c:crosses val="autoZero"/>
        <c:auto val="1"/>
        <c:lblAlgn val="ctr"/>
        <c:lblOffset val="100"/>
        <c:noMultiLvlLbl val="0"/>
      </c:catAx>
      <c:valAx>
        <c:axId val="55834318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crossAx val="558344168"/>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tr-T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TOPLAM GELİR</c:v>
          </c:tx>
          <c:spPr>
            <a:ln>
              <a:solidFill>
                <a:srgbClr val="00B050"/>
              </a:solidFill>
            </a:ln>
          </c:spPr>
          <c:marker>
            <c:symbol val="square"/>
            <c:size val="9"/>
            <c:spPr>
              <a:solidFill>
                <a:srgbClr val="00B050"/>
              </a:solidFill>
              <a:ln>
                <a:solidFill>
                  <a:srgbClr val="00B050"/>
                </a:solidFill>
              </a:ln>
            </c:spPr>
          </c:marker>
          <c:cat>
            <c:strRef>
              <c:f>MAYISRAPOR!$V$6:$V$8</c:f>
              <c:strCache>
                <c:ptCount val="3"/>
                <c:pt idx="0">
                  <c:v>MART</c:v>
                </c:pt>
                <c:pt idx="1">
                  <c:v>NİSAN</c:v>
                </c:pt>
                <c:pt idx="2">
                  <c:v>MAYIS</c:v>
                </c:pt>
              </c:strCache>
            </c:strRef>
          </c:cat>
          <c:val>
            <c:numRef>
              <c:f>MAYISRAPOR!$W$6:$W$8</c:f>
              <c:numCache>
                <c:formatCode>General</c:formatCode>
                <c:ptCount val="3"/>
                <c:pt idx="0">
                  <c:v>0</c:v>
                </c:pt>
                <c:pt idx="1">
                  <c:v>0</c:v>
                </c:pt>
                <c:pt idx="2">
                  <c:v>0</c:v>
                </c:pt>
              </c:numCache>
            </c:numRef>
          </c:val>
          <c:smooth val="0"/>
          <c:extLst>
            <c:ext xmlns:c16="http://schemas.microsoft.com/office/drawing/2014/chart" uri="{C3380CC4-5D6E-409C-BE32-E72D297353CC}">
              <c16:uniqueId val="{00000000-EC68-4A9F-8F93-435A4542C722}"/>
            </c:ext>
          </c:extLst>
        </c:ser>
        <c:ser>
          <c:idx val="0"/>
          <c:order val="1"/>
          <c:tx>
            <c:v>TOPLAM GİDER</c:v>
          </c:tx>
          <c:spPr>
            <a:ln>
              <a:solidFill>
                <a:srgbClr val="C00000"/>
              </a:solidFill>
            </a:ln>
          </c:spPr>
          <c:marker>
            <c:symbol val="triangle"/>
            <c:size val="9"/>
            <c:spPr>
              <a:solidFill>
                <a:srgbClr val="C00000"/>
              </a:solidFill>
            </c:spPr>
          </c:marker>
          <c:cat>
            <c:strRef>
              <c:f>MAYISRAPOR!$V$6:$V$8</c:f>
              <c:strCache>
                <c:ptCount val="3"/>
                <c:pt idx="0">
                  <c:v>MART</c:v>
                </c:pt>
                <c:pt idx="1">
                  <c:v>NİSAN</c:v>
                </c:pt>
                <c:pt idx="2">
                  <c:v>MAYIS</c:v>
                </c:pt>
              </c:strCache>
            </c:strRef>
          </c:cat>
          <c:val>
            <c:numRef>
              <c:f>MAYISRAPOR!$X$6:$X$8</c:f>
              <c:numCache>
                <c:formatCode>General</c:formatCode>
                <c:ptCount val="3"/>
                <c:pt idx="0">
                  <c:v>0</c:v>
                </c:pt>
                <c:pt idx="1">
                  <c:v>0</c:v>
                </c:pt>
                <c:pt idx="2">
                  <c:v>0</c:v>
                </c:pt>
              </c:numCache>
            </c:numRef>
          </c:val>
          <c:smooth val="0"/>
          <c:extLst>
            <c:ext xmlns:c16="http://schemas.microsoft.com/office/drawing/2014/chart" uri="{C3380CC4-5D6E-409C-BE32-E72D297353CC}">
              <c16:uniqueId val="{00000001-EC68-4A9F-8F93-435A4542C722}"/>
            </c:ext>
          </c:extLst>
        </c:ser>
        <c:ser>
          <c:idx val="2"/>
          <c:order val="2"/>
          <c:tx>
            <c:v>KASA</c:v>
          </c:tx>
          <c:spPr>
            <a:ln>
              <a:solidFill>
                <a:srgbClr val="004D86"/>
              </a:solidFill>
            </a:ln>
          </c:spPr>
          <c:marker>
            <c:symbol val="circle"/>
            <c:size val="9"/>
            <c:spPr>
              <a:solidFill>
                <a:srgbClr val="004D86"/>
              </a:solidFill>
              <a:ln>
                <a:solidFill>
                  <a:srgbClr val="004D86"/>
                </a:solidFill>
              </a:ln>
            </c:spPr>
          </c:marker>
          <c:cat>
            <c:strRef>
              <c:f>MAYISRAPOR!$V$6:$V$8</c:f>
              <c:strCache>
                <c:ptCount val="3"/>
                <c:pt idx="0">
                  <c:v>MART</c:v>
                </c:pt>
                <c:pt idx="1">
                  <c:v>NİSAN</c:v>
                </c:pt>
                <c:pt idx="2">
                  <c:v>MAYIS</c:v>
                </c:pt>
              </c:strCache>
            </c:strRef>
          </c:cat>
          <c:val>
            <c:numRef>
              <c:f>MAYISRAPOR!$Y$6:$Y$8</c:f>
              <c:numCache>
                <c:formatCode>General</c:formatCode>
                <c:ptCount val="3"/>
                <c:pt idx="0">
                  <c:v>0</c:v>
                </c:pt>
                <c:pt idx="1">
                  <c:v>0</c:v>
                </c:pt>
                <c:pt idx="2">
                  <c:v>0</c:v>
                </c:pt>
              </c:numCache>
            </c:numRef>
          </c:val>
          <c:smooth val="0"/>
          <c:extLst>
            <c:ext xmlns:c16="http://schemas.microsoft.com/office/drawing/2014/chart" uri="{C3380CC4-5D6E-409C-BE32-E72D297353CC}">
              <c16:uniqueId val="{00000002-EC68-4A9F-8F93-435A4542C722}"/>
            </c:ext>
          </c:extLst>
        </c:ser>
        <c:dLbls>
          <c:showLegendKey val="0"/>
          <c:showVal val="0"/>
          <c:showCatName val="0"/>
          <c:showSerName val="0"/>
          <c:showPercent val="0"/>
          <c:showBubbleSize val="0"/>
        </c:dLbls>
        <c:marker val="1"/>
        <c:smooth val="0"/>
        <c:axId val="73662848"/>
        <c:axId val="83615104"/>
      </c:lineChart>
      <c:catAx>
        <c:axId val="73662848"/>
        <c:scaling>
          <c:orientation val="minMax"/>
        </c:scaling>
        <c:delete val="0"/>
        <c:axPos val="b"/>
        <c:numFmt formatCode="General" sourceLinked="0"/>
        <c:majorTickMark val="out"/>
        <c:minorTickMark val="none"/>
        <c:tickLblPos val="nextTo"/>
        <c:crossAx val="83615104"/>
        <c:crosses val="autoZero"/>
        <c:auto val="1"/>
        <c:lblAlgn val="ctr"/>
        <c:lblOffset val="100"/>
        <c:noMultiLvlLbl val="0"/>
      </c:catAx>
      <c:valAx>
        <c:axId val="83615104"/>
        <c:scaling>
          <c:orientation val="minMax"/>
        </c:scaling>
        <c:delete val="0"/>
        <c:axPos val="l"/>
        <c:majorGridlines/>
        <c:numFmt formatCode="General" sourceLinked="1"/>
        <c:majorTickMark val="out"/>
        <c:minorTickMark val="cross"/>
        <c:tickLblPos val="nextTo"/>
        <c:crossAx val="73662848"/>
        <c:crosses val="autoZero"/>
        <c:crossBetween val="between"/>
      </c:valAx>
    </c:plotArea>
    <c:legend>
      <c:legendPos val="r"/>
      <c:overlay val="0"/>
    </c:legend>
    <c:plotVisOnly val="1"/>
    <c:dispBlanksAs val="gap"/>
    <c:showDLblsOverMax val="0"/>
  </c:chart>
  <c:printSettings>
    <c:headerFooter/>
    <c:pageMargins b="0.75000000000000167" l="0.70000000000000062" r="0.70000000000000062" t="0.75000000000000167"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trlProps/ctrlProp1.xml><?xml version="1.0" encoding="utf-8"?>
<formControlPr xmlns="http://schemas.microsoft.com/office/spreadsheetml/2009/9/main" objectType="CheckBox" fmlaLink="A259"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KRED&#304; HESAPLAMA'!A1"/><Relationship Id="rId3" Type="http://schemas.openxmlformats.org/officeDocument/2006/relationships/hyperlink" Target="#AYARLAR!B1"/><Relationship Id="rId7" Type="http://schemas.openxmlformats.org/officeDocument/2006/relationships/hyperlink" Target="https://www.bilisimle.com/iletisim/" TargetMode="External"/><Relationship Id="rId12" Type="http://schemas.openxmlformats.org/officeDocument/2006/relationships/hyperlink" Target="#MEN&#220;!A1"/><Relationship Id="rId2" Type="http://schemas.openxmlformats.org/officeDocument/2006/relationships/hyperlink" Target="#AYARLAR!B49"/><Relationship Id="rId1" Type="http://schemas.openxmlformats.org/officeDocument/2006/relationships/hyperlink" Target="#AYARLAR!B48"/><Relationship Id="rId6" Type="http://schemas.openxmlformats.org/officeDocument/2006/relationships/image" Target="../media/image2.png"/><Relationship Id="rId11" Type="http://schemas.openxmlformats.org/officeDocument/2006/relationships/hyperlink" Target="#MEN&#220;!F2"/><Relationship Id="rId5" Type="http://schemas.openxmlformats.org/officeDocument/2006/relationships/hyperlink" Target="https://www.bilisimle.com/hakkimizda/" TargetMode="External"/><Relationship Id="rId15" Type="http://schemas.openxmlformats.org/officeDocument/2006/relationships/image" Target="../media/image6.png"/><Relationship Id="rId10" Type="http://schemas.openxmlformats.org/officeDocument/2006/relationships/image" Target="../media/image4.png"/><Relationship Id="rId4" Type="http://schemas.openxmlformats.org/officeDocument/2006/relationships/image" Target="../media/image1.png"/><Relationship Id="rId9" Type="http://schemas.openxmlformats.org/officeDocument/2006/relationships/hyperlink" Target="https://www.bilisimle.com/kisisel-gelir-gider-programi-ucretsiz-indir/" TargetMode="External"/><Relationship Id="rId1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hyperlink" Target="https://www.bilisimle.com/kisisel-gelir-gider-programi-ucretsiz-indir/" TargetMode="External"/><Relationship Id="rId3" Type="http://schemas.openxmlformats.org/officeDocument/2006/relationships/hyperlink" Target="#AYARLAR!A1"/><Relationship Id="rId7" Type="http://schemas.openxmlformats.org/officeDocument/2006/relationships/hyperlink" Target="#MAYIS!A1"/><Relationship Id="rId12" Type="http://schemas.openxmlformats.org/officeDocument/2006/relationships/image" Target="../media/image23.png"/><Relationship Id="rId2" Type="http://schemas.openxmlformats.org/officeDocument/2006/relationships/hyperlink" Target="#HAZ&#304;RAN!B8"/><Relationship Id="rId1" Type="http://schemas.openxmlformats.org/officeDocument/2006/relationships/hyperlink" Target="#HAZ&#304;RAN!B102"/><Relationship Id="rId6" Type="http://schemas.openxmlformats.org/officeDocument/2006/relationships/image" Target="../media/image27.png"/><Relationship Id="rId11" Type="http://schemas.openxmlformats.org/officeDocument/2006/relationships/hyperlink" Target="#MEN&#220;!F2"/><Relationship Id="rId5" Type="http://schemas.openxmlformats.org/officeDocument/2006/relationships/hyperlink" Target="#HAZ&#304;RANRAPOR!A1"/><Relationship Id="rId10" Type="http://schemas.openxmlformats.org/officeDocument/2006/relationships/image" Target="../media/image32.png"/><Relationship Id="rId4" Type="http://schemas.openxmlformats.org/officeDocument/2006/relationships/image" Target="../media/image21.png"/><Relationship Id="rId9" Type="http://schemas.openxmlformats.org/officeDocument/2006/relationships/hyperlink" Target="#TEMMUZ!A1"/><Relationship Id="rId1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hyperlink" Target="https://www.bilisimle.com/kisisel-gelir-gider-programi-ucretsiz-indir/" TargetMode="External"/><Relationship Id="rId3" Type="http://schemas.openxmlformats.org/officeDocument/2006/relationships/hyperlink" Target="#AYARLAR!A1"/><Relationship Id="rId7" Type="http://schemas.openxmlformats.org/officeDocument/2006/relationships/hyperlink" Target="#HAZ&#304;RAN!A1"/><Relationship Id="rId12" Type="http://schemas.openxmlformats.org/officeDocument/2006/relationships/image" Target="../media/image23.png"/><Relationship Id="rId2" Type="http://schemas.openxmlformats.org/officeDocument/2006/relationships/hyperlink" Target="#TEMMUZ!B8"/><Relationship Id="rId1" Type="http://schemas.openxmlformats.org/officeDocument/2006/relationships/hyperlink" Target="#TEMMUZ!B102"/><Relationship Id="rId6" Type="http://schemas.openxmlformats.org/officeDocument/2006/relationships/image" Target="../media/image27.png"/><Relationship Id="rId11" Type="http://schemas.openxmlformats.org/officeDocument/2006/relationships/hyperlink" Target="#MEN&#220;!F2"/><Relationship Id="rId5" Type="http://schemas.openxmlformats.org/officeDocument/2006/relationships/hyperlink" Target="#TEMMUZRAPOR!A1"/><Relationship Id="rId10" Type="http://schemas.openxmlformats.org/officeDocument/2006/relationships/image" Target="../media/image33.png"/><Relationship Id="rId4" Type="http://schemas.openxmlformats.org/officeDocument/2006/relationships/image" Target="../media/image21.png"/><Relationship Id="rId9" Type="http://schemas.openxmlformats.org/officeDocument/2006/relationships/hyperlink" Target="#A&#286;USTOS!A1"/><Relationship Id="rId14" Type="http://schemas.openxmlformats.org/officeDocument/2006/relationships/image" Target="../media/image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hyperlink" Target="https://www.bilisimle.com/kisisel-gelir-gider-programi-ucretsiz-indir/" TargetMode="External"/><Relationship Id="rId3" Type="http://schemas.openxmlformats.org/officeDocument/2006/relationships/hyperlink" Target="#AYARLAR!A1"/><Relationship Id="rId7" Type="http://schemas.openxmlformats.org/officeDocument/2006/relationships/hyperlink" Target="#TEMMUZ!A1"/><Relationship Id="rId12" Type="http://schemas.openxmlformats.org/officeDocument/2006/relationships/image" Target="../media/image23.png"/><Relationship Id="rId2" Type="http://schemas.openxmlformats.org/officeDocument/2006/relationships/hyperlink" Target="#A&#286;USTOS!B8"/><Relationship Id="rId1" Type="http://schemas.openxmlformats.org/officeDocument/2006/relationships/hyperlink" Target="#A&#286;USTOS!B102"/><Relationship Id="rId6" Type="http://schemas.openxmlformats.org/officeDocument/2006/relationships/image" Target="../media/image27.png"/><Relationship Id="rId11" Type="http://schemas.openxmlformats.org/officeDocument/2006/relationships/hyperlink" Target="#MEN&#220;!F2"/><Relationship Id="rId5" Type="http://schemas.openxmlformats.org/officeDocument/2006/relationships/hyperlink" Target="#A&#286;USTOSRAPOR!A1"/><Relationship Id="rId10" Type="http://schemas.openxmlformats.org/officeDocument/2006/relationships/image" Target="../media/image34.png"/><Relationship Id="rId4" Type="http://schemas.openxmlformats.org/officeDocument/2006/relationships/image" Target="../media/image21.png"/><Relationship Id="rId9" Type="http://schemas.openxmlformats.org/officeDocument/2006/relationships/hyperlink" Target="#EYL&#220;L!A1"/><Relationship Id="rId1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hyperlink" Target="https://www.bilisimle.com/kisisel-gelir-gider-programi-ucretsiz-indir/" TargetMode="External"/><Relationship Id="rId3" Type="http://schemas.openxmlformats.org/officeDocument/2006/relationships/hyperlink" Target="#AYARLAR!A1"/><Relationship Id="rId7" Type="http://schemas.openxmlformats.org/officeDocument/2006/relationships/hyperlink" Target="#A&#286;USTOS!A1"/><Relationship Id="rId12" Type="http://schemas.openxmlformats.org/officeDocument/2006/relationships/image" Target="../media/image23.png"/><Relationship Id="rId2" Type="http://schemas.openxmlformats.org/officeDocument/2006/relationships/hyperlink" Target="#EYL&#220;L!B8"/><Relationship Id="rId1" Type="http://schemas.openxmlformats.org/officeDocument/2006/relationships/hyperlink" Target="#EYL&#220;L!B102"/><Relationship Id="rId6" Type="http://schemas.openxmlformats.org/officeDocument/2006/relationships/image" Target="../media/image27.png"/><Relationship Id="rId11" Type="http://schemas.openxmlformats.org/officeDocument/2006/relationships/hyperlink" Target="#MEN&#220;!F2"/><Relationship Id="rId5" Type="http://schemas.openxmlformats.org/officeDocument/2006/relationships/hyperlink" Target="#EYL&#220;LRAPOR!A1"/><Relationship Id="rId10" Type="http://schemas.openxmlformats.org/officeDocument/2006/relationships/image" Target="../media/image35.png"/><Relationship Id="rId4" Type="http://schemas.openxmlformats.org/officeDocument/2006/relationships/image" Target="../media/image21.png"/><Relationship Id="rId9" Type="http://schemas.openxmlformats.org/officeDocument/2006/relationships/hyperlink" Target="#EK&#304;M!A1"/><Relationship Id="rId1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hyperlink" Target="https://www.bilisimle.com/kisisel-gelir-gider-programi-ucretsiz-indir/" TargetMode="External"/><Relationship Id="rId3" Type="http://schemas.openxmlformats.org/officeDocument/2006/relationships/hyperlink" Target="#AYARLAR!A1"/><Relationship Id="rId7" Type="http://schemas.openxmlformats.org/officeDocument/2006/relationships/hyperlink" Target="#EYL&#220;L!A1"/><Relationship Id="rId12" Type="http://schemas.openxmlformats.org/officeDocument/2006/relationships/image" Target="../media/image23.png"/><Relationship Id="rId2" Type="http://schemas.openxmlformats.org/officeDocument/2006/relationships/hyperlink" Target="#EK&#304;M!B8"/><Relationship Id="rId1" Type="http://schemas.openxmlformats.org/officeDocument/2006/relationships/hyperlink" Target="#EK&#304;M!B102"/><Relationship Id="rId6" Type="http://schemas.openxmlformats.org/officeDocument/2006/relationships/image" Target="../media/image27.png"/><Relationship Id="rId11" Type="http://schemas.openxmlformats.org/officeDocument/2006/relationships/hyperlink" Target="#MEN&#220;!F2"/><Relationship Id="rId5" Type="http://schemas.openxmlformats.org/officeDocument/2006/relationships/hyperlink" Target="#EK&#304;MRAPOR!A1"/><Relationship Id="rId10" Type="http://schemas.openxmlformats.org/officeDocument/2006/relationships/image" Target="../media/image36.png"/><Relationship Id="rId4" Type="http://schemas.openxmlformats.org/officeDocument/2006/relationships/image" Target="../media/image21.png"/><Relationship Id="rId9" Type="http://schemas.openxmlformats.org/officeDocument/2006/relationships/hyperlink" Target="#KASIM!A1"/><Relationship Id="rId1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hyperlink" Target="https://www.bilisimle.com/kisisel-gelir-gider-programi-ucretsiz-indir/" TargetMode="External"/><Relationship Id="rId3" Type="http://schemas.openxmlformats.org/officeDocument/2006/relationships/hyperlink" Target="#AYARLAR!A1"/><Relationship Id="rId7" Type="http://schemas.openxmlformats.org/officeDocument/2006/relationships/hyperlink" Target="#EK&#304;M!A1"/><Relationship Id="rId12" Type="http://schemas.openxmlformats.org/officeDocument/2006/relationships/image" Target="../media/image23.png"/><Relationship Id="rId2" Type="http://schemas.openxmlformats.org/officeDocument/2006/relationships/hyperlink" Target="#KASIM!B8"/><Relationship Id="rId1" Type="http://schemas.openxmlformats.org/officeDocument/2006/relationships/hyperlink" Target="#KASIM!B102"/><Relationship Id="rId6" Type="http://schemas.openxmlformats.org/officeDocument/2006/relationships/image" Target="../media/image27.png"/><Relationship Id="rId11" Type="http://schemas.openxmlformats.org/officeDocument/2006/relationships/hyperlink" Target="#MEN&#220;!F2"/><Relationship Id="rId5" Type="http://schemas.openxmlformats.org/officeDocument/2006/relationships/hyperlink" Target="#KASIMRAPOR!A1"/><Relationship Id="rId10" Type="http://schemas.openxmlformats.org/officeDocument/2006/relationships/image" Target="../media/image24.png"/><Relationship Id="rId4" Type="http://schemas.openxmlformats.org/officeDocument/2006/relationships/image" Target="../media/image21.png"/><Relationship Id="rId9" Type="http://schemas.openxmlformats.org/officeDocument/2006/relationships/hyperlink" Target="#ARALIK!A1"/><Relationship Id="rId1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hyperlink" Target="https://www.bilisimle.com/kisisel-gelir-gider-programi-ucretsiz-indir/" TargetMode="External"/><Relationship Id="rId3" Type="http://schemas.openxmlformats.org/officeDocument/2006/relationships/hyperlink" Target="#AYARLAR!A1"/><Relationship Id="rId7" Type="http://schemas.openxmlformats.org/officeDocument/2006/relationships/hyperlink" Target="#KASIM!A1"/><Relationship Id="rId12" Type="http://schemas.openxmlformats.org/officeDocument/2006/relationships/image" Target="../media/image23.png"/><Relationship Id="rId2" Type="http://schemas.openxmlformats.org/officeDocument/2006/relationships/hyperlink" Target="#ARALIK!B8"/><Relationship Id="rId1" Type="http://schemas.openxmlformats.org/officeDocument/2006/relationships/hyperlink" Target="#ARALIK!B102"/><Relationship Id="rId6" Type="http://schemas.openxmlformats.org/officeDocument/2006/relationships/image" Target="../media/image27.png"/><Relationship Id="rId11" Type="http://schemas.openxmlformats.org/officeDocument/2006/relationships/hyperlink" Target="#MEN&#220;!F2"/><Relationship Id="rId5" Type="http://schemas.openxmlformats.org/officeDocument/2006/relationships/hyperlink" Target="#ARALIKRAPOR!A1"/><Relationship Id="rId10" Type="http://schemas.openxmlformats.org/officeDocument/2006/relationships/image" Target="../media/image26.png"/><Relationship Id="rId4" Type="http://schemas.openxmlformats.org/officeDocument/2006/relationships/image" Target="../media/image21.png"/><Relationship Id="rId9" Type="http://schemas.openxmlformats.org/officeDocument/2006/relationships/hyperlink" Target="#ONCEKIYIL!A1"/><Relationship Id="rId14" Type="http://schemas.openxmlformats.org/officeDocument/2006/relationships/image" Target="../media/image6.png"/></Relationships>
</file>

<file path=xl/drawings/_rels/drawing17.xml.rels><?xml version="1.0" encoding="UTF-8" standalone="yes"?>
<Relationships xmlns="http://schemas.openxmlformats.org/package/2006/relationships"><Relationship Id="rId2" Type="http://schemas.openxmlformats.org/officeDocument/2006/relationships/hyperlink" Target="#TAKV&#304;M!U55"/><Relationship Id="rId1" Type="http://schemas.openxmlformats.org/officeDocument/2006/relationships/hyperlink" Target="#TAKV&#304;M!B1"/></Relationships>
</file>

<file path=xl/drawings/_rels/drawing18.xml.rels><?xml version="1.0" encoding="UTF-8" standalone="yes"?>
<Relationships xmlns="http://schemas.openxmlformats.org/package/2006/relationships"><Relationship Id="rId8" Type="http://schemas.openxmlformats.org/officeDocument/2006/relationships/hyperlink" Target="#MARTRAPOR!A1"/><Relationship Id="rId13" Type="http://schemas.openxmlformats.org/officeDocument/2006/relationships/hyperlink" Target="#A&#286;USTOSRAPOR!A1"/><Relationship Id="rId18" Type="http://schemas.openxmlformats.org/officeDocument/2006/relationships/hyperlink" Target="#YILLIKRAPOR!A1"/><Relationship Id="rId26" Type="http://schemas.openxmlformats.org/officeDocument/2006/relationships/hyperlink" Target="#A&#286;USTOSALVER!A1"/><Relationship Id="rId3" Type="http://schemas.openxmlformats.org/officeDocument/2006/relationships/image" Target="../media/image23.png"/><Relationship Id="rId21" Type="http://schemas.openxmlformats.org/officeDocument/2006/relationships/hyperlink" Target="#MARTALVER!A1"/><Relationship Id="rId34" Type="http://schemas.openxmlformats.org/officeDocument/2006/relationships/hyperlink" Target="https://www.bilisimle.com/kisisel-gelir-gider-programi-ucretsiz-indir/" TargetMode="External"/><Relationship Id="rId7" Type="http://schemas.openxmlformats.org/officeDocument/2006/relationships/hyperlink" Target="#&#350;UBATRAPOR!A1"/><Relationship Id="rId12" Type="http://schemas.openxmlformats.org/officeDocument/2006/relationships/hyperlink" Target="#TEMMUZRAPOR!A1"/><Relationship Id="rId17" Type="http://schemas.openxmlformats.org/officeDocument/2006/relationships/hyperlink" Target="#ARALIKRAPOR!A1"/><Relationship Id="rId25" Type="http://schemas.openxmlformats.org/officeDocument/2006/relationships/hyperlink" Target="#TEMMUZALVER!A1"/><Relationship Id="rId33" Type="http://schemas.openxmlformats.org/officeDocument/2006/relationships/hyperlink" Target="#&#350;UBATALVER!A1"/><Relationship Id="rId2" Type="http://schemas.openxmlformats.org/officeDocument/2006/relationships/hyperlink" Target="#MEN&#220;!F2"/><Relationship Id="rId16" Type="http://schemas.openxmlformats.org/officeDocument/2006/relationships/hyperlink" Target="#KASIMRAPOR!A1"/><Relationship Id="rId20" Type="http://schemas.openxmlformats.org/officeDocument/2006/relationships/hyperlink" Target="#OCAKALVER!A1"/><Relationship Id="rId29" Type="http://schemas.openxmlformats.org/officeDocument/2006/relationships/hyperlink" Target="#KASIMALVER!A1"/><Relationship Id="rId1" Type="http://schemas.openxmlformats.org/officeDocument/2006/relationships/image" Target="../media/image1.png"/><Relationship Id="rId6" Type="http://schemas.openxmlformats.org/officeDocument/2006/relationships/hyperlink" Target="#OCAKRAPOR!A1"/><Relationship Id="rId11" Type="http://schemas.openxmlformats.org/officeDocument/2006/relationships/hyperlink" Target="#HAZ&#304;RANRAPOR!A1"/><Relationship Id="rId24" Type="http://schemas.openxmlformats.org/officeDocument/2006/relationships/hyperlink" Target="#HAZ&#304;RANALVER!A1"/><Relationship Id="rId32" Type="http://schemas.openxmlformats.org/officeDocument/2006/relationships/image" Target="../media/image38.png"/><Relationship Id="rId5" Type="http://schemas.openxmlformats.org/officeDocument/2006/relationships/image" Target="../media/image9.png"/><Relationship Id="rId15" Type="http://schemas.openxmlformats.org/officeDocument/2006/relationships/hyperlink" Target="#EK&#304;MRAPOR!A1"/><Relationship Id="rId23" Type="http://schemas.openxmlformats.org/officeDocument/2006/relationships/hyperlink" Target="#MAYISALVER!A1"/><Relationship Id="rId28" Type="http://schemas.openxmlformats.org/officeDocument/2006/relationships/hyperlink" Target="#EK&#304;MALVER!A1"/><Relationship Id="rId10" Type="http://schemas.openxmlformats.org/officeDocument/2006/relationships/hyperlink" Target="#MAYISRAPOR!A1"/><Relationship Id="rId19" Type="http://schemas.openxmlformats.org/officeDocument/2006/relationships/image" Target="../media/image37.png"/><Relationship Id="rId31" Type="http://schemas.openxmlformats.org/officeDocument/2006/relationships/hyperlink" Target="#YILLIKALVER!A1"/><Relationship Id="rId4" Type="http://schemas.openxmlformats.org/officeDocument/2006/relationships/hyperlink" Target="#AYARLAR!B3"/><Relationship Id="rId9" Type="http://schemas.openxmlformats.org/officeDocument/2006/relationships/hyperlink" Target="#N&#304;SANRAPOR!A1"/><Relationship Id="rId14" Type="http://schemas.openxmlformats.org/officeDocument/2006/relationships/hyperlink" Target="#EYL&#220;LRAPOR!A1"/><Relationship Id="rId22" Type="http://schemas.openxmlformats.org/officeDocument/2006/relationships/hyperlink" Target="#N&#304;SANALVER!A1"/><Relationship Id="rId27" Type="http://schemas.openxmlformats.org/officeDocument/2006/relationships/hyperlink" Target="#EYL&#220;LALVER!A1"/><Relationship Id="rId30" Type="http://schemas.openxmlformats.org/officeDocument/2006/relationships/hyperlink" Target="#ARALIKALVER!A1"/><Relationship Id="rId35" Type="http://schemas.openxmlformats.org/officeDocument/2006/relationships/image" Target="../media/image6.png"/></Relationships>
</file>

<file path=xl/drawings/_rels/drawing19.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9.png"/><Relationship Id="rId3" Type="http://schemas.openxmlformats.org/officeDocument/2006/relationships/hyperlink" Target="#OCAKRAPOR!D61"/><Relationship Id="rId7" Type="http://schemas.openxmlformats.org/officeDocument/2006/relationships/hyperlink" Target="#&#350;UBATRAPOR!A1"/><Relationship Id="rId12" Type="http://schemas.openxmlformats.org/officeDocument/2006/relationships/hyperlink" Target="#RAPORMENU!F2"/><Relationship Id="rId2" Type="http://schemas.openxmlformats.org/officeDocument/2006/relationships/image" Target="../media/image1.png"/><Relationship Id="rId16"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image" Target="../media/image22.png"/><Relationship Id="rId11" Type="http://schemas.openxmlformats.org/officeDocument/2006/relationships/hyperlink" Target="#YILLIKRAPOR!A1"/><Relationship Id="rId5" Type="http://schemas.openxmlformats.org/officeDocument/2006/relationships/hyperlink" Target="#OCAK!A1"/><Relationship Id="rId15" Type="http://schemas.openxmlformats.org/officeDocument/2006/relationships/image" Target="../media/image40.png"/><Relationship Id="rId10" Type="http://schemas.openxmlformats.org/officeDocument/2006/relationships/image" Target="../media/image38.png"/><Relationship Id="rId4" Type="http://schemas.openxmlformats.org/officeDocument/2006/relationships/hyperlink" Target="#OCAKRAPOR!A1"/><Relationship Id="rId9" Type="http://schemas.openxmlformats.org/officeDocument/2006/relationships/hyperlink" Target="#OCAKALVER!A1"/><Relationship Id="rId14" Type="http://schemas.openxmlformats.org/officeDocument/2006/relationships/hyperlink" Target="https://www.bilisimle.com/kisisel-gelir-gider-programi-ucretsiz-indir/"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HAZ&#304;RAN!A1"/><Relationship Id="rId13" Type="http://schemas.openxmlformats.org/officeDocument/2006/relationships/hyperlink" Target="#KASIM!A1"/><Relationship Id="rId18" Type="http://schemas.openxmlformats.org/officeDocument/2006/relationships/hyperlink" Target="#AYARLAR!B3"/><Relationship Id="rId26" Type="http://schemas.openxmlformats.org/officeDocument/2006/relationships/hyperlink" Target="https://www.facebook.com/bilisimle/" TargetMode="External"/><Relationship Id="rId39" Type="http://schemas.openxmlformats.org/officeDocument/2006/relationships/image" Target="../media/image17.png"/><Relationship Id="rId3" Type="http://schemas.openxmlformats.org/officeDocument/2006/relationships/hyperlink" Target="#OCAK!A1"/><Relationship Id="rId21" Type="http://schemas.openxmlformats.org/officeDocument/2006/relationships/hyperlink" Target="https://www.bilisimle.com/iletisim/" TargetMode="External"/><Relationship Id="rId34" Type="http://schemas.openxmlformats.org/officeDocument/2006/relationships/hyperlink" Target="https://www.youtube.com/channel/UClMSIAZ90kAHx5MYucnlPaA/" TargetMode="External"/><Relationship Id="rId7" Type="http://schemas.openxmlformats.org/officeDocument/2006/relationships/hyperlink" Target="#MAYIS!A1"/><Relationship Id="rId12" Type="http://schemas.openxmlformats.org/officeDocument/2006/relationships/hyperlink" Target="#EK&#304;M!A1"/><Relationship Id="rId17" Type="http://schemas.openxmlformats.org/officeDocument/2006/relationships/image" Target="../media/image8.png"/><Relationship Id="rId25" Type="http://schemas.openxmlformats.org/officeDocument/2006/relationships/image" Target="../media/image2.png"/><Relationship Id="rId33" Type="http://schemas.openxmlformats.org/officeDocument/2006/relationships/image" Target="../media/image13.png"/><Relationship Id="rId38" Type="http://schemas.openxmlformats.org/officeDocument/2006/relationships/image" Target="../media/image16.svg"/><Relationship Id="rId2" Type="http://schemas.openxmlformats.org/officeDocument/2006/relationships/hyperlink" Target="#ONCEKIYIL!A1"/><Relationship Id="rId16" Type="http://schemas.openxmlformats.org/officeDocument/2006/relationships/hyperlink" Target="#'KRED&#304; HESAPLAMA'!A1"/><Relationship Id="rId20" Type="http://schemas.openxmlformats.org/officeDocument/2006/relationships/hyperlink" Target="https://www.bilisimle.com/kisisel-gelir-gider-programi-ucretsiz-indir/" TargetMode="External"/><Relationship Id="rId29" Type="http://schemas.openxmlformats.org/officeDocument/2006/relationships/image" Target="../media/image11.png"/><Relationship Id="rId1" Type="http://schemas.openxmlformats.org/officeDocument/2006/relationships/image" Target="../media/image7.png"/><Relationship Id="rId6" Type="http://schemas.openxmlformats.org/officeDocument/2006/relationships/hyperlink" Target="#N&#304;SAN!A1"/><Relationship Id="rId11" Type="http://schemas.openxmlformats.org/officeDocument/2006/relationships/hyperlink" Target="#EYL&#220;L!A1"/><Relationship Id="rId24" Type="http://schemas.openxmlformats.org/officeDocument/2006/relationships/image" Target="../media/image3.png"/><Relationship Id="rId32" Type="http://schemas.openxmlformats.org/officeDocument/2006/relationships/hyperlink" Target="https://twitter.com/bilisimle" TargetMode="External"/><Relationship Id="rId37" Type="http://schemas.openxmlformats.org/officeDocument/2006/relationships/image" Target="../media/image15.png"/><Relationship Id="rId40" Type="http://schemas.openxmlformats.org/officeDocument/2006/relationships/image" Target="../media/image18.svg"/><Relationship Id="rId5" Type="http://schemas.openxmlformats.org/officeDocument/2006/relationships/hyperlink" Target="#MART!A1"/><Relationship Id="rId15" Type="http://schemas.openxmlformats.org/officeDocument/2006/relationships/hyperlink" Target="#RAPORMENU!F2"/><Relationship Id="rId23" Type="http://schemas.openxmlformats.org/officeDocument/2006/relationships/image" Target="../media/image4.png"/><Relationship Id="rId28" Type="http://schemas.openxmlformats.org/officeDocument/2006/relationships/hyperlink" Target="https://www.instagram.com/bilisimle/" TargetMode="External"/><Relationship Id="rId36" Type="http://schemas.openxmlformats.org/officeDocument/2006/relationships/image" Target="../media/image6.png"/><Relationship Id="rId10" Type="http://schemas.openxmlformats.org/officeDocument/2006/relationships/hyperlink" Target="#A&#286;USTOS!A1"/><Relationship Id="rId19" Type="http://schemas.openxmlformats.org/officeDocument/2006/relationships/image" Target="../media/image9.png"/><Relationship Id="rId31" Type="http://schemas.openxmlformats.org/officeDocument/2006/relationships/image" Target="../media/image12.png"/><Relationship Id="rId4" Type="http://schemas.openxmlformats.org/officeDocument/2006/relationships/hyperlink" Target="#&#350;UBAT!A1"/><Relationship Id="rId9" Type="http://schemas.openxmlformats.org/officeDocument/2006/relationships/hyperlink" Target="#TEMMUZ!A1"/><Relationship Id="rId14" Type="http://schemas.openxmlformats.org/officeDocument/2006/relationships/hyperlink" Target="#ARALIK!A1"/><Relationship Id="rId22" Type="http://schemas.openxmlformats.org/officeDocument/2006/relationships/hyperlink" Target="https://www.bilisimle.com/hakkimizda/" TargetMode="External"/><Relationship Id="rId27" Type="http://schemas.openxmlformats.org/officeDocument/2006/relationships/image" Target="../media/image10.png"/><Relationship Id="rId30" Type="http://schemas.openxmlformats.org/officeDocument/2006/relationships/hyperlink" Target="https://tr.pinterest.com/bilisimlecom/" TargetMode="External"/><Relationship Id="rId35" Type="http://schemas.openxmlformats.org/officeDocument/2006/relationships/image" Target="../media/image14.png"/></Relationships>
</file>

<file path=xl/drawings/_rels/drawing20.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9.png"/><Relationship Id="rId18" Type="http://schemas.openxmlformats.org/officeDocument/2006/relationships/image" Target="../media/image6.png"/><Relationship Id="rId3" Type="http://schemas.openxmlformats.org/officeDocument/2006/relationships/hyperlink" Target="#OCAKALVER!A1"/><Relationship Id="rId7" Type="http://schemas.openxmlformats.org/officeDocument/2006/relationships/hyperlink" Target="#OCAKRAPOR!A1"/><Relationship Id="rId12" Type="http://schemas.openxmlformats.org/officeDocument/2006/relationships/hyperlink" Target="#RAPORMENU!F2"/><Relationship Id="rId17" Type="http://schemas.openxmlformats.org/officeDocument/2006/relationships/image" Target="../media/image40.png"/><Relationship Id="rId2" Type="http://schemas.openxmlformats.org/officeDocument/2006/relationships/hyperlink" Target="#OCAKALVER!D61"/><Relationship Id="rId16" Type="http://schemas.openxmlformats.org/officeDocument/2006/relationships/hyperlink" Target="https://www.bilisimle.com/kisisel-gelir-gider-programi-ucretsiz-indir/" TargetMode="External"/><Relationship Id="rId1" Type="http://schemas.openxmlformats.org/officeDocument/2006/relationships/image" Target="../media/image1.png"/><Relationship Id="rId6" Type="http://schemas.openxmlformats.org/officeDocument/2006/relationships/chart" Target="../charts/chart2.xml"/><Relationship Id="rId11" Type="http://schemas.openxmlformats.org/officeDocument/2006/relationships/hyperlink" Target="#ARALIKALVER!A1"/><Relationship Id="rId5" Type="http://schemas.openxmlformats.org/officeDocument/2006/relationships/image" Target="../media/image22.png"/><Relationship Id="rId15" Type="http://schemas.openxmlformats.org/officeDocument/2006/relationships/hyperlink" Target="#YILLIKALVER!A1"/><Relationship Id="rId10" Type="http://schemas.openxmlformats.org/officeDocument/2006/relationships/image" Target="../media/image38.png"/><Relationship Id="rId4" Type="http://schemas.openxmlformats.org/officeDocument/2006/relationships/hyperlink" Target="#OCAK!A1"/><Relationship Id="rId9" Type="http://schemas.openxmlformats.org/officeDocument/2006/relationships/hyperlink" Target="#&#350;UBATALVER!A1"/><Relationship Id="rId14" Type="http://schemas.openxmlformats.org/officeDocument/2006/relationships/hyperlink" Target="#RAPORMENU!A1"/></Relationships>
</file>

<file path=xl/drawings/_rels/drawing21.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350;UBATRAPOR!D61"/><Relationship Id="rId7" Type="http://schemas.openxmlformats.org/officeDocument/2006/relationships/hyperlink" Target="#MARTRAPOR!A1"/><Relationship Id="rId12" Type="http://schemas.openxmlformats.org/officeDocument/2006/relationships/image" Target="../media/image38.png"/><Relationship Id="rId17" Type="http://schemas.openxmlformats.org/officeDocument/2006/relationships/image" Target="../media/image40.png"/><Relationship Id="rId2" Type="http://schemas.openxmlformats.org/officeDocument/2006/relationships/image" Target="../media/image1.png"/><Relationship Id="rId16" Type="http://schemas.openxmlformats.org/officeDocument/2006/relationships/hyperlink" Target="https://www.bilisimle.com/kisisel-gelir-gider-programi-ucretsiz-indir/" TargetMode="External"/><Relationship Id="rId1" Type="http://schemas.openxmlformats.org/officeDocument/2006/relationships/chart" Target="../charts/chart3.xml"/><Relationship Id="rId6" Type="http://schemas.openxmlformats.org/officeDocument/2006/relationships/image" Target="../media/image25.png"/><Relationship Id="rId11" Type="http://schemas.openxmlformats.org/officeDocument/2006/relationships/hyperlink" Target="#&#350;UBATALVER!A1"/><Relationship Id="rId5" Type="http://schemas.openxmlformats.org/officeDocument/2006/relationships/hyperlink" Target="#&#350;UBAT!A1"/><Relationship Id="rId15" Type="http://schemas.openxmlformats.org/officeDocument/2006/relationships/hyperlink" Target="#RAPORMENU!A1"/><Relationship Id="rId10" Type="http://schemas.openxmlformats.org/officeDocument/2006/relationships/hyperlink" Target="#YILLIKRAPOR!A1"/><Relationship Id="rId4" Type="http://schemas.openxmlformats.org/officeDocument/2006/relationships/hyperlink" Target="#&#350;UBATRAPOR!A1"/><Relationship Id="rId9" Type="http://schemas.openxmlformats.org/officeDocument/2006/relationships/hyperlink" Target="#OCAKRAPOR!A1"/><Relationship Id="rId14" Type="http://schemas.openxmlformats.org/officeDocument/2006/relationships/image" Target="../media/image39.png"/></Relationships>
</file>

<file path=xl/drawings/_rels/drawing22.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hyperlink" Target="#YILLIKALVER!A1"/><Relationship Id="rId18" Type="http://schemas.openxmlformats.org/officeDocument/2006/relationships/image" Target="../media/image40.png"/><Relationship Id="rId3" Type="http://schemas.openxmlformats.org/officeDocument/2006/relationships/hyperlink" Target="#&#350;UBATALVER!A1"/><Relationship Id="rId7" Type="http://schemas.openxmlformats.org/officeDocument/2006/relationships/hyperlink" Target="#&#350;UBAT!A1"/><Relationship Id="rId12" Type="http://schemas.openxmlformats.org/officeDocument/2006/relationships/hyperlink" Target="#MARTRAPOR!A1"/><Relationship Id="rId17" Type="http://schemas.openxmlformats.org/officeDocument/2006/relationships/hyperlink" Target="https://www.bilisimle.com/kisisel-gelir-gider-programi-ucretsiz-indir/" TargetMode="External"/><Relationship Id="rId2" Type="http://schemas.openxmlformats.org/officeDocument/2006/relationships/hyperlink" Target="#&#350;UBATALVER!D61"/><Relationship Id="rId16" Type="http://schemas.openxmlformats.org/officeDocument/2006/relationships/hyperlink" Target="#RAPORMENU!A1"/><Relationship Id="rId1" Type="http://schemas.openxmlformats.org/officeDocument/2006/relationships/image" Target="../media/image1.png"/><Relationship Id="rId6" Type="http://schemas.openxmlformats.org/officeDocument/2006/relationships/image" Target="../media/image27.png"/><Relationship Id="rId11" Type="http://schemas.openxmlformats.org/officeDocument/2006/relationships/hyperlink" Target="#MARTALVER!A1"/><Relationship Id="rId5" Type="http://schemas.openxmlformats.org/officeDocument/2006/relationships/hyperlink" Target="#&#350;UBATRAPOR!A1"/><Relationship Id="rId15" Type="http://schemas.openxmlformats.org/officeDocument/2006/relationships/image" Target="../media/image39.png"/><Relationship Id="rId10" Type="http://schemas.openxmlformats.org/officeDocument/2006/relationships/image" Target="../media/image38.png"/><Relationship Id="rId19" Type="http://schemas.openxmlformats.org/officeDocument/2006/relationships/image" Target="../media/image6.png"/><Relationship Id="rId4" Type="http://schemas.openxmlformats.org/officeDocument/2006/relationships/chart" Target="../charts/chart4.xml"/><Relationship Id="rId9" Type="http://schemas.openxmlformats.org/officeDocument/2006/relationships/hyperlink" Target="#OCAKALVER!A1"/><Relationship Id="rId14" Type="http://schemas.openxmlformats.org/officeDocument/2006/relationships/hyperlink" Target="#RAPORMENU!F2"/></Relationships>
</file>

<file path=xl/drawings/_rels/drawing2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MARTRAPOR!D61"/><Relationship Id="rId7" Type="http://schemas.openxmlformats.org/officeDocument/2006/relationships/hyperlink" Target="#N&#304;SANRAPOR!A1"/><Relationship Id="rId12" Type="http://schemas.openxmlformats.org/officeDocument/2006/relationships/image" Target="../media/image38.png"/><Relationship Id="rId17" Type="http://schemas.openxmlformats.org/officeDocument/2006/relationships/image" Target="../media/image40.png"/><Relationship Id="rId2" Type="http://schemas.openxmlformats.org/officeDocument/2006/relationships/image" Target="../media/image1.png"/><Relationship Id="rId16" Type="http://schemas.openxmlformats.org/officeDocument/2006/relationships/hyperlink" Target="https://www.bilisimle.com/kisisel-gelir-gider-programi-ucretsiz-indir/" TargetMode="External"/><Relationship Id="rId1" Type="http://schemas.openxmlformats.org/officeDocument/2006/relationships/chart" Target="../charts/chart5.xml"/><Relationship Id="rId6" Type="http://schemas.openxmlformats.org/officeDocument/2006/relationships/image" Target="../media/image28.png"/><Relationship Id="rId11" Type="http://schemas.openxmlformats.org/officeDocument/2006/relationships/hyperlink" Target="#MARTALVER!A1"/><Relationship Id="rId5" Type="http://schemas.openxmlformats.org/officeDocument/2006/relationships/hyperlink" Target="#MART!A1"/><Relationship Id="rId15" Type="http://schemas.openxmlformats.org/officeDocument/2006/relationships/hyperlink" Target="#RAPORMENU!A1"/><Relationship Id="rId10" Type="http://schemas.openxmlformats.org/officeDocument/2006/relationships/hyperlink" Target="#YILLIKRAPOR!A1"/><Relationship Id="rId4" Type="http://schemas.openxmlformats.org/officeDocument/2006/relationships/hyperlink" Target="#MARTRAPOR!A1"/><Relationship Id="rId9" Type="http://schemas.openxmlformats.org/officeDocument/2006/relationships/hyperlink" Target="#&#350;UBATRAPOR!A1"/><Relationship Id="rId14" Type="http://schemas.openxmlformats.org/officeDocument/2006/relationships/image" Target="../media/image39.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MARTALVER!A1"/><Relationship Id="rId7" Type="http://schemas.openxmlformats.org/officeDocument/2006/relationships/hyperlink" Target="#MARTRAPOR!A1"/><Relationship Id="rId12" Type="http://schemas.openxmlformats.org/officeDocument/2006/relationships/hyperlink" Target="#YILLIKALVER!A1"/><Relationship Id="rId17" Type="http://schemas.openxmlformats.org/officeDocument/2006/relationships/image" Target="../media/image40.png"/><Relationship Id="rId2" Type="http://schemas.openxmlformats.org/officeDocument/2006/relationships/hyperlink" Target="#MARTALVER!D61"/><Relationship Id="rId16" Type="http://schemas.openxmlformats.org/officeDocument/2006/relationships/hyperlink" Target="https://www.bilisimle.com/kisisel-gelir-gider-programi-ucretsiz-indir/" TargetMode="External"/><Relationship Id="rId1" Type="http://schemas.openxmlformats.org/officeDocument/2006/relationships/image" Target="../media/image1.png"/><Relationship Id="rId6" Type="http://schemas.openxmlformats.org/officeDocument/2006/relationships/image" Target="../media/image28.png"/><Relationship Id="rId11" Type="http://schemas.openxmlformats.org/officeDocument/2006/relationships/hyperlink" Target="#N&#304;SANALVER!A1"/><Relationship Id="rId5" Type="http://schemas.openxmlformats.org/officeDocument/2006/relationships/hyperlink" Target="#MART!A1"/><Relationship Id="rId15" Type="http://schemas.openxmlformats.org/officeDocument/2006/relationships/hyperlink" Target="#RAPORMENU!A1"/><Relationship Id="rId10" Type="http://schemas.openxmlformats.org/officeDocument/2006/relationships/image" Target="../media/image38.png"/><Relationship Id="rId4" Type="http://schemas.openxmlformats.org/officeDocument/2006/relationships/chart" Target="../charts/chart6.xml"/><Relationship Id="rId9" Type="http://schemas.openxmlformats.org/officeDocument/2006/relationships/hyperlink" Target="#&#350;UBATALVER!A1"/><Relationship Id="rId14" Type="http://schemas.openxmlformats.org/officeDocument/2006/relationships/image" Target="../media/image39.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N&#304;SANRAPOR!D61"/><Relationship Id="rId7" Type="http://schemas.openxmlformats.org/officeDocument/2006/relationships/hyperlink" Target="#MAYISRAPOR!A1"/><Relationship Id="rId12" Type="http://schemas.openxmlformats.org/officeDocument/2006/relationships/image" Target="../media/image38.png"/><Relationship Id="rId17" Type="http://schemas.openxmlformats.org/officeDocument/2006/relationships/image" Target="../media/image40.png"/><Relationship Id="rId2" Type="http://schemas.openxmlformats.org/officeDocument/2006/relationships/image" Target="../media/image1.png"/><Relationship Id="rId16" Type="http://schemas.openxmlformats.org/officeDocument/2006/relationships/hyperlink" Target="https://www.bilisimle.com/kisisel-gelir-gider-programi-ucretsiz-indir/" TargetMode="External"/><Relationship Id="rId1" Type="http://schemas.openxmlformats.org/officeDocument/2006/relationships/chart" Target="../charts/chart7.xml"/><Relationship Id="rId6" Type="http://schemas.openxmlformats.org/officeDocument/2006/relationships/image" Target="../media/image29.png"/><Relationship Id="rId11" Type="http://schemas.openxmlformats.org/officeDocument/2006/relationships/hyperlink" Target="#N&#304;SANALVER!A1"/><Relationship Id="rId5" Type="http://schemas.openxmlformats.org/officeDocument/2006/relationships/hyperlink" Target="#N&#304;SAN!A1"/><Relationship Id="rId15" Type="http://schemas.openxmlformats.org/officeDocument/2006/relationships/hyperlink" Target="#RAPORMENU!A1"/><Relationship Id="rId10" Type="http://schemas.openxmlformats.org/officeDocument/2006/relationships/hyperlink" Target="#YILLIKRAPOR!A1"/><Relationship Id="rId4" Type="http://schemas.openxmlformats.org/officeDocument/2006/relationships/hyperlink" Target="#N&#304;SANRAPOR!A1"/><Relationship Id="rId9" Type="http://schemas.openxmlformats.org/officeDocument/2006/relationships/hyperlink" Target="#MARTRAPOR!A1"/><Relationship Id="rId14" Type="http://schemas.openxmlformats.org/officeDocument/2006/relationships/image" Target="../media/image39.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N&#304;SANALVER!A1"/><Relationship Id="rId7" Type="http://schemas.openxmlformats.org/officeDocument/2006/relationships/hyperlink" Target="#N&#304;SAN!A1"/><Relationship Id="rId12" Type="http://schemas.openxmlformats.org/officeDocument/2006/relationships/hyperlink" Target="#YILLIKALVER!A1"/><Relationship Id="rId17" Type="http://schemas.openxmlformats.org/officeDocument/2006/relationships/image" Target="../media/image40.png"/><Relationship Id="rId2" Type="http://schemas.openxmlformats.org/officeDocument/2006/relationships/hyperlink" Target="#N&#304;SANALVER!D61"/><Relationship Id="rId16" Type="http://schemas.openxmlformats.org/officeDocument/2006/relationships/hyperlink" Target="https://www.bilisimle.com/kisisel-gelir-gider-programi-ucretsiz-indir/" TargetMode="External"/><Relationship Id="rId1" Type="http://schemas.openxmlformats.org/officeDocument/2006/relationships/image" Target="../media/image1.png"/><Relationship Id="rId6" Type="http://schemas.openxmlformats.org/officeDocument/2006/relationships/image" Target="../media/image27.png"/><Relationship Id="rId11" Type="http://schemas.openxmlformats.org/officeDocument/2006/relationships/hyperlink" Target="#MAYISALVER!A1"/><Relationship Id="rId5" Type="http://schemas.openxmlformats.org/officeDocument/2006/relationships/hyperlink" Target="#N&#304;SANRAPOR!A1"/><Relationship Id="rId15" Type="http://schemas.openxmlformats.org/officeDocument/2006/relationships/hyperlink" Target="#RAPORMENU!A1"/><Relationship Id="rId10" Type="http://schemas.openxmlformats.org/officeDocument/2006/relationships/image" Target="../media/image38.png"/><Relationship Id="rId4" Type="http://schemas.openxmlformats.org/officeDocument/2006/relationships/chart" Target="../charts/chart8.xml"/><Relationship Id="rId9" Type="http://schemas.openxmlformats.org/officeDocument/2006/relationships/hyperlink" Target="#MARTALVER!A1"/><Relationship Id="rId14" Type="http://schemas.openxmlformats.org/officeDocument/2006/relationships/image" Target="../media/image39.png"/></Relationships>
</file>

<file path=xl/drawings/_rels/drawing27.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MAYISRAPOR!D61"/><Relationship Id="rId7" Type="http://schemas.openxmlformats.org/officeDocument/2006/relationships/hyperlink" Target="#HAZ&#304;RANRAPOR!A1"/><Relationship Id="rId12" Type="http://schemas.openxmlformats.org/officeDocument/2006/relationships/image" Target="../media/image38.png"/><Relationship Id="rId17" Type="http://schemas.openxmlformats.org/officeDocument/2006/relationships/image" Target="../media/image40.png"/><Relationship Id="rId2" Type="http://schemas.openxmlformats.org/officeDocument/2006/relationships/image" Target="../media/image1.png"/><Relationship Id="rId16" Type="http://schemas.openxmlformats.org/officeDocument/2006/relationships/hyperlink" Target="https://www.bilisimle.com/kisisel-gelir-gider-programi-ucretsiz-indir/" TargetMode="External"/><Relationship Id="rId1" Type="http://schemas.openxmlformats.org/officeDocument/2006/relationships/chart" Target="../charts/chart9.xml"/><Relationship Id="rId6" Type="http://schemas.openxmlformats.org/officeDocument/2006/relationships/image" Target="../media/image30.png"/><Relationship Id="rId11" Type="http://schemas.openxmlformats.org/officeDocument/2006/relationships/hyperlink" Target="#MAYISALVER!A1"/><Relationship Id="rId5" Type="http://schemas.openxmlformats.org/officeDocument/2006/relationships/hyperlink" Target="#MAYIS!A1"/><Relationship Id="rId15" Type="http://schemas.openxmlformats.org/officeDocument/2006/relationships/hyperlink" Target="#RAPORMENU!A1"/><Relationship Id="rId10" Type="http://schemas.openxmlformats.org/officeDocument/2006/relationships/hyperlink" Target="#YILLIKRAPOR!A1"/><Relationship Id="rId4" Type="http://schemas.openxmlformats.org/officeDocument/2006/relationships/hyperlink" Target="#MAYISRAPOR!A1"/><Relationship Id="rId9" Type="http://schemas.openxmlformats.org/officeDocument/2006/relationships/hyperlink" Target="#N&#304;SANRAPOR!A1"/><Relationship Id="rId14" Type="http://schemas.openxmlformats.org/officeDocument/2006/relationships/image" Target="../media/image39.png"/></Relationships>
</file>

<file path=xl/drawings/_rels/drawing28.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MAYISALVER!A1"/><Relationship Id="rId7" Type="http://schemas.openxmlformats.org/officeDocument/2006/relationships/hyperlink" Target="#MAYIS!A1"/><Relationship Id="rId12" Type="http://schemas.openxmlformats.org/officeDocument/2006/relationships/hyperlink" Target="#YILLIKALVER!A1"/><Relationship Id="rId17" Type="http://schemas.openxmlformats.org/officeDocument/2006/relationships/image" Target="../media/image40.png"/><Relationship Id="rId2" Type="http://schemas.openxmlformats.org/officeDocument/2006/relationships/hyperlink" Target="#MAYISALVER!D61"/><Relationship Id="rId16" Type="http://schemas.openxmlformats.org/officeDocument/2006/relationships/hyperlink" Target="https://www.bilisimle.com/kisisel-gelir-gider-programi-ucretsiz-indir/" TargetMode="External"/><Relationship Id="rId1" Type="http://schemas.openxmlformats.org/officeDocument/2006/relationships/image" Target="../media/image1.png"/><Relationship Id="rId6" Type="http://schemas.openxmlformats.org/officeDocument/2006/relationships/image" Target="../media/image27.png"/><Relationship Id="rId11" Type="http://schemas.openxmlformats.org/officeDocument/2006/relationships/hyperlink" Target="#HAZ&#304;RANALVER!A1"/><Relationship Id="rId5" Type="http://schemas.openxmlformats.org/officeDocument/2006/relationships/hyperlink" Target="#MAYISRAPOR!A1"/><Relationship Id="rId15" Type="http://schemas.openxmlformats.org/officeDocument/2006/relationships/hyperlink" Target="#RAPORMENU!A1"/><Relationship Id="rId10" Type="http://schemas.openxmlformats.org/officeDocument/2006/relationships/image" Target="../media/image38.png"/><Relationship Id="rId4" Type="http://schemas.openxmlformats.org/officeDocument/2006/relationships/chart" Target="../charts/chart10.xml"/><Relationship Id="rId9" Type="http://schemas.openxmlformats.org/officeDocument/2006/relationships/hyperlink" Target="#N&#304;SANALVER!A1"/><Relationship Id="rId14" Type="http://schemas.openxmlformats.org/officeDocument/2006/relationships/image" Target="../media/image39.png"/></Relationships>
</file>

<file path=xl/drawings/_rels/drawing29.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HAZ&#304;RANRAPOR!D61"/><Relationship Id="rId7" Type="http://schemas.openxmlformats.org/officeDocument/2006/relationships/hyperlink" Target="#TEMMUZRAPOR!A1"/><Relationship Id="rId12" Type="http://schemas.openxmlformats.org/officeDocument/2006/relationships/image" Target="../media/image38.png"/><Relationship Id="rId17" Type="http://schemas.openxmlformats.org/officeDocument/2006/relationships/image" Target="../media/image40.png"/><Relationship Id="rId2" Type="http://schemas.openxmlformats.org/officeDocument/2006/relationships/image" Target="../media/image1.png"/><Relationship Id="rId16" Type="http://schemas.openxmlformats.org/officeDocument/2006/relationships/hyperlink" Target="https://www.bilisimle.com/kisisel-gelir-gider-programi-ucretsiz-indir/" TargetMode="External"/><Relationship Id="rId1" Type="http://schemas.openxmlformats.org/officeDocument/2006/relationships/chart" Target="../charts/chart11.xml"/><Relationship Id="rId6" Type="http://schemas.openxmlformats.org/officeDocument/2006/relationships/image" Target="../media/image31.png"/><Relationship Id="rId11" Type="http://schemas.openxmlformats.org/officeDocument/2006/relationships/hyperlink" Target="#HAZ&#304;RANALVER!A1"/><Relationship Id="rId5" Type="http://schemas.openxmlformats.org/officeDocument/2006/relationships/hyperlink" Target="#HAZ&#304;RAN!A1"/><Relationship Id="rId15" Type="http://schemas.openxmlformats.org/officeDocument/2006/relationships/hyperlink" Target="#RAPORMENU!A1"/><Relationship Id="rId10" Type="http://schemas.openxmlformats.org/officeDocument/2006/relationships/hyperlink" Target="#YILLIKRAPOR!A1"/><Relationship Id="rId4" Type="http://schemas.openxmlformats.org/officeDocument/2006/relationships/hyperlink" Target="#HAZ&#304;RANRAPOR!A1"/><Relationship Id="rId9" Type="http://schemas.openxmlformats.org/officeDocument/2006/relationships/hyperlink" Target="#MAYISRAPOR!A1"/><Relationship Id="rId14" Type="http://schemas.openxmlformats.org/officeDocument/2006/relationships/image" Target="../media/image39.png"/></Relationships>
</file>

<file path=xl/drawings/_rels/drawing3.xml.rels><?xml version="1.0" encoding="UTF-8" standalone="yes"?>
<Relationships xmlns="http://schemas.openxmlformats.org/package/2006/relationships"><Relationship Id="rId8" Type="http://schemas.openxmlformats.org/officeDocument/2006/relationships/hyperlink" Target="#AYARLAR!B49"/><Relationship Id="rId3" Type="http://schemas.openxmlformats.org/officeDocument/2006/relationships/hyperlink" Target="#'KRED&#304; HESAPLAMA'!A1"/><Relationship Id="rId7" Type="http://schemas.openxmlformats.org/officeDocument/2006/relationships/image" Target="../media/image20.png"/><Relationship Id="rId2" Type="http://schemas.openxmlformats.org/officeDocument/2006/relationships/hyperlink" Target="#'KRED&#304; HESAPLAMA'!C134"/><Relationship Id="rId1" Type="http://schemas.openxmlformats.org/officeDocument/2006/relationships/image" Target="../media/image1.png"/><Relationship Id="rId6" Type="http://schemas.openxmlformats.org/officeDocument/2006/relationships/hyperlink" Target="#MEN&#220;!F2"/><Relationship Id="rId5" Type="http://schemas.openxmlformats.org/officeDocument/2006/relationships/image" Target="../media/image19.png"/><Relationship Id="rId4" Type="http://schemas.openxmlformats.org/officeDocument/2006/relationships/hyperlink" Target="#'KRED&#304; HESAPLAMA'!B35"/><Relationship Id="rId9" Type="http://schemas.openxmlformats.org/officeDocument/2006/relationships/image" Target="../media/image9.png"/></Relationships>
</file>

<file path=xl/drawings/_rels/drawing30.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HAZ&#304;RANALVER!A1"/><Relationship Id="rId7" Type="http://schemas.openxmlformats.org/officeDocument/2006/relationships/hyperlink" Target="#HAZ&#304;RANRAPOR!A1"/><Relationship Id="rId12" Type="http://schemas.openxmlformats.org/officeDocument/2006/relationships/hyperlink" Target="#YILLIKALVER!A1"/><Relationship Id="rId17" Type="http://schemas.openxmlformats.org/officeDocument/2006/relationships/image" Target="../media/image40.png"/><Relationship Id="rId2" Type="http://schemas.openxmlformats.org/officeDocument/2006/relationships/hyperlink" Target="#HAZ&#304;RANALVER!D61"/><Relationship Id="rId16" Type="http://schemas.openxmlformats.org/officeDocument/2006/relationships/hyperlink" Target="https://www.bilisimle.com/kisisel-gelir-gider-programi-ucretsiz-indir/" TargetMode="External"/><Relationship Id="rId1" Type="http://schemas.openxmlformats.org/officeDocument/2006/relationships/image" Target="../media/image1.png"/><Relationship Id="rId6" Type="http://schemas.openxmlformats.org/officeDocument/2006/relationships/image" Target="../media/image31.png"/><Relationship Id="rId11" Type="http://schemas.openxmlformats.org/officeDocument/2006/relationships/hyperlink" Target="#TEMMUZALVER!A1"/><Relationship Id="rId5" Type="http://schemas.openxmlformats.org/officeDocument/2006/relationships/hyperlink" Target="#HAZ&#304;RAN!A1"/><Relationship Id="rId15" Type="http://schemas.openxmlformats.org/officeDocument/2006/relationships/hyperlink" Target="#RAPORMENU!A1"/><Relationship Id="rId10" Type="http://schemas.openxmlformats.org/officeDocument/2006/relationships/image" Target="../media/image38.png"/><Relationship Id="rId4" Type="http://schemas.openxmlformats.org/officeDocument/2006/relationships/chart" Target="../charts/chart12.xml"/><Relationship Id="rId9" Type="http://schemas.openxmlformats.org/officeDocument/2006/relationships/hyperlink" Target="#MAYISALVER!A1"/><Relationship Id="rId14" Type="http://schemas.openxmlformats.org/officeDocument/2006/relationships/image" Target="../media/image39.png"/></Relationships>
</file>

<file path=xl/drawings/_rels/drawing31.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TEMMUZRAPOR!D61"/><Relationship Id="rId7" Type="http://schemas.openxmlformats.org/officeDocument/2006/relationships/hyperlink" Target="#A&#286;USTOSRAPOR!A1"/><Relationship Id="rId12" Type="http://schemas.openxmlformats.org/officeDocument/2006/relationships/image" Target="../media/image38.png"/><Relationship Id="rId17" Type="http://schemas.openxmlformats.org/officeDocument/2006/relationships/image" Target="../media/image40.png"/><Relationship Id="rId2" Type="http://schemas.openxmlformats.org/officeDocument/2006/relationships/image" Target="../media/image1.png"/><Relationship Id="rId16" Type="http://schemas.openxmlformats.org/officeDocument/2006/relationships/hyperlink" Target="https://www.bilisimle.com/kisisel-gelir-gider-programi-ucretsiz-indir/" TargetMode="External"/><Relationship Id="rId1" Type="http://schemas.openxmlformats.org/officeDocument/2006/relationships/chart" Target="../charts/chart13.xml"/><Relationship Id="rId6" Type="http://schemas.openxmlformats.org/officeDocument/2006/relationships/image" Target="../media/image32.png"/><Relationship Id="rId11" Type="http://schemas.openxmlformats.org/officeDocument/2006/relationships/hyperlink" Target="#TEMMUZALVER!A1"/><Relationship Id="rId5" Type="http://schemas.openxmlformats.org/officeDocument/2006/relationships/hyperlink" Target="#TEMMUZ!A1"/><Relationship Id="rId15" Type="http://schemas.openxmlformats.org/officeDocument/2006/relationships/hyperlink" Target="#RAPORMENU!A1"/><Relationship Id="rId10" Type="http://schemas.openxmlformats.org/officeDocument/2006/relationships/hyperlink" Target="#YILLIKRAPOR!A1"/><Relationship Id="rId4" Type="http://schemas.openxmlformats.org/officeDocument/2006/relationships/hyperlink" Target="#TEMMUZRAPOR!A1"/><Relationship Id="rId9" Type="http://schemas.openxmlformats.org/officeDocument/2006/relationships/hyperlink" Target="#HAZ&#304;RANRAPOR!A1"/><Relationship Id="rId14" Type="http://schemas.openxmlformats.org/officeDocument/2006/relationships/image" Target="../media/image39.png"/></Relationships>
</file>

<file path=xl/drawings/_rels/drawing32.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TEMMUZALVER!A1"/><Relationship Id="rId7" Type="http://schemas.openxmlformats.org/officeDocument/2006/relationships/hyperlink" Target="#TEMMUZRAPOR!A1"/><Relationship Id="rId12" Type="http://schemas.openxmlformats.org/officeDocument/2006/relationships/hyperlink" Target="#YILLIKALVER!A1"/><Relationship Id="rId17" Type="http://schemas.openxmlformats.org/officeDocument/2006/relationships/image" Target="../media/image40.png"/><Relationship Id="rId2" Type="http://schemas.openxmlformats.org/officeDocument/2006/relationships/hyperlink" Target="#TEMMUZALVER!D61"/><Relationship Id="rId16" Type="http://schemas.openxmlformats.org/officeDocument/2006/relationships/hyperlink" Target="https://www.bilisimle.com/kisisel-gelir-gider-programi-ucretsiz-indir/" TargetMode="External"/><Relationship Id="rId1" Type="http://schemas.openxmlformats.org/officeDocument/2006/relationships/image" Target="../media/image1.png"/><Relationship Id="rId6" Type="http://schemas.openxmlformats.org/officeDocument/2006/relationships/image" Target="../media/image32.png"/><Relationship Id="rId11" Type="http://schemas.openxmlformats.org/officeDocument/2006/relationships/hyperlink" Target="#A&#286;USTOSALVER!A1"/><Relationship Id="rId5" Type="http://schemas.openxmlformats.org/officeDocument/2006/relationships/hyperlink" Target="#TEMMUZ!A1"/><Relationship Id="rId15" Type="http://schemas.openxmlformats.org/officeDocument/2006/relationships/hyperlink" Target="#RAPORMENU!A1"/><Relationship Id="rId10" Type="http://schemas.openxmlformats.org/officeDocument/2006/relationships/image" Target="../media/image38.png"/><Relationship Id="rId4" Type="http://schemas.openxmlformats.org/officeDocument/2006/relationships/chart" Target="../charts/chart14.xml"/><Relationship Id="rId9" Type="http://schemas.openxmlformats.org/officeDocument/2006/relationships/hyperlink" Target="#HAZ&#304;RANALVER!A1"/><Relationship Id="rId14" Type="http://schemas.openxmlformats.org/officeDocument/2006/relationships/image" Target="../media/image39.png"/></Relationships>
</file>

<file path=xl/drawings/_rels/drawing3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A&#286;USTOSRAPOR!D61"/><Relationship Id="rId7" Type="http://schemas.openxmlformats.org/officeDocument/2006/relationships/hyperlink" Target="#EYL&#220;LRAPOR!A1"/><Relationship Id="rId12" Type="http://schemas.openxmlformats.org/officeDocument/2006/relationships/image" Target="../media/image38.png"/><Relationship Id="rId17" Type="http://schemas.openxmlformats.org/officeDocument/2006/relationships/image" Target="../media/image40.png"/><Relationship Id="rId2" Type="http://schemas.openxmlformats.org/officeDocument/2006/relationships/image" Target="../media/image1.png"/><Relationship Id="rId16" Type="http://schemas.openxmlformats.org/officeDocument/2006/relationships/hyperlink" Target="https://www.bilisimle.com/kisisel-gelir-gider-programi-ucretsiz-indir/" TargetMode="External"/><Relationship Id="rId1" Type="http://schemas.openxmlformats.org/officeDocument/2006/relationships/chart" Target="../charts/chart15.xml"/><Relationship Id="rId6" Type="http://schemas.openxmlformats.org/officeDocument/2006/relationships/image" Target="../media/image33.png"/><Relationship Id="rId11" Type="http://schemas.openxmlformats.org/officeDocument/2006/relationships/hyperlink" Target="#A&#286;USTOSALVER!A1"/><Relationship Id="rId5" Type="http://schemas.openxmlformats.org/officeDocument/2006/relationships/hyperlink" Target="#A&#286;USTOS!A1"/><Relationship Id="rId15" Type="http://schemas.openxmlformats.org/officeDocument/2006/relationships/hyperlink" Target="#RAPORMENU!A1"/><Relationship Id="rId10" Type="http://schemas.openxmlformats.org/officeDocument/2006/relationships/hyperlink" Target="#YILLIKRAPOR!A1"/><Relationship Id="rId4" Type="http://schemas.openxmlformats.org/officeDocument/2006/relationships/hyperlink" Target="#A&#286;USTOSRAPOR!A1"/><Relationship Id="rId9" Type="http://schemas.openxmlformats.org/officeDocument/2006/relationships/hyperlink" Target="#TEMMUZRAPOR!A1"/><Relationship Id="rId14" Type="http://schemas.openxmlformats.org/officeDocument/2006/relationships/image" Target="../media/image39.png"/></Relationships>
</file>

<file path=xl/drawings/_rels/drawing34.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A&#286;USTOSALVER!A1"/><Relationship Id="rId7" Type="http://schemas.openxmlformats.org/officeDocument/2006/relationships/hyperlink" Target="#TEMMUZALVER!A1"/><Relationship Id="rId12" Type="http://schemas.openxmlformats.org/officeDocument/2006/relationships/hyperlink" Target="#YILLIKALVER!A1"/><Relationship Id="rId17" Type="http://schemas.openxmlformats.org/officeDocument/2006/relationships/image" Target="../media/image40.png"/><Relationship Id="rId2" Type="http://schemas.openxmlformats.org/officeDocument/2006/relationships/hyperlink" Target="#A&#286;USTOSALVER!D61"/><Relationship Id="rId16" Type="http://schemas.openxmlformats.org/officeDocument/2006/relationships/hyperlink" Target="https://www.bilisimle.com/kisisel-gelir-gider-programi-ucretsiz-indir/" TargetMode="External"/><Relationship Id="rId1" Type="http://schemas.openxmlformats.org/officeDocument/2006/relationships/image" Target="../media/image1.png"/><Relationship Id="rId6" Type="http://schemas.openxmlformats.org/officeDocument/2006/relationships/image" Target="../media/image33.png"/><Relationship Id="rId11" Type="http://schemas.openxmlformats.org/officeDocument/2006/relationships/hyperlink" Target="#EYL&#220;LALVER!A1"/><Relationship Id="rId5" Type="http://schemas.openxmlformats.org/officeDocument/2006/relationships/hyperlink" Target="#A&#286;USTOS!A1"/><Relationship Id="rId15" Type="http://schemas.openxmlformats.org/officeDocument/2006/relationships/hyperlink" Target="#RAPORMENU!A1"/><Relationship Id="rId10" Type="http://schemas.openxmlformats.org/officeDocument/2006/relationships/image" Target="../media/image27.png"/><Relationship Id="rId4" Type="http://schemas.openxmlformats.org/officeDocument/2006/relationships/chart" Target="../charts/chart16.xml"/><Relationship Id="rId9" Type="http://schemas.openxmlformats.org/officeDocument/2006/relationships/hyperlink" Target="#A&#286;USTOSRAPOR!A1"/><Relationship Id="rId14" Type="http://schemas.openxmlformats.org/officeDocument/2006/relationships/image" Target="../media/image39.png"/></Relationships>
</file>

<file path=xl/drawings/_rels/drawing35.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EYL&#220;LRAPOR!D61"/><Relationship Id="rId7" Type="http://schemas.openxmlformats.org/officeDocument/2006/relationships/hyperlink" Target="#EK&#304;MRAPOR!A1"/><Relationship Id="rId12" Type="http://schemas.openxmlformats.org/officeDocument/2006/relationships/image" Target="../media/image38.png"/><Relationship Id="rId17" Type="http://schemas.openxmlformats.org/officeDocument/2006/relationships/image" Target="../media/image40.png"/><Relationship Id="rId2" Type="http://schemas.openxmlformats.org/officeDocument/2006/relationships/image" Target="../media/image1.png"/><Relationship Id="rId16" Type="http://schemas.openxmlformats.org/officeDocument/2006/relationships/hyperlink" Target="https://www.bilisimle.com/kisisel-gelir-gider-programi-ucretsiz-indir/" TargetMode="External"/><Relationship Id="rId1" Type="http://schemas.openxmlformats.org/officeDocument/2006/relationships/chart" Target="../charts/chart17.xml"/><Relationship Id="rId6" Type="http://schemas.openxmlformats.org/officeDocument/2006/relationships/image" Target="../media/image34.png"/><Relationship Id="rId11" Type="http://schemas.openxmlformats.org/officeDocument/2006/relationships/hyperlink" Target="#EYL&#220;LALVER!A1"/><Relationship Id="rId5" Type="http://schemas.openxmlformats.org/officeDocument/2006/relationships/hyperlink" Target="#EYL&#220;L!A1"/><Relationship Id="rId15" Type="http://schemas.openxmlformats.org/officeDocument/2006/relationships/hyperlink" Target="#RAPORMENU!A1"/><Relationship Id="rId10" Type="http://schemas.openxmlformats.org/officeDocument/2006/relationships/hyperlink" Target="#YILLIKRAPOR!A1"/><Relationship Id="rId4" Type="http://schemas.openxmlformats.org/officeDocument/2006/relationships/hyperlink" Target="#EYL&#220;LRAPOR!A1"/><Relationship Id="rId9" Type="http://schemas.openxmlformats.org/officeDocument/2006/relationships/hyperlink" Target="#A&#286;USTOSRAPOR!A1"/><Relationship Id="rId14" Type="http://schemas.openxmlformats.org/officeDocument/2006/relationships/image" Target="../media/image39.png"/></Relationships>
</file>

<file path=xl/drawings/_rels/drawing36.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EYL&#220;LALVER!A1"/><Relationship Id="rId7" Type="http://schemas.openxmlformats.org/officeDocument/2006/relationships/hyperlink" Target="#A&#286;USTOSALVER!A1"/><Relationship Id="rId12" Type="http://schemas.openxmlformats.org/officeDocument/2006/relationships/hyperlink" Target="#YILLIKALVER!A1"/><Relationship Id="rId17" Type="http://schemas.openxmlformats.org/officeDocument/2006/relationships/image" Target="../media/image40.png"/><Relationship Id="rId2" Type="http://schemas.openxmlformats.org/officeDocument/2006/relationships/hyperlink" Target="#EYL&#220;LALVER!D61"/><Relationship Id="rId16" Type="http://schemas.openxmlformats.org/officeDocument/2006/relationships/hyperlink" Target="https://www.bilisimle.com/kisisel-gelir-gider-programi-ucretsiz-indir/" TargetMode="External"/><Relationship Id="rId1" Type="http://schemas.openxmlformats.org/officeDocument/2006/relationships/image" Target="../media/image1.png"/><Relationship Id="rId6" Type="http://schemas.openxmlformats.org/officeDocument/2006/relationships/image" Target="../media/image34.png"/><Relationship Id="rId11" Type="http://schemas.openxmlformats.org/officeDocument/2006/relationships/hyperlink" Target="#EK&#304;MALVER!A1"/><Relationship Id="rId5" Type="http://schemas.openxmlformats.org/officeDocument/2006/relationships/hyperlink" Target="#EYL&#220;L!A1"/><Relationship Id="rId15" Type="http://schemas.openxmlformats.org/officeDocument/2006/relationships/hyperlink" Target="#RAPORMENU!A1"/><Relationship Id="rId10" Type="http://schemas.openxmlformats.org/officeDocument/2006/relationships/image" Target="../media/image27.png"/><Relationship Id="rId4" Type="http://schemas.openxmlformats.org/officeDocument/2006/relationships/chart" Target="../charts/chart18.xml"/><Relationship Id="rId9" Type="http://schemas.openxmlformats.org/officeDocument/2006/relationships/hyperlink" Target="#EYL&#220;LRAPOR!A1"/><Relationship Id="rId14" Type="http://schemas.openxmlformats.org/officeDocument/2006/relationships/image" Target="../media/image39.png"/></Relationships>
</file>

<file path=xl/drawings/_rels/drawing37.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EK&#304;MRAPOR!D61"/><Relationship Id="rId7" Type="http://schemas.openxmlformats.org/officeDocument/2006/relationships/hyperlink" Target="#KASIMRAPOR!A1"/><Relationship Id="rId12" Type="http://schemas.openxmlformats.org/officeDocument/2006/relationships/image" Target="../media/image38.png"/><Relationship Id="rId17" Type="http://schemas.openxmlformats.org/officeDocument/2006/relationships/image" Target="../media/image40.png"/><Relationship Id="rId2" Type="http://schemas.openxmlformats.org/officeDocument/2006/relationships/image" Target="../media/image1.png"/><Relationship Id="rId16" Type="http://schemas.openxmlformats.org/officeDocument/2006/relationships/hyperlink" Target="https://www.bilisimle.com/kisisel-gelir-gider-programi-ucretsiz-indir/" TargetMode="External"/><Relationship Id="rId1" Type="http://schemas.openxmlformats.org/officeDocument/2006/relationships/chart" Target="../charts/chart19.xml"/><Relationship Id="rId6" Type="http://schemas.openxmlformats.org/officeDocument/2006/relationships/image" Target="../media/image35.png"/><Relationship Id="rId11" Type="http://schemas.openxmlformats.org/officeDocument/2006/relationships/hyperlink" Target="#EK&#304;MALVER!A1"/><Relationship Id="rId5" Type="http://schemas.openxmlformats.org/officeDocument/2006/relationships/hyperlink" Target="#EK&#304;M!A1"/><Relationship Id="rId15" Type="http://schemas.openxmlformats.org/officeDocument/2006/relationships/hyperlink" Target="#RAPORMENU!A1"/><Relationship Id="rId10" Type="http://schemas.openxmlformats.org/officeDocument/2006/relationships/hyperlink" Target="#YILLIKRAPOR!A1"/><Relationship Id="rId4" Type="http://schemas.openxmlformats.org/officeDocument/2006/relationships/hyperlink" Target="#EK&#304;MRAPOR!A1"/><Relationship Id="rId9" Type="http://schemas.openxmlformats.org/officeDocument/2006/relationships/hyperlink" Target="#EYL&#220;LRAPOR!A1"/><Relationship Id="rId14" Type="http://schemas.openxmlformats.org/officeDocument/2006/relationships/image" Target="../media/image3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F2"/><Relationship Id="rId18" Type="http://schemas.openxmlformats.org/officeDocument/2006/relationships/image" Target="../media/image6.png"/><Relationship Id="rId3" Type="http://schemas.openxmlformats.org/officeDocument/2006/relationships/hyperlink" Target="#EK&#304;MALVER!A1"/><Relationship Id="rId7" Type="http://schemas.openxmlformats.org/officeDocument/2006/relationships/hyperlink" Target="#EK&#304;MRAPOR!A1"/><Relationship Id="rId12" Type="http://schemas.openxmlformats.org/officeDocument/2006/relationships/hyperlink" Target="#YILLIKALVER!A1"/><Relationship Id="rId17" Type="http://schemas.openxmlformats.org/officeDocument/2006/relationships/image" Target="../media/image40.png"/><Relationship Id="rId2" Type="http://schemas.openxmlformats.org/officeDocument/2006/relationships/hyperlink" Target="#EK&#304;MALVER!D61"/><Relationship Id="rId16" Type="http://schemas.openxmlformats.org/officeDocument/2006/relationships/hyperlink" Target="https://www.bilisimle.com/kisisel-gelir-gider-programi-ucretsiz-indir/" TargetMode="External"/><Relationship Id="rId1" Type="http://schemas.openxmlformats.org/officeDocument/2006/relationships/image" Target="../media/image1.png"/><Relationship Id="rId6" Type="http://schemas.openxmlformats.org/officeDocument/2006/relationships/image" Target="../media/image35.png"/><Relationship Id="rId11" Type="http://schemas.openxmlformats.org/officeDocument/2006/relationships/hyperlink" Target="#KASIMALVER!A1"/><Relationship Id="rId5" Type="http://schemas.openxmlformats.org/officeDocument/2006/relationships/hyperlink" Target="#EK&#304;M!A1"/><Relationship Id="rId15" Type="http://schemas.openxmlformats.org/officeDocument/2006/relationships/hyperlink" Target="#RAPORMENU!A1"/><Relationship Id="rId10" Type="http://schemas.openxmlformats.org/officeDocument/2006/relationships/image" Target="../media/image38.png"/><Relationship Id="rId4" Type="http://schemas.openxmlformats.org/officeDocument/2006/relationships/chart" Target="../charts/chart20.xml"/><Relationship Id="rId9" Type="http://schemas.openxmlformats.org/officeDocument/2006/relationships/hyperlink" Target="#EYL&#220;LALVER!A1"/><Relationship Id="rId14" Type="http://schemas.openxmlformats.org/officeDocument/2006/relationships/image" Target="../media/image39.png"/></Relationships>
</file>

<file path=xl/drawings/_rels/drawing39.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A1"/><Relationship Id="rId3" Type="http://schemas.openxmlformats.org/officeDocument/2006/relationships/hyperlink" Target="#KASIMRAPOR!D61"/><Relationship Id="rId7" Type="http://schemas.openxmlformats.org/officeDocument/2006/relationships/hyperlink" Target="#ARALIKRAPOR!A1"/><Relationship Id="rId12" Type="http://schemas.openxmlformats.org/officeDocument/2006/relationships/image" Target="../media/image38.png"/><Relationship Id="rId17" Type="http://schemas.openxmlformats.org/officeDocument/2006/relationships/image" Target="../media/image6.png"/><Relationship Id="rId2" Type="http://schemas.openxmlformats.org/officeDocument/2006/relationships/image" Target="../media/image1.png"/><Relationship Id="rId16" Type="http://schemas.openxmlformats.org/officeDocument/2006/relationships/image" Target="../media/image40.png"/><Relationship Id="rId1" Type="http://schemas.openxmlformats.org/officeDocument/2006/relationships/chart" Target="../charts/chart21.xml"/><Relationship Id="rId6" Type="http://schemas.openxmlformats.org/officeDocument/2006/relationships/image" Target="../media/image36.png"/><Relationship Id="rId11" Type="http://schemas.openxmlformats.org/officeDocument/2006/relationships/hyperlink" Target="#KASIMALVER!A1"/><Relationship Id="rId5" Type="http://schemas.openxmlformats.org/officeDocument/2006/relationships/hyperlink" Target="#KASIM!A1"/><Relationship Id="rId15" Type="http://schemas.openxmlformats.org/officeDocument/2006/relationships/hyperlink" Target="https://www.bilisimle.com/kisisel-gelir-gider-programi-ucretsiz-indir/" TargetMode="External"/><Relationship Id="rId10" Type="http://schemas.openxmlformats.org/officeDocument/2006/relationships/hyperlink" Target="#YILLIKRAPOR!A1"/><Relationship Id="rId4" Type="http://schemas.openxmlformats.org/officeDocument/2006/relationships/hyperlink" Target="#KASIMRAPOR!A1"/><Relationship Id="rId9" Type="http://schemas.openxmlformats.org/officeDocument/2006/relationships/hyperlink" Target="#EK&#304;MRAPOR!A1"/><Relationship Id="rId14" Type="http://schemas.openxmlformats.org/officeDocument/2006/relationships/image" Target="../media/image3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hyperlink" Target="#OCAK!A1"/><Relationship Id="rId7" Type="http://schemas.openxmlformats.org/officeDocument/2006/relationships/hyperlink" Target="#ARALIK!A1"/><Relationship Id="rId12" Type="http://schemas.openxmlformats.org/officeDocument/2006/relationships/image" Target="../media/image6.png"/><Relationship Id="rId2" Type="http://schemas.openxmlformats.org/officeDocument/2006/relationships/image" Target="../media/image21.png"/><Relationship Id="rId1" Type="http://schemas.openxmlformats.org/officeDocument/2006/relationships/hyperlink" Target="#AYARLAR!A1"/><Relationship Id="rId6" Type="http://schemas.openxmlformats.org/officeDocument/2006/relationships/image" Target="../media/image23.png"/><Relationship Id="rId11" Type="http://schemas.openxmlformats.org/officeDocument/2006/relationships/hyperlink" Target="https://www.bilisimle.com/kisisel-gelir-gider-programi-ucretsiz-indir/" TargetMode="External"/><Relationship Id="rId5" Type="http://schemas.openxmlformats.org/officeDocument/2006/relationships/hyperlink" Target="#MEN&#220;!F2"/><Relationship Id="rId10" Type="http://schemas.openxmlformats.org/officeDocument/2006/relationships/hyperlink" Target="#ONCEKIYIL!B8"/><Relationship Id="rId4" Type="http://schemas.openxmlformats.org/officeDocument/2006/relationships/image" Target="../media/image22.png"/><Relationship Id="rId9" Type="http://schemas.openxmlformats.org/officeDocument/2006/relationships/hyperlink" Target="#ONCEKIYIL!B102"/></Relationships>
</file>

<file path=xl/drawings/_rels/drawing40.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hyperlink" Target="#RAPORMENU!A1"/><Relationship Id="rId3" Type="http://schemas.openxmlformats.org/officeDocument/2006/relationships/hyperlink" Target="#KASIMALVER!A1"/><Relationship Id="rId7" Type="http://schemas.openxmlformats.org/officeDocument/2006/relationships/hyperlink" Target="#EK&#304;MALVER!A1"/><Relationship Id="rId12" Type="http://schemas.openxmlformats.org/officeDocument/2006/relationships/hyperlink" Target="#YILLIKALVER!A1"/><Relationship Id="rId17" Type="http://schemas.openxmlformats.org/officeDocument/2006/relationships/image" Target="../media/image6.png"/><Relationship Id="rId2" Type="http://schemas.openxmlformats.org/officeDocument/2006/relationships/hyperlink" Target="#KASIMALVER!D61"/><Relationship Id="rId16" Type="http://schemas.openxmlformats.org/officeDocument/2006/relationships/image" Target="../media/image40.png"/><Relationship Id="rId1" Type="http://schemas.openxmlformats.org/officeDocument/2006/relationships/image" Target="../media/image1.png"/><Relationship Id="rId6" Type="http://schemas.openxmlformats.org/officeDocument/2006/relationships/image" Target="../media/image36.png"/><Relationship Id="rId11" Type="http://schemas.openxmlformats.org/officeDocument/2006/relationships/image" Target="../media/image27.png"/><Relationship Id="rId5" Type="http://schemas.openxmlformats.org/officeDocument/2006/relationships/hyperlink" Target="#KASIM!A1"/><Relationship Id="rId15" Type="http://schemas.openxmlformats.org/officeDocument/2006/relationships/hyperlink" Target="https://www.bilisimle.com/kisisel-gelir-gider-programi-ucretsiz-indir/" TargetMode="External"/><Relationship Id="rId10" Type="http://schemas.openxmlformats.org/officeDocument/2006/relationships/hyperlink" Target="#KASIMRAPOR!A1"/><Relationship Id="rId4" Type="http://schemas.openxmlformats.org/officeDocument/2006/relationships/chart" Target="../charts/chart22.xml"/><Relationship Id="rId9" Type="http://schemas.openxmlformats.org/officeDocument/2006/relationships/hyperlink" Target="#ARALIKALVER!A1"/><Relationship Id="rId14" Type="http://schemas.openxmlformats.org/officeDocument/2006/relationships/image" Target="../media/image3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9.png"/><Relationship Id="rId3" Type="http://schemas.openxmlformats.org/officeDocument/2006/relationships/hyperlink" Target="#ARALIKRAPOR!D61"/><Relationship Id="rId7" Type="http://schemas.openxmlformats.org/officeDocument/2006/relationships/hyperlink" Target="#KASIMRAPOR!A1"/><Relationship Id="rId12" Type="http://schemas.openxmlformats.org/officeDocument/2006/relationships/hyperlink" Target="#RAPORMENU!A1"/><Relationship Id="rId2" Type="http://schemas.openxmlformats.org/officeDocument/2006/relationships/image" Target="../media/image1.png"/><Relationship Id="rId16" Type="http://schemas.openxmlformats.org/officeDocument/2006/relationships/image" Target="../media/image6.png"/><Relationship Id="rId1" Type="http://schemas.openxmlformats.org/officeDocument/2006/relationships/chart" Target="../charts/chart23.xml"/><Relationship Id="rId6" Type="http://schemas.openxmlformats.org/officeDocument/2006/relationships/image" Target="../media/image24.png"/><Relationship Id="rId11" Type="http://schemas.openxmlformats.org/officeDocument/2006/relationships/image" Target="../media/image38.png"/><Relationship Id="rId5" Type="http://schemas.openxmlformats.org/officeDocument/2006/relationships/hyperlink" Target="#ARALIK!A1"/><Relationship Id="rId15" Type="http://schemas.openxmlformats.org/officeDocument/2006/relationships/image" Target="../media/image40.png"/><Relationship Id="rId10" Type="http://schemas.openxmlformats.org/officeDocument/2006/relationships/hyperlink" Target="#ARALIKALVER!A1"/><Relationship Id="rId4" Type="http://schemas.openxmlformats.org/officeDocument/2006/relationships/hyperlink" Target="#ARALIKRAPOR!A1"/><Relationship Id="rId9" Type="http://schemas.openxmlformats.org/officeDocument/2006/relationships/hyperlink" Target="#YILLIKRAPOR!A1"/><Relationship Id="rId14" Type="http://schemas.openxmlformats.org/officeDocument/2006/relationships/hyperlink" Target="https://www.bilisimle.com/kisisel-gelir-gider-programi-ucretsiz-indir/" TargetMode="External"/></Relationships>
</file>

<file path=xl/drawings/_rels/drawing42.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RAPORMENU!A1"/><Relationship Id="rId3" Type="http://schemas.openxmlformats.org/officeDocument/2006/relationships/hyperlink" Target="#ARALIKALVER!A1"/><Relationship Id="rId7" Type="http://schemas.openxmlformats.org/officeDocument/2006/relationships/hyperlink" Target="#ARALIKRAPOR!A1"/><Relationship Id="rId12" Type="http://schemas.openxmlformats.org/officeDocument/2006/relationships/hyperlink" Target="#YILLIKALVER!A1"/><Relationship Id="rId17" Type="http://schemas.openxmlformats.org/officeDocument/2006/relationships/image" Target="../media/image6.png"/><Relationship Id="rId2" Type="http://schemas.openxmlformats.org/officeDocument/2006/relationships/hyperlink" Target="#ARALIKALVER!D61"/><Relationship Id="rId16" Type="http://schemas.openxmlformats.org/officeDocument/2006/relationships/image" Target="../media/image40.png"/><Relationship Id="rId1" Type="http://schemas.openxmlformats.org/officeDocument/2006/relationships/image" Target="../media/image1.png"/><Relationship Id="rId6" Type="http://schemas.openxmlformats.org/officeDocument/2006/relationships/image" Target="../media/image24.png"/><Relationship Id="rId11" Type="http://schemas.openxmlformats.org/officeDocument/2006/relationships/hyperlink" Target="#KASIMALVER!A1"/><Relationship Id="rId5" Type="http://schemas.openxmlformats.org/officeDocument/2006/relationships/hyperlink" Target="#ARALIK!A1"/><Relationship Id="rId15" Type="http://schemas.openxmlformats.org/officeDocument/2006/relationships/hyperlink" Target="https://www.bilisimle.com/kisisel-gelir-gider-programi-ucretsiz-indir/" TargetMode="External"/><Relationship Id="rId10" Type="http://schemas.openxmlformats.org/officeDocument/2006/relationships/image" Target="../media/image38.png"/><Relationship Id="rId4" Type="http://schemas.openxmlformats.org/officeDocument/2006/relationships/chart" Target="../charts/chart24.xml"/><Relationship Id="rId9" Type="http://schemas.openxmlformats.org/officeDocument/2006/relationships/hyperlink" Target="#OCAKALVER!A1"/><Relationship Id="rId14" Type="http://schemas.openxmlformats.org/officeDocument/2006/relationships/image" Target="../media/image39.png"/></Relationships>
</file>

<file path=xl/drawings/_rels/drawing43.xml.rels><?xml version="1.0" encoding="UTF-8" standalone="yes"?>
<Relationships xmlns="http://schemas.openxmlformats.org/package/2006/relationships"><Relationship Id="rId8" Type="http://schemas.openxmlformats.org/officeDocument/2006/relationships/hyperlink" Target="#MEN&#220;!A1"/><Relationship Id="rId13" Type="http://schemas.openxmlformats.org/officeDocument/2006/relationships/hyperlink" Target="#ARALIK!A1"/><Relationship Id="rId18" Type="http://schemas.openxmlformats.org/officeDocument/2006/relationships/hyperlink" Target="#YILLIKALVER!A1"/><Relationship Id="rId3" Type="http://schemas.openxmlformats.org/officeDocument/2006/relationships/image" Target="../media/image27.png"/><Relationship Id="rId21" Type="http://schemas.openxmlformats.org/officeDocument/2006/relationships/image" Target="../media/image6.png"/><Relationship Id="rId7" Type="http://schemas.openxmlformats.org/officeDocument/2006/relationships/hyperlink" Target="#YILLIKRAPOR!B1"/><Relationship Id="rId12" Type="http://schemas.openxmlformats.org/officeDocument/2006/relationships/image" Target="../media/image22.png"/><Relationship Id="rId17" Type="http://schemas.openxmlformats.org/officeDocument/2006/relationships/image" Target="../media/image39.png"/><Relationship Id="rId2" Type="http://schemas.openxmlformats.org/officeDocument/2006/relationships/hyperlink" Target="#OCAKRAPOR!A1"/><Relationship Id="rId16" Type="http://schemas.openxmlformats.org/officeDocument/2006/relationships/hyperlink" Target="#RAPORMENU!A1"/><Relationship Id="rId20" Type="http://schemas.openxmlformats.org/officeDocument/2006/relationships/hyperlink" Target="https://www.bilisimle.com/kisisel-gelir-gider-programi-ucretsiz-indir/" TargetMode="External"/><Relationship Id="rId1" Type="http://schemas.openxmlformats.org/officeDocument/2006/relationships/hyperlink" Target="#YILLIKRAPOR!B71"/><Relationship Id="rId6" Type="http://schemas.openxmlformats.org/officeDocument/2006/relationships/chart" Target="../charts/chart26.xml"/><Relationship Id="rId11" Type="http://schemas.openxmlformats.org/officeDocument/2006/relationships/hyperlink" Target="#OCAK!A1"/><Relationship Id="rId5" Type="http://schemas.openxmlformats.org/officeDocument/2006/relationships/chart" Target="../charts/chart25.xml"/><Relationship Id="rId15" Type="http://schemas.openxmlformats.org/officeDocument/2006/relationships/hyperlink" Target="#ARALIKRAPOR!A1"/><Relationship Id="rId10" Type="http://schemas.openxmlformats.org/officeDocument/2006/relationships/chart" Target="../charts/chart27.xml"/><Relationship Id="rId19" Type="http://schemas.openxmlformats.org/officeDocument/2006/relationships/image" Target="../media/image38.png"/><Relationship Id="rId4" Type="http://schemas.openxmlformats.org/officeDocument/2006/relationships/image" Target="../media/image1.png"/><Relationship Id="rId9" Type="http://schemas.openxmlformats.org/officeDocument/2006/relationships/image" Target="../media/image23.png"/><Relationship Id="rId14" Type="http://schemas.openxmlformats.org/officeDocument/2006/relationships/image" Target="../media/image24.png"/></Relationships>
</file>

<file path=xl/drawings/_rels/drawing44.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hyperlink" Target="#ARALIKALVER!A1"/><Relationship Id="rId18" Type="http://schemas.openxmlformats.org/officeDocument/2006/relationships/hyperlink" Target="#YILLIKRAPOR!A1"/><Relationship Id="rId3" Type="http://schemas.openxmlformats.org/officeDocument/2006/relationships/hyperlink" Target="#YILLIKALVER!B51"/><Relationship Id="rId21" Type="http://schemas.openxmlformats.org/officeDocument/2006/relationships/image" Target="../media/image6.png"/><Relationship Id="rId7" Type="http://schemas.openxmlformats.org/officeDocument/2006/relationships/chart" Target="../charts/chart29.xml"/><Relationship Id="rId12" Type="http://schemas.openxmlformats.org/officeDocument/2006/relationships/image" Target="../media/image38.png"/><Relationship Id="rId17" Type="http://schemas.openxmlformats.org/officeDocument/2006/relationships/image" Target="../media/image23.png"/><Relationship Id="rId2" Type="http://schemas.openxmlformats.org/officeDocument/2006/relationships/hyperlink" Target="#YILLIKALVER!A1"/><Relationship Id="rId16" Type="http://schemas.openxmlformats.org/officeDocument/2006/relationships/hyperlink" Target="#MEN&#220;!A1"/><Relationship Id="rId20" Type="http://schemas.openxmlformats.org/officeDocument/2006/relationships/hyperlink" Target="https://www.bilisimle.com/kisisel-gelir-gider-programi-ucretsiz-indir/" TargetMode="External"/><Relationship Id="rId1" Type="http://schemas.openxmlformats.org/officeDocument/2006/relationships/chart" Target="../charts/chart28.xml"/><Relationship Id="rId6" Type="http://schemas.openxmlformats.org/officeDocument/2006/relationships/image" Target="../media/image24.png"/><Relationship Id="rId11" Type="http://schemas.openxmlformats.org/officeDocument/2006/relationships/hyperlink" Target="#OCAKALVER!A1"/><Relationship Id="rId5" Type="http://schemas.openxmlformats.org/officeDocument/2006/relationships/hyperlink" Target="#ARALIK!A1"/><Relationship Id="rId15" Type="http://schemas.openxmlformats.org/officeDocument/2006/relationships/image" Target="../media/image39.png"/><Relationship Id="rId10" Type="http://schemas.openxmlformats.org/officeDocument/2006/relationships/image" Target="../media/image22.png"/><Relationship Id="rId19" Type="http://schemas.openxmlformats.org/officeDocument/2006/relationships/image" Target="../media/image27.png"/><Relationship Id="rId4" Type="http://schemas.openxmlformats.org/officeDocument/2006/relationships/image" Target="../media/image1.png"/><Relationship Id="rId9" Type="http://schemas.openxmlformats.org/officeDocument/2006/relationships/hyperlink" Target="#OCAK!A1"/><Relationship Id="rId14" Type="http://schemas.openxmlformats.org/officeDocument/2006/relationships/hyperlink" Target="#RAPORMENU!A1"/></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https://www.bilisimle.com/kisisel-gelir-gider-programi-ucretsiz-indir/" TargetMode="External"/><Relationship Id="rId3" Type="http://schemas.openxmlformats.org/officeDocument/2006/relationships/hyperlink" Target="#&#350;UBAT!A1"/><Relationship Id="rId7" Type="http://schemas.openxmlformats.org/officeDocument/2006/relationships/hyperlink" Target="#AYARLAR!A1"/><Relationship Id="rId12" Type="http://schemas.openxmlformats.org/officeDocument/2006/relationships/image" Target="../media/image23.png"/><Relationship Id="rId2" Type="http://schemas.openxmlformats.org/officeDocument/2006/relationships/hyperlink" Target="#OCAK!B8"/><Relationship Id="rId1" Type="http://schemas.openxmlformats.org/officeDocument/2006/relationships/hyperlink" Target="#OCAK!B102"/><Relationship Id="rId6" Type="http://schemas.openxmlformats.org/officeDocument/2006/relationships/image" Target="../media/image26.png"/><Relationship Id="rId11" Type="http://schemas.openxmlformats.org/officeDocument/2006/relationships/hyperlink" Target="#MEN&#220;!F2"/><Relationship Id="rId5" Type="http://schemas.openxmlformats.org/officeDocument/2006/relationships/hyperlink" Target="#ONCEKIYIL!A1"/><Relationship Id="rId10" Type="http://schemas.openxmlformats.org/officeDocument/2006/relationships/image" Target="../media/image27.png"/><Relationship Id="rId4" Type="http://schemas.openxmlformats.org/officeDocument/2006/relationships/image" Target="../media/image25.png"/><Relationship Id="rId9" Type="http://schemas.openxmlformats.org/officeDocument/2006/relationships/hyperlink" Target="#OCAKRAPOR!A1"/><Relationship Id="rId14"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https://www.bilisimle.com/kisisel-gelir-gider-programi-ucretsiz-indir/" TargetMode="External"/><Relationship Id="rId3" Type="http://schemas.openxmlformats.org/officeDocument/2006/relationships/hyperlink" Target="#OCAK!A1"/><Relationship Id="rId7" Type="http://schemas.openxmlformats.org/officeDocument/2006/relationships/hyperlink" Target="#AYARLAR!A1"/><Relationship Id="rId12" Type="http://schemas.openxmlformats.org/officeDocument/2006/relationships/image" Target="../media/image23.png"/><Relationship Id="rId2" Type="http://schemas.openxmlformats.org/officeDocument/2006/relationships/hyperlink" Target="#&#350;UBAT!B8"/><Relationship Id="rId1" Type="http://schemas.openxmlformats.org/officeDocument/2006/relationships/hyperlink" Target="#&#350;UBAT!B102"/><Relationship Id="rId6" Type="http://schemas.openxmlformats.org/officeDocument/2006/relationships/image" Target="../media/image28.png"/><Relationship Id="rId11" Type="http://schemas.openxmlformats.org/officeDocument/2006/relationships/hyperlink" Target="#MEN&#220;!F2"/><Relationship Id="rId5" Type="http://schemas.openxmlformats.org/officeDocument/2006/relationships/hyperlink" Target="#MART!A1"/><Relationship Id="rId10" Type="http://schemas.openxmlformats.org/officeDocument/2006/relationships/image" Target="../media/image27.png"/><Relationship Id="rId4" Type="http://schemas.openxmlformats.org/officeDocument/2006/relationships/image" Target="../media/image22.png"/><Relationship Id="rId9" Type="http://schemas.openxmlformats.org/officeDocument/2006/relationships/hyperlink" Target="#&#350;UBATRAPOR!A1"/><Relationship Id="rId14"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hyperlink" Target="https://www.bilisimle.com/kisisel-gelir-gider-programi-ucretsiz-indir/" TargetMode="External"/><Relationship Id="rId3" Type="http://schemas.openxmlformats.org/officeDocument/2006/relationships/hyperlink" Target="#AYARLAR!A1"/><Relationship Id="rId7" Type="http://schemas.openxmlformats.org/officeDocument/2006/relationships/hyperlink" Target="#N&#304;SAN!A1"/><Relationship Id="rId12" Type="http://schemas.openxmlformats.org/officeDocument/2006/relationships/image" Target="../media/image23.png"/><Relationship Id="rId2" Type="http://schemas.openxmlformats.org/officeDocument/2006/relationships/hyperlink" Target="#MART!B8"/><Relationship Id="rId1" Type="http://schemas.openxmlformats.org/officeDocument/2006/relationships/hyperlink" Target="#MART!B102"/><Relationship Id="rId6" Type="http://schemas.openxmlformats.org/officeDocument/2006/relationships/image" Target="../media/image25.png"/><Relationship Id="rId11" Type="http://schemas.openxmlformats.org/officeDocument/2006/relationships/hyperlink" Target="#MEN&#220;!F2"/><Relationship Id="rId5" Type="http://schemas.openxmlformats.org/officeDocument/2006/relationships/hyperlink" Target="#&#350;UBAT!A1"/><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hyperlink" Target="#MARTRAPOR!A1"/><Relationship Id="rId14"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hyperlink" Target="https://www.bilisimle.com/kisisel-gelir-gider-programi-ucretsiz-indir/" TargetMode="External"/><Relationship Id="rId3" Type="http://schemas.openxmlformats.org/officeDocument/2006/relationships/hyperlink" Target="#AYARLAR!A1"/><Relationship Id="rId7" Type="http://schemas.openxmlformats.org/officeDocument/2006/relationships/hyperlink" Target="#MART!A1"/><Relationship Id="rId12" Type="http://schemas.openxmlformats.org/officeDocument/2006/relationships/image" Target="../media/image23.png"/><Relationship Id="rId2" Type="http://schemas.openxmlformats.org/officeDocument/2006/relationships/hyperlink" Target="#N&#304;SAN!B8"/><Relationship Id="rId1" Type="http://schemas.openxmlformats.org/officeDocument/2006/relationships/hyperlink" Target="#N&#304;SAN!B102"/><Relationship Id="rId6" Type="http://schemas.openxmlformats.org/officeDocument/2006/relationships/image" Target="../media/image27.png"/><Relationship Id="rId11" Type="http://schemas.openxmlformats.org/officeDocument/2006/relationships/hyperlink" Target="#MEN&#220;!F2"/><Relationship Id="rId5" Type="http://schemas.openxmlformats.org/officeDocument/2006/relationships/hyperlink" Target="#N&#304;SANRAPOR!A1"/><Relationship Id="rId10" Type="http://schemas.openxmlformats.org/officeDocument/2006/relationships/image" Target="../media/image30.png"/><Relationship Id="rId4" Type="http://schemas.openxmlformats.org/officeDocument/2006/relationships/image" Target="../media/image21.png"/><Relationship Id="rId9" Type="http://schemas.openxmlformats.org/officeDocument/2006/relationships/hyperlink" Target="#MAYIS!A1"/><Relationship Id="rId14" Type="http://schemas.openxmlformats.org/officeDocument/2006/relationships/image" Target="../media/image6.png"/></Relationships>
</file>

<file path=xl/drawings/_rels/drawing9.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https://www.bilisimle.com/kisisel-gelir-gider-programi-ucretsiz-indir/" TargetMode="External"/><Relationship Id="rId3" Type="http://schemas.openxmlformats.org/officeDocument/2006/relationships/hyperlink" Target="#AYARLAR!A1"/><Relationship Id="rId7" Type="http://schemas.openxmlformats.org/officeDocument/2006/relationships/hyperlink" Target="#MAYISRAPOR!A1"/><Relationship Id="rId12" Type="http://schemas.openxmlformats.org/officeDocument/2006/relationships/image" Target="../media/image23.png"/><Relationship Id="rId2" Type="http://schemas.openxmlformats.org/officeDocument/2006/relationships/hyperlink" Target="#MAYIS!B8"/><Relationship Id="rId1" Type="http://schemas.openxmlformats.org/officeDocument/2006/relationships/hyperlink" Target="#MAYIS!B102"/><Relationship Id="rId6" Type="http://schemas.openxmlformats.org/officeDocument/2006/relationships/image" Target="../media/image29.png"/><Relationship Id="rId11" Type="http://schemas.openxmlformats.org/officeDocument/2006/relationships/hyperlink" Target="#MEN&#220;!F2"/><Relationship Id="rId5" Type="http://schemas.openxmlformats.org/officeDocument/2006/relationships/hyperlink" Target="#N&#304;SAN!A1"/><Relationship Id="rId10" Type="http://schemas.openxmlformats.org/officeDocument/2006/relationships/image" Target="../media/image31.png"/><Relationship Id="rId4" Type="http://schemas.openxmlformats.org/officeDocument/2006/relationships/image" Target="../media/image21.png"/><Relationship Id="rId9" Type="http://schemas.openxmlformats.org/officeDocument/2006/relationships/hyperlink" Target="#HAZ&#304;RAN!A1"/><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12121</xdr:colOff>
      <xdr:row>10</xdr:row>
      <xdr:rowOff>137160</xdr:rowOff>
    </xdr:from>
    <xdr:to>
      <xdr:col>0</xdr:col>
      <xdr:colOff>696539</xdr:colOff>
      <xdr:row>13</xdr:row>
      <xdr:rowOff>66660</xdr:rowOff>
    </xdr:to>
    <xdr:grpSp>
      <xdr:nvGrpSpPr>
        <xdr:cNvPr id="3" name="Grup 2">
          <a:hlinkClick xmlns:r="http://schemas.openxmlformats.org/officeDocument/2006/relationships" r:id="rId1"/>
          <a:extLst>
            <a:ext uri="{FF2B5EF4-FFF2-40B4-BE49-F238E27FC236}">
              <a16:creationId xmlns:a16="http://schemas.microsoft.com/office/drawing/2014/main" id="{00000000-0008-0000-0000-000003000000}"/>
            </a:ext>
          </a:extLst>
        </xdr:cNvPr>
        <xdr:cNvGrpSpPr/>
      </xdr:nvGrpSpPr>
      <xdr:grpSpPr>
        <a:xfrm>
          <a:off x="12121" y="4030980"/>
          <a:ext cx="684418" cy="798180"/>
          <a:chOff x="22860" y="1866900"/>
          <a:chExt cx="684418" cy="798180"/>
        </a:xfrm>
      </xdr:grpSpPr>
      <xdr:sp macro="" textlink="">
        <xdr:nvSpPr>
          <xdr:cNvPr id="16" name="Ok: Sağ 15">
            <a:hlinkClick xmlns:r="http://schemas.openxmlformats.org/officeDocument/2006/relationships" r:id="rId2"/>
            <a:extLst>
              <a:ext uri="{FF2B5EF4-FFF2-40B4-BE49-F238E27FC236}">
                <a16:creationId xmlns:a16="http://schemas.microsoft.com/office/drawing/2014/main" id="{00000000-0008-0000-0000-000010000000}"/>
              </a:ext>
            </a:extLst>
          </xdr:cNvPr>
          <xdr:cNvSpPr/>
        </xdr:nvSpPr>
        <xdr:spPr>
          <a:xfrm rot="16200000" flipH="1">
            <a:off x="64395" y="1908810"/>
            <a:ext cx="571500" cy="48768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tr-TR" sz="1100"/>
          </a:p>
        </xdr:txBody>
      </xdr:sp>
      <xdr:sp macro="" textlink="">
        <xdr:nvSpPr>
          <xdr:cNvPr id="17" name="Dikdörtgen 16">
            <a:hlinkClick xmlns:r="http://schemas.openxmlformats.org/officeDocument/2006/relationships" r:id="rId2"/>
            <a:extLst>
              <a:ext uri="{FF2B5EF4-FFF2-40B4-BE49-F238E27FC236}">
                <a16:creationId xmlns:a16="http://schemas.microsoft.com/office/drawing/2014/main" id="{00000000-0008-0000-0000-000011000000}"/>
              </a:ext>
            </a:extLst>
          </xdr:cNvPr>
          <xdr:cNvSpPr/>
        </xdr:nvSpPr>
        <xdr:spPr>
          <a:xfrm>
            <a:off x="22860" y="2384875"/>
            <a:ext cx="684418" cy="280205"/>
          </a:xfrm>
          <a:prstGeom prst="rect">
            <a:avLst/>
          </a:prstGeom>
          <a:noFill/>
        </xdr:spPr>
        <xdr:txBody>
          <a:bodyPr wrap="none" lIns="91440" tIns="45720" rIns="91440" bIns="45720">
            <a:spAutoFit/>
          </a:bodyPr>
          <a:lstStyle/>
          <a:p>
            <a:pPr algn="ctr"/>
            <a:r>
              <a:rPr lang="tr-TR" sz="1200" b="1" i="0" cap="none" spc="0">
                <a:ln w="0"/>
                <a:solidFill>
                  <a:schemeClr val="tx1"/>
                </a:solidFill>
                <a:effectLst>
                  <a:outerShdw blurRad="38100" dist="19050" dir="2700000" algn="tl" rotWithShape="0">
                    <a:schemeClr val="dk1">
                      <a:alpha val="40000"/>
                    </a:schemeClr>
                  </a:outerShdw>
                </a:effectLst>
              </a:rPr>
              <a:t>Aşağı İn</a:t>
            </a:r>
          </a:p>
        </xdr:txBody>
      </xdr:sp>
    </xdr:grpSp>
    <xdr:clientData/>
  </xdr:twoCellAnchor>
  <xdr:twoCellAnchor>
    <xdr:from>
      <xdr:col>0</xdr:col>
      <xdr:colOff>7620</xdr:colOff>
      <xdr:row>73</xdr:row>
      <xdr:rowOff>45720</xdr:rowOff>
    </xdr:from>
    <xdr:to>
      <xdr:col>0</xdr:col>
      <xdr:colOff>701040</xdr:colOff>
      <xdr:row>73</xdr:row>
      <xdr:rowOff>963377</xdr:rowOff>
    </xdr:to>
    <xdr:grpSp>
      <xdr:nvGrpSpPr>
        <xdr:cNvPr id="4" name="Grup 3">
          <a:extLst>
            <a:ext uri="{FF2B5EF4-FFF2-40B4-BE49-F238E27FC236}">
              <a16:creationId xmlns:a16="http://schemas.microsoft.com/office/drawing/2014/main" id="{00000000-0008-0000-0000-000004000000}"/>
            </a:ext>
          </a:extLst>
        </xdr:cNvPr>
        <xdr:cNvGrpSpPr/>
      </xdr:nvGrpSpPr>
      <xdr:grpSpPr>
        <a:xfrm>
          <a:off x="7620" y="22936200"/>
          <a:ext cx="693420" cy="917657"/>
          <a:chOff x="0" y="13167360"/>
          <a:chExt cx="693420" cy="917657"/>
        </a:xfrm>
      </xdr:grpSpPr>
      <xdr:sp macro="" textlink="">
        <xdr:nvSpPr>
          <xdr:cNvPr id="14" name="Ok: Sağ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rot="5400000" flipH="1">
            <a:off x="99060" y="13167360"/>
            <a:ext cx="487680" cy="48768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tr-TR" sz="1100"/>
          </a:p>
        </xdr:txBody>
      </xdr:sp>
      <xdr:sp macro="" textlink="">
        <xdr:nvSpPr>
          <xdr:cNvPr id="18" name="Dikdörtgen 17">
            <a:hlinkClick xmlns:r="http://schemas.openxmlformats.org/officeDocument/2006/relationships" r:id="rId3"/>
            <a:extLst>
              <a:ext uri="{FF2B5EF4-FFF2-40B4-BE49-F238E27FC236}">
                <a16:creationId xmlns:a16="http://schemas.microsoft.com/office/drawing/2014/main" id="{00000000-0008-0000-0000-000012000000}"/>
              </a:ext>
            </a:extLst>
          </xdr:cNvPr>
          <xdr:cNvSpPr/>
        </xdr:nvSpPr>
        <xdr:spPr>
          <a:xfrm>
            <a:off x="0" y="13616940"/>
            <a:ext cx="693420" cy="468077"/>
          </a:xfrm>
          <a:prstGeom prst="rect">
            <a:avLst/>
          </a:prstGeom>
          <a:noFill/>
        </xdr:spPr>
        <xdr:txBody>
          <a:bodyPr wrap="square" lIns="91440" tIns="45720" rIns="91440" bIns="45720" anchor="ctr">
            <a:spAutoFit/>
          </a:bodyPr>
          <a:lstStyle/>
          <a:p>
            <a:pPr algn="ctr"/>
            <a:r>
              <a:rPr lang="tr-TR" sz="1200" b="1" i="0" cap="none" spc="0">
                <a:ln w="0"/>
                <a:solidFill>
                  <a:schemeClr val="tx1"/>
                </a:solidFill>
                <a:effectLst>
                  <a:outerShdw blurRad="38100" dist="19050" dir="2700000" algn="tl" rotWithShape="0">
                    <a:schemeClr val="dk1">
                      <a:alpha val="40000"/>
                    </a:schemeClr>
                  </a:outerShdw>
                </a:effectLst>
              </a:rPr>
              <a:t>Yukarı</a:t>
            </a:r>
            <a:r>
              <a:rPr lang="tr-TR" sz="1200" b="1" i="0" cap="none" spc="0" baseline="0">
                <a:ln w="0"/>
                <a:solidFill>
                  <a:schemeClr val="tx1"/>
                </a:solidFill>
                <a:effectLst>
                  <a:outerShdw blurRad="38100" dist="19050" dir="2700000" algn="tl" rotWithShape="0">
                    <a:schemeClr val="dk1">
                      <a:alpha val="40000"/>
                    </a:schemeClr>
                  </a:outerShdw>
                </a:effectLst>
              </a:rPr>
              <a:t> Çık</a:t>
            </a:r>
            <a:endParaRPr lang="tr-TR" sz="1200" b="1" i="0" cap="none" spc="0">
              <a:ln w="0"/>
              <a:solidFill>
                <a:schemeClr val="tx1"/>
              </a:solidFill>
              <a:effectLst>
                <a:outerShdw blurRad="38100" dist="19050" dir="2700000" algn="tl" rotWithShape="0">
                  <a:schemeClr val="dk1">
                    <a:alpha val="40000"/>
                  </a:schemeClr>
                </a:outerShdw>
              </a:effectLst>
            </a:endParaRPr>
          </a:p>
        </xdr:txBody>
      </xdr:sp>
    </xdr:grpSp>
    <xdr:clientData/>
  </xdr:twoCellAnchor>
  <xdr:twoCellAnchor>
    <xdr:from>
      <xdr:col>1</xdr:col>
      <xdr:colOff>0</xdr:colOff>
      <xdr:row>1</xdr:row>
      <xdr:rowOff>0</xdr:rowOff>
    </xdr:from>
    <xdr:to>
      <xdr:col>22</xdr:col>
      <xdr:colOff>7620</xdr:colOff>
      <xdr:row>1</xdr:row>
      <xdr:rowOff>678180</xdr:rowOff>
    </xdr:to>
    <xdr:sp macro="" textlink="">
      <xdr:nvSpPr>
        <xdr:cNvPr id="20" name="Dikdörtgen 19">
          <a:extLst>
            <a:ext uri="{FF2B5EF4-FFF2-40B4-BE49-F238E27FC236}">
              <a16:creationId xmlns:a16="http://schemas.microsoft.com/office/drawing/2014/main" id="{00000000-0008-0000-0000-000014000000}"/>
            </a:ext>
          </a:extLst>
        </xdr:cNvPr>
        <xdr:cNvSpPr/>
      </xdr:nvSpPr>
      <xdr:spPr>
        <a:xfrm>
          <a:off x="693420" y="190500"/>
          <a:ext cx="12824460" cy="678180"/>
        </a:xfrm>
        <a:prstGeom prst="rect">
          <a:avLst/>
        </a:prstGeom>
        <a:solidFill>
          <a:schemeClr val="tx1">
            <a:lumMod val="85000"/>
            <a:lumOff val="15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tr-TR" sz="1100"/>
        </a:p>
      </xdr:txBody>
    </xdr:sp>
    <xdr:clientData/>
  </xdr:twoCellAnchor>
  <xdr:oneCellAnchor>
    <xdr:from>
      <xdr:col>6</xdr:col>
      <xdr:colOff>373380</xdr:colOff>
      <xdr:row>0</xdr:row>
      <xdr:rowOff>7620</xdr:rowOff>
    </xdr:from>
    <xdr:ext cx="4884420" cy="784860"/>
    <xdr:sp macro="" textlink="">
      <xdr:nvSpPr>
        <xdr:cNvPr id="21" name="Dikdörtgen 20">
          <a:extLst>
            <a:ext uri="{FF2B5EF4-FFF2-40B4-BE49-F238E27FC236}">
              <a16:creationId xmlns:a16="http://schemas.microsoft.com/office/drawing/2014/main" id="{00000000-0008-0000-0000-000015000000}"/>
            </a:ext>
          </a:extLst>
        </xdr:cNvPr>
        <xdr:cNvSpPr/>
      </xdr:nvSpPr>
      <xdr:spPr>
        <a:xfrm>
          <a:off x="4686300" y="7620"/>
          <a:ext cx="4884420" cy="784860"/>
        </a:xfrm>
        <a:prstGeom prst="rect">
          <a:avLst/>
        </a:prstGeom>
        <a:noFill/>
      </xdr:spPr>
      <xdr:txBody>
        <a:bodyPr wrap="square" lIns="91440" tIns="45720" rIns="91440" bIns="45720">
          <a:noAutofit/>
        </a:bodyPr>
        <a:lstStyle/>
        <a:p>
          <a:pPr algn="ctr"/>
          <a:r>
            <a:rPr lang="tr-TR" sz="4400" b="1" cap="none" spc="50">
              <a:ln w="0"/>
              <a:solidFill>
                <a:schemeClr val="bg2"/>
              </a:solidFill>
              <a:effectLst>
                <a:innerShdw blurRad="63500" dist="50800" dir="13500000">
                  <a:srgbClr val="000000">
                    <a:alpha val="50000"/>
                  </a:srgbClr>
                </a:innerShdw>
              </a:effectLst>
            </a:rPr>
            <a:t>AYARLAR SAYFASI</a:t>
          </a:r>
          <a:r>
            <a:rPr lang="tr-TR" sz="5400" b="1" cap="none" spc="50">
              <a:ln w="0"/>
              <a:solidFill>
                <a:schemeClr val="bg2"/>
              </a:solidFill>
              <a:effectLst>
                <a:innerShdw blurRad="63500" dist="50800" dir="13500000">
                  <a:srgbClr val="000000">
                    <a:alpha val="50000"/>
                  </a:srgbClr>
                </a:innerShdw>
              </a:effectLst>
            </a:rPr>
            <a:t> </a:t>
          </a:r>
        </a:p>
      </xdr:txBody>
    </xdr:sp>
    <xdr:clientData/>
  </xdr:oneCellAnchor>
  <xdr:oneCellAnchor>
    <xdr:from>
      <xdr:col>2</xdr:col>
      <xdr:colOff>845820</xdr:colOff>
      <xdr:row>1</xdr:row>
      <xdr:rowOff>746760</xdr:rowOff>
    </xdr:from>
    <xdr:ext cx="8961120" cy="517573"/>
    <xdr:sp macro="" textlink="">
      <xdr:nvSpPr>
        <xdr:cNvPr id="22" name="Dikdörtgen 21">
          <a:extLst>
            <a:ext uri="{FF2B5EF4-FFF2-40B4-BE49-F238E27FC236}">
              <a16:creationId xmlns:a16="http://schemas.microsoft.com/office/drawing/2014/main" id="{00000000-0008-0000-0000-000016000000}"/>
            </a:ext>
          </a:extLst>
        </xdr:cNvPr>
        <xdr:cNvSpPr/>
      </xdr:nvSpPr>
      <xdr:spPr>
        <a:xfrm>
          <a:off x="2034540" y="937260"/>
          <a:ext cx="8961120" cy="517573"/>
        </a:xfrm>
        <a:prstGeom prst="rect">
          <a:avLst/>
        </a:prstGeom>
        <a:noFill/>
      </xdr:spPr>
      <xdr:txBody>
        <a:bodyPr wrap="square" lIns="91440" tIns="45720" rIns="91440" bIns="45720">
          <a:noAutofit/>
        </a:bodyPr>
        <a:lstStyle/>
        <a:p>
          <a:pPr algn="ctr"/>
          <a:r>
            <a:rPr lang="tr-TR" sz="1200" b="1" i="1" cap="none" spc="0">
              <a:ln w="0"/>
              <a:solidFill>
                <a:sysClr val="windowText" lastClr="000000"/>
              </a:solidFill>
              <a:effectLst>
                <a:outerShdw blurRad="38100" dist="19050" dir="2700000" algn="tl" rotWithShape="0">
                  <a:schemeClr val="dk1">
                    <a:alpha val="40000"/>
                  </a:schemeClr>
                </a:outerShdw>
              </a:effectLst>
            </a:rPr>
            <a:t>BU SAYFADAKİ SİYAH SATIRLARDA YAZAN YÖNERGELERİ TAKİP EDEREK PROGRAMDAKİ FORMÜL VE DOĞRULAMALARA DOKUNMADAN</a:t>
          </a:r>
          <a:r>
            <a:rPr lang="tr-TR" sz="1200" b="1" i="1" cap="none" spc="0" baseline="0">
              <a:ln w="0"/>
              <a:solidFill>
                <a:sysClr val="windowText" lastClr="000000"/>
              </a:solidFill>
              <a:effectLst>
                <a:outerShdw blurRad="38100" dist="19050" dir="2700000" algn="tl" rotWithShape="0">
                  <a:schemeClr val="dk1">
                    <a:alpha val="40000"/>
                  </a:schemeClr>
                </a:outerShdw>
              </a:effectLst>
            </a:rPr>
            <a:t> </a:t>
          </a:r>
        </a:p>
        <a:p>
          <a:pPr algn="ctr"/>
          <a:r>
            <a:rPr lang="tr-TR" sz="1200" b="1" i="1" cap="none" spc="0">
              <a:ln w="0"/>
              <a:solidFill>
                <a:sysClr val="windowText" lastClr="000000"/>
              </a:solidFill>
              <a:effectLst>
                <a:outerShdw blurRad="38100" dist="19050" dir="2700000" algn="tl" rotWithShape="0">
                  <a:schemeClr val="dk1">
                    <a:alpha val="40000"/>
                  </a:schemeClr>
                </a:outerShdw>
              </a:effectLst>
            </a:rPr>
            <a:t>KİŞİSEL KULLANIMINIZA GÖRE DEĞİŞİKLİKLER YAPABİLİRSİNİZ.</a:t>
          </a:r>
          <a:r>
            <a:rPr lang="tr-TR" sz="1200" b="1" i="1" cap="none" spc="0" baseline="0">
              <a:ln w="0"/>
              <a:solidFill>
                <a:sysClr val="windowText" lastClr="000000"/>
              </a:solidFill>
              <a:effectLst>
                <a:outerShdw blurRad="38100" dist="19050" dir="2700000" algn="tl" rotWithShape="0">
                  <a:schemeClr val="dk1">
                    <a:alpha val="40000"/>
                  </a:schemeClr>
                </a:outerShdw>
              </a:effectLst>
            </a:rPr>
            <a:t> </a:t>
          </a:r>
          <a:r>
            <a:rPr lang="tr-TR" sz="1200" b="1" i="1" cap="none" spc="0">
              <a:ln w="0"/>
              <a:solidFill>
                <a:sysClr val="windowText" lastClr="000000"/>
              </a:solidFill>
              <a:effectLst>
                <a:outerShdw blurRad="38100" dist="19050" dir="2700000" algn="tl" rotWithShape="0">
                  <a:schemeClr val="dk1">
                    <a:alpha val="40000"/>
                  </a:schemeClr>
                </a:outerShdw>
              </a:effectLst>
            </a:rPr>
            <a:t>DEĞİŞİKLİKLERİNİZİ TAMAMLADIKTAN SONRA </a:t>
          </a:r>
        </a:p>
        <a:p>
          <a:pPr algn="ctr"/>
          <a:r>
            <a:rPr lang="tr-TR" sz="1200" b="1" i="1" cap="none" spc="0">
              <a:ln w="0"/>
              <a:solidFill>
                <a:sysClr val="windowText" lastClr="000000"/>
              </a:solidFill>
              <a:effectLst>
                <a:outerShdw blurRad="38100" dist="19050" dir="2700000" algn="tl" rotWithShape="0">
                  <a:schemeClr val="dk1">
                    <a:alpha val="40000"/>
                  </a:schemeClr>
                </a:outerShdw>
              </a:effectLst>
            </a:rPr>
            <a:t>İLERİ BUTONUNA TIKLAYARAK ANA MENÜYE ULAŞABİLİRSİNİZ</a:t>
          </a:r>
          <a:r>
            <a:rPr lang="tr-TR" sz="1200" b="1" i="1" cap="none" spc="0" baseline="0">
              <a:ln w="0"/>
              <a:solidFill>
                <a:sysClr val="windowText" lastClr="000000"/>
              </a:solidFill>
              <a:effectLst>
                <a:outerShdw blurRad="38100" dist="19050" dir="2700000" algn="tl" rotWithShape="0">
                  <a:schemeClr val="dk1">
                    <a:alpha val="40000"/>
                  </a:schemeClr>
                </a:outerShdw>
              </a:effectLst>
            </a:rPr>
            <a:t>!</a:t>
          </a:r>
          <a:endParaRPr lang="tr-TR" sz="1200" b="1" i="1" cap="none" spc="0">
            <a:ln w="0"/>
            <a:solidFill>
              <a:sysClr val="windowText" lastClr="000000"/>
            </a:solidFill>
            <a:effectLst>
              <a:outerShdw blurRad="38100" dist="19050" dir="2700000" algn="tl" rotWithShape="0">
                <a:schemeClr val="dk1">
                  <a:alpha val="40000"/>
                </a:schemeClr>
              </a:outerShdw>
            </a:effectLst>
          </a:endParaRPr>
        </a:p>
      </xdr:txBody>
    </xdr:sp>
    <xdr:clientData/>
  </xdr:oneCellAnchor>
  <xdr:twoCellAnchor editAs="oneCell">
    <xdr:from>
      <xdr:col>2</xdr:col>
      <xdr:colOff>15707</xdr:colOff>
      <xdr:row>1</xdr:row>
      <xdr:rowOff>754380</xdr:rowOff>
    </xdr:from>
    <xdr:to>
      <xdr:col>2</xdr:col>
      <xdr:colOff>427187</xdr:colOff>
      <xdr:row>1</xdr:row>
      <xdr:rowOff>1125399</xdr:rowOff>
    </xdr:to>
    <xdr:pic>
      <xdr:nvPicPr>
        <xdr:cNvPr id="24" name="4 Resim" descr="attention-hi.png">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4" cstate="print"/>
        <a:stretch>
          <a:fillRect/>
        </a:stretch>
      </xdr:blipFill>
      <xdr:spPr>
        <a:xfrm>
          <a:off x="1204427" y="944880"/>
          <a:ext cx="411480" cy="371019"/>
        </a:xfrm>
        <a:prstGeom prst="rect">
          <a:avLst/>
        </a:prstGeom>
      </xdr:spPr>
    </xdr:pic>
    <xdr:clientData/>
  </xdr:twoCellAnchor>
  <xdr:twoCellAnchor editAs="oneCell">
    <xdr:from>
      <xdr:col>2</xdr:col>
      <xdr:colOff>244307</xdr:colOff>
      <xdr:row>3</xdr:row>
      <xdr:rowOff>91440</xdr:rowOff>
    </xdr:from>
    <xdr:to>
      <xdr:col>2</xdr:col>
      <xdr:colOff>655787</xdr:colOff>
      <xdr:row>4</xdr:row>
      <xdr:rowOff>157659</xdr:rowOff>
    </xdr:to>
    <xdr:pic>
      <xdr:nvPicPr>
        <xdr:cNvPr id="31" name="4 Resim" descr="attention-hi.pn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4" cstate="print"/>
        <a:stretch>
          <a:fillRect/>
        </a:stretch>
      </xdr:blipFill>
      <xdr:spPr>
        <a:xfrm>
          <a:off x="1433027" y="1950720"/>
          <a:ext cx="411480" cy="371019"/>
        </a:xfrm>
        <a:prstGeom prst="rect">
          <a:avLst/>
        </a:prstGeom>
      </xdr:spPr>
    </xdr:pic>
    <xdr:clientData/>
  </xdr:twoCellAnchor>
  <xdr:twoCellAnchor editAs="oneCell">
    <xdr:from>
      <xdr:col>2</xdr:col>
      <xdr:colOff>274787</xdr:colOff>
      <xdr:row>15</xdr:row>
      <xdr:rowOff>76200</xdr:rowOff>
    </xdr:from>
    <xdr:to>
      <xdr:col>2</xdr:col>
      <xdr:colOff>686267</xdr:colOff>
      <xdr:row>15</xdr:row>
      <xdr:rowOff>447219</xdr:rowOff>
    </xdr:to>
    <xdr:pic>
      <xdr:nvPicPr>
        <xdr:cNvPr id="32" name="4 Resim" descr="attention-hi.png">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4" cstate="print"/>
        <a:stretch>
          <a:fillRect/>
        </a:stretch>
      </xdr:blipFill>
      <xdr:spPr>
        <a:xfrm>
          <a:off x="1463507" y="4716780"/>
          <a:ext cx="411480" cy="371019"/>
        </a:xfrm>
        <a:prstGeom prst="rect">
          <a:avLst/>
        </a:prstGeom>
      </xdr:spPr>
    </xdr:pic>
    <xdr:clientData/>
  </xdr:twoCellAnchor>
  <xdr:twoCellAnchor editAs="oneCell">
    <xdr:from>
      <xdr:col>2</xdr:col>
      <xdr:colOff>122387</xdr:colOff>
      <xdr:row>19</xdr:row>
      <xdr:rowOff>106680</xdr:rowOff>
    </xdr:from>
    <xdr:to>
      <xdr:col>2</xdr:col>
      <xdr:colOff>533867</xdr:colOff>
      <xdr:row>19</xdr:row>
      <xdr:rowOff>477699</xdr:rowOff>
    </xdr:to>
    <xdr:pic>
      <xdr:nvPicPr>
        <xdr:cNvPr id="33" name="4 Resim" descr="attention-hi.png">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4" cstate="print"/>
        <a:stretch>
          <a:fillRect/>
        </a:stretch>
      </xdr:blipFill>
      <xdr:spPr>
        <a:xfrm>
          <a:off x="1311107" y="7018020"/>
          <a:ext cx="411480" cy="371019"/>
        </a:xfrm>
        <a:prstGeom prst="rect">
          <a:avLst/>
        </a:prstGeom>
      </xdr:spPr>
    </xdr:pic>
    <xdr:clientData/>
  </xdr:twoCellAnchor>
  <xdr:oneCellAnchor>
    <xdr:from>
      <xdr:col>1</xdr:col>
      <xdr:colOff>114301</xdr:colOff>
      <xdr:row>1</xdr:row>
      <xdr:rowOff>1112520</xdr:rowOff>
    </xdr:from>
    <xdr:ext cx="1272540" cy="350520"/>
    <xdr:sp macro="" textlink="">
      <xdr:nvSpPr>
        <xdr:cNvPr id="34" name="Dikdörtgen 33">
          <a:extLst>
            <a:ext uri="{FF2B5EF4-FFF2-40B4-BE49-F238E27FC236}">
              <a16:creationId xmlns:a16="http://schemas.microsoft.com/office/drawing/2014/main" id="{00000000-0008-0000-0000-000022000000}"/>
            </a:ext>
          </a:extLst>
        </xdr:cNvPr>
        <xdr:cNvSpPr/>
      </xdr:nvSpPr>
      <xdr:spPr>
        <a:xfrm>
          <a:off x="807721" y="1303020"/>
          <a:ext cx="1272540" cy="350520"/>
        </a:xfrm>
        <a:prstGeom prst="rect">
          <a:avLst/>
        </a:prstGeom>
        <a:noFill/>
      </xdr:spPr>
      <xdr:txBody>
        <a:bodyPr wrap="square" lIns="91440" tIns="45720" rIns="91440" bIns="45720">
          <a:noAutofit/>
        </a:bodyPr>
        <a:lstStyle/>
        <a:p>
          <a:pPr algn="ctr"/>
          <a:r>
            <a:rPr lang="tr-TR" sz="1400" b="1" cap="none" spc="50">
              <a:ln w="0"/>
              <a:solidFill>
                <a:sysClr val="windowText" lastClr="000000"/>
              </a:solidFill>
              <a:effectLst>
                <a:innerShdw blurRad="63500" dist="50800" dir="13500000">
                  <a:srgbClr val="000000">
                    <a:alpha val="50000"/>
                  </a:srgbClr>
                </a:innerShdw>
              </a:effectLst>
            </a:rPr>
            <a:t>Ne</a:t>
          </a:r>
          <a:r>
            <a:rPr lang="tr-TR" sz="1400" b="1" cap="none" spc="50" baseline="0">
              <a:ln w="0"/>
              <a:solidFill>
                <a:sysClr val="windowText" lastClr="000000"/>
              </a:solidFill>
              <a:effectLst>
                <a:innerShdw blurRad="63500" dist="50800" dir="13500000">
                  <a:srgbClr val="000000">
                    <a:alpha val="50000"/>
                  </a:srgbClr>
                </a:innerShdw>
              </a:effectLst>
            </a:rPr>
            <a:t> İşe Yarar?</a:t>
          </a:r>
          <a:r>
            <a:rPr lang="tr-TR" sz="1400" b="1" cap="none" spc="50">
              <a:ln w="0"/>
              <a:solidFill>
                <a:sysClr val="windowText" lastClr="000000"/>
              </a:solidFill>
              <a:effectLst>
                <a:innerShdw blurRad="63500" dist="50800" dir="13500000">
                  <a:srgbClr val="000000">
                    <a:alpha val="50000"/>
                  </a:srgbClr>
                </a:innerShdw>
              </a:effectLst>
            </a:rPr>
            <a:t> </a:t>
          </a:r>
        </a:p>
      </xdr:txBody>
    </xdr:sp>
    <xdr:clientData/>
  </xdr:oneCellAnchor>
  <xdr:oneCellAnchor>
    <xdr:from>
      <xdr:col>1</xdr:col>
      <xdr:colOff>121920</xdr:colOff>
      <xdr:row>4</xdr:row>
      <xdr:rowOff>121920</xdr:rowOff>
    </xdr:from>
    <xdr:ext cx="1691639" cy="350520"/>
    <xdr:sp macro="" textlink="">
      <xdr:nvSpPr>
        <xdr:cNvPr id="35" name="Dikdörtgen 34">
          <a:extLst>
            <a:ext uri="{FF2B5EF4-FFF2-40B4-BE49-F238E27FC236}">
              <a16:creationId xmlns:a16="http://schemas.microsoft.com/office/drawing/2014/main" id="{00000000-0008-0000-0000-000023000000}"/>
            </a:ext>
          </a:extLst>
        </xdr:cNvPr>
        <xdr:cNvSpPr/>
      </xdr:nvSpPr>
      <xdr:spPr>
        <a:xfrm>
          <a:off x="815340" y="2286000"/>
          <a:ext cx="1691639" cy="350520"/>
        </a:xfrm>
        <a:prstGeom prst="rect">
          <a:avLst/>
        </a:prstGeom>
        <a:noFill/>
      </xdr:spPr>
      <xdr:txBody>
        <a:bodyPr wrap="square" lIns="91440" tIns="45720" rIns="91440" bIns="45720">
          <a:noAutofit/>
        </a:bodyPr>
        <a:lstStyle/>
        <a:p>
          <a:pPr algn="ctr"/>
          <a:r>
            <a:rPr lang="tr-TR" sz="1400" b="1" cap="none" spc="50">
              <a:ln w="0"/>
              <a:solidFill>
                <a:schemeClr val="bg2"/>
              </a:solidFill>
              <a:effectLst>
                <a:innerShdw blurRad="63500" dist="50800" dir="13500000">
                  <a:srgbClr val="000000">
                    <a:alpha val="50000"/>
                  </a:srgbClr>
                </a:innerShdw>
              </a:effectLst>
            </a:rPr>
            <a:t>Yılı ve Başlıkları</a:t>
          </a:r>
          <a:r>
            <a:rPr lang="tr-TR" sz="1400" b="1" cap="none" spc="50" baseline="0">
              <a:ln w="0"/>
              <a:solidFill>
                <a:schemeClr val="bg2"/>
              </a:solidFill>
              <a:effectLst>
                <a:innerShdw blurRad="63500" dist="50800" dir="13500000">
                  <a:srgbClr val="000000">
                    <a:alpha val="50000"/>
                  </a:srgbClr>
                </a:innerShdw>
              </a:effectLst>
            </a:rPr>
            <a:t> Değiştirebilirsiniz!</a:t>
          </a:r>
          <a:r>
            <a:rPr lang="tr-TR" sz="1400" b="1" cap="none" spc="50">
              <a:ln w="0"/>
              <a:solidFill>
                <a:schemeClr val="bg2"/>
              </a:solidFill>
              <a:effectLst>
                <a:innerShdw blurRad="63500" dist="50800" dir="13500000">
                  <a:srgbClr val="000000">
                    <a:alpha val="50000"/>
                  </a:srgbClr>
                </a:innerShdw>
              </a:effectLst>
            </a:rPr>
            <a:t> </a:t>
          </a:r>
        </a:p>
      </xdr:txBody>
    </xdr:sp>
    <xdr:clientData/>
  </xdr:oneCellAnchor>
  <xdr:oneCellAnchor>
    <xdr:from>
      <xdr:col>4</xdr:col>
      <xdr:colOff>106680</xdr:colOff>
      <xdr:row>3</xdr:row>
      <xdr:rowOff>121920</xdr:rowOff>
    </xdr:from>
    <xdr:ext cx="10386060" cy="517573"/>
    <xdr:sp macro="" textlink="">
      <xdr:nvSpPr>
        <xdr:cNvPr id="36" name="Dikdörtgen 35">
          <a:extLst>
            <a:ext uri="{FF2B5EF4-FFF2-40B4-BE49-F238E27FC236}">
              <a16:creationId xmlns:a16="http://schemas.microsoft.com/office/drawing/2014/main" id="{00000000-0008-0000-0000-000024000000}"/>
            </a:ext>
          </a:extLst>
        </xdr:cNvPr>
        <xdr:cNvSpPr/>
      </xdr:nvSpPr>
      <xdr:spPr>
        <a:xfrm>
          <a:off x="2926080" y="1981200"/>
          <a:ext cx="10386060" cy="517573"/>
        </a:xfrm>
        <a:prstGeom prst="rect">
          <a:avLst/>
        </a:prstGeom>
        <a:noFill/>
      </xdr:spPr>
      <xdr:txBody>
        <a:bodyPr wrap="square" lIns="91440" tIns="45720" rIns="91440" bIns="45720">
          <a:noAutofit/>
        </a:bodyPr>
        <a:lstStyle/>
        <a:p>
          <a:pPr algn="ctr"/>
          <a:r>
            <a:rPr lang="tr-TR" sz="1200" b="0" i="1" cap="none" spc="0">
              <a:ln w="0"/>
              <a:solidFill>
                <a:schemeClr val="bg1"/>
              </a:solidFill>
              <a:effectLst>
                <a:outerShdw blurRad="38100" dist="19050" dir="2700000" algn="tl" rotWithShape="0">
                  <a:schemeClr val="dk1">
                    <a:alpha val="40000"/>
                  </a:schemeClr>
                </a:outerShdw>
              </a:effectLst>
            </a:rPr>
            <a:t>AŞAĞIDAKİ YILI, BULUNDUĞUMUZ YILA VE BAŞLIK ALANLARINI KENDİ KİŞİSEL</a:t>
          </a:r>
          <a:r>
            <a:rPr lang="tr-TR" sz="1200" b="0" i="1" cap="none" spc="0" baseline="0">
              <a:ln w="0"/>
              <a:solidFill>
                <a:schemeClr val="bg1"/>
              </a:solidFill>
              <a:effectLst>
                <a:outerShdw blurRad="38100" dist="19050" dir="2700000" algn="tl" rotWithShape="0">
                  <a:schemeClr val="dk1">
                    <a:alpha val="40000"/>
                  </a:schemeClr>
                </a:outerShdw>
              </a:effectLst>
            </a:rPr>
            <a:t> KULLANIMINIZA</a:t>
          </a:r>
          <a:r>
            <a:rPr lang="tr-TR" sz="1200" b="0" i="1" cap="none" spc="0">
              <a:ln w="0"/>
              <a:solidFill>
                <a:schemeClr val="bg1"/>
              </a:solidFill>
              <a:effectLst>
                <a:outerShdw blurRad="38100" dist="19050" dir="2700000" algn="tl" rotWithShape="0">
                  <a:schemeClr val="dk1">
                    <a:alpha val="40000"/>
                  </a:schemeClr>
                </a:outerShdw>
              </a:effectLst>
            </a:rPr>
            <a:t> GÖRE DÜZENLEYEBİLİRSİNİZ. ÖRNEĞİN</a:t>
          </a:r>
          <a:r>
            <a:rPr lang="tr-TR" sz="1200" b="0" i="1" cap="none" spc="0" baseline="0">
              <a:ln w="0"/>
              <a:solidFill>
                <a:schemeClr val="bg1"/>
              </a:solidFill>
              <a:effectLst>
                <a:outerShdw blurRad="38100" dist="19050" dir="2700000" algn="tl" rotWithShape="0">
                  <a:schemeClr val="dk1">
                    <a:alpha val="40000"/>
                  </a:schemeClr>
                </a:outerShdw>
              </a:effectLst>
            </a:rPr>
            <a:t> 2024 YILI İÇİN KULLANMAK İSTEDİĞİNİZDE MAVİ HÜCREYİ "YILI" 2024 OLARAK GİRİNİZ. İŞ GELİRİ YERİNE YİNE EV YA DA CAMİ,OKUL,KANTİN GİBİ DEĞİŞİKLİK YAPABİLİRSİNİZ.</a:t>
          </a:r>
          <a:endParaRPr lang="tr-TR" sz="1200" b="0" i="1" cap="none" spc="0">
            <a:ln w="0"/>
            <a:solidFill>
              <a:schemeClr val="bg1"/>
            </a:solidFill>
            <a:effectLst>
              <a:outerShdw blurRad="38100" dist="19050" dir="2700000" algn="tl" rotWithShape="0">
                <a:schemeClr val="dk1">
                  <a:alpha val="40000"/>
                </a:schemeClr>
              </a:outerShdw>
            </a:effectLst>
          </a:endParaRPr>
        </a:p>
        <a:p>
          <a:pPr algn="ctr"/>
          <a:r>
            <a:rPr lang="tr-TR" sz="1200" b="0" i="1" cap="none" spc="0">
              <a:ln w="0"/>
              <a:solidFill>
                <a:schemeClr val="bg1"/>
              </a:solidFill>
              <a:effectLst>
                <a:outerShdw blurRad="38100" dist="19050" dir="2700000" algn="tl" rotWithShape="0">
                  <a:schemeClr val="dk1">
                    <a:alpha val="40000"/>
                  </a:schemeClr>
                </a:outerShdw>
              </a:effectLst>
            </a:rPr>
            <a:t>DÜZENLEME İŞLEMİNİ YAPTIKTAN SONRA YAPTIĞINIZ İŞLEMLER TÜM AYLARA OTOMATİK OLARAK YANSIYACAKTIR.</a:t>
          </a:r>
        </a:p>
        <a:p>
          <a:pPr algn="ctr"/>
          <a:r>
            <a:rPr lang="tr-TR" sz="1200" b="1" i="1" cap="none" spc="0">
              <a:ln w="0"/>
              <a:solidFill>
                <a:schemeClr val="bg1"/>
              </a:solidFill>
              <a:effectLst>
                <a:outerShdw blurRad="38100" dist="19050" dir="2700000" algn="tl" rotWithShape="0">
                  <a:schemeClr val="dk1">
                    <a:alpha val="40000"/>
                  </a:schemeClr>
                </a:outerShdw>
              </a:effectLst>
            </a:rPr>
            <a:t>ÖNEMLİ: </a:t>
          </a:r>
          <a:r>
            <a:rPr lang="tr-TR" sz="1200" b="0" i="1" cap="none" spc="0">
              <a:ln w="0"/>
              <a:solidFill>
                <a:schemeClr val="bg1"/>
              </a:solidFill>
              <a:effectLst>
                <a:outerShdw blurRad="38100" dist="19050" dir="2700000" algn="tl" rotWithShape="0">
                  <a:schemeClr val="dk1">
                    <a:alpha val="40000"/>
                  </a:schemeClr>
                </a:outerShdw>
              </a:effectLst>
            </a:rPr>
            <a:t>AYLARA GÖRE GELİR GİDER TABLOLARININ BAŞLIK ALANLARINDA BU SAYFA DIŞINDA BİR DEĞİŞİKLİK YAPMAYINIZ!</a:t>
          </a:r>
        </a:p>
      </xdr:txBody>
    </xdr:sp>
    <xdr:clientData/>
  </xdr:oneCellAnchor>
  <xdr:oneCellAnchor>
    <xdr:from>
      <xdr:col>2</xdr:col>
      <xdr:colOff>906780</xdr:colOff>
      <xdr:row>15</xdr:row>
      <xdr:rowOff>83820</xdr:rowOff>
    </xdr:from>
    <xdr:ext cx="7970520" cy="517573"/>
    <xdr:sp macro="" textlink="">
      <xdr:nvSpPr>
        <xdr:cNvPr id="37" name="Dikdörtgen 36">
          <a:extLst>
            <a:ext uri="{FF2B5EF4-FFF2-40B4-BE49-F238E27FC236}">
              <a16:creationId xmlns:a16="http://schemas.microsoft.com/office/drawing/2014/main" id="{00000000-0008-0000-0000-000025000000}"/>
            </a:ext>
          </a:extLst>
        </xdr:cNvPr>
        <xdr:cNvSpPr/>
      </xdr:nvSpPr>
      <xdr:spPr>
        <a:xfrm>
          <a:off x="2164080" y="4724400"/>
          <a:ext cx="7970520" cy="517573"/>
        </a:xfrm>
        <a:prstGeom prst="rect">
          <a:avLst/>
        </a:prstGeom>
        <a:noFill/>
      </xdr:spPr>
      <xdr:txBody>
        <a:bodyPr wrap="square" lIns="91440" tIns="45720" rIns="91440" bIns="45720">
          <a:noAutofit/>
        </a:bodyPr>
        <a:lstStyle/>
        <a:p>
          <a:pPr algn="ctr"/>
          <a:r>
            <a:rPr lang="tr-TR" sz="1100" b="1" i="1" cap="none" spc="0">
              <a:ln w="0"/>
              <a:solidFill>
                <a:schemeClr val="bg1"/>
              </a:solidFill>
              <a:effectLst>
                <a:outerShdw blurRad="38100" dist="19050" dir="2700000" algn="tl" rotWithShape="0">
                  <a:schemeClr val="dk1">
                    <a:alpha val="40000"/>
                  </a:schemeClr>
                </a:outerShdw>
              </a:effectLst>
            </a:rPr>
            <a:t>ÖNCEKİ YILDA</a:t>
          </a:r>
          <a:r>
            <a:rPr lang="tr-TR" sz="1100" b="1" i="1" cap="none" spc="0" baseline="0">
              <a:ln w="0"/>
              <a:solidFill>
                <a:schemeClr val="bg1"/>
              </a:solidFill>
              <a:effectLst>
                <a:outerShdw blurRad="38100" dist="19050" dir="2700000" algn="tl" rotWithShape="0">
                  <a:schemeClr val="dk1">
                    <a:alpha val="40000"/>
                  </a:schemeClr>
                </a:outerShdw>
              </a:effectLst>
            </a:rPr>
            <a:t>Kİ GELİR VE GİDER KALEMLERİNİZİ "ÖNCEKİ YIL" SAYFASINDAN TEK TEK YAZMAK YERİNE </a:t>
          </a:r>
        </a:p>
        <a:p>
          <a:pPr algn="ctr"/>
          <a:r>
            <a:rPr lang="tr-TR" sz="1100" b="1" i="1" cap="none" spc="0" baseline="0">
              <a:ln w="0"/>
              <a:solidFill>
                <a:schemeClr val="bg1"/>
              </a:solidFill>
              <a:effectLst>
                <a:outerShdw blurRad="38100" dist="19050" dir="2700000" algn="tl" rotWithShape="0">
                  <a:schemeClr val="dk1">
                    <a:alpha val="40000"/>
                  </a:schemeClr>
                </a:outerShdw>
              </a:effectLst>
            </a:rPr>
            <a:t>BURADAN TOPLAM GELİR VE TOPLAM GİDER OLARAK YAZABİLİRSİNİZ!</a:t>
          </a:r>
          <a:endParaRPr lang="tr-TR" sz="1100" b="1" i="1" cap="none" spc="0">
            <a:ln w="0"/>
            <a:solidFill>
              <a:schemeClr val="bg1"/>
            </a:solidFill>
            <a:effectLst>
              <a:outerShdw blurRad="38100" dist="19050" dir="2700000" algn="tl" rotWithShape="0">
                <a:schemeClr val="dk1">
                  <a:alpha val="40000"/>
                </a:schemeClr>
              </a:outerShdw>
            </a:effectLst>
          </a:endParaRPr>
        </a:p>
        <a:p>
          <a:pPr algn="ctr"/>
          <a:r>
            <a:rPr lang="tr-TR" sz="1100" b="0" i="1" cap="none" spc="0">
              <a:ln w="0"/>
              <a:solidFill>
                <a:schemeClr val="bg1"/>
              </a:solidFill>
              <a:effectLst>
                <a:outerShdw blurRad="38100" dist="19050" dir="2700000" algn="tl" rotWithShape="0">
                  <a:schemeClr val="dk1">
                    <a:alpha val="40000"/>
                  </a:schemeClr>
                </a:outerShdw>
              </a:effectLst>
            </a:rPr>
            <a:t>ÖNCEKİ YILDAN DEVREDEN PARANIZI YEŞİL SATIRIN KARŞISINA GİRİNİZ.</a:t>
          </a:r>
          <a:r>
            <a:rPr lang="tr-TR" sz="1100" b="0" i="1" cap="none" spc="0" baseline="0">
              <a:ln w="0"/>
              <a:solidFill>
                <a:schemeClr val="bg1"/>
              </a:solidFill>
              <a:effectLst>
                <a:outerShdw blurRad="38100" dist="19050" dir="2700000" algn="tl" rotWithShape="0">
                  <a:schemeClr val="dk1">
                    <a:alpha val="40000"/>
                  </a:schemeClr>
                </a:outerShdw>
              </a:effectLst>
            </a:rPr>
            <a:t>  </a:t>
          </a:r>
        </a:p>
        <a:p>
          <a:pPr algn="ctr"/>
          <a:r>
            <a:rPr lang="tr-TR" sz="1100" b="0" i="1" cap="none" spc="0">
              <a:ln w="0"/>
              <a:solidFill>
                <a:schemeClr val="bg1"/>
              </a:solidFill>
              <a:effectLst>
                <a:outerShdw blurRad="38100" dist="19050" dir="2700000" algn="tl" rotWithShape="0">
                  <a:schemeClr val="dk1">
                    <a:alpha val="40000"/>
                  </a:schemeClr>
                </a:outerShdw>
              </a:effectLst>
            </a:rPr>
            <a:t>EĞER EKSİ BİR</a:t>
          </a:r>
          <a:r>
            <a:rPr lang="tr-TR" sz="1100" b="0" i="1" cap="none" spc="0" baseline="0">
              <a:ln w="0"/>
              <a:solidFill>
                <a:schemeClr val="bg1"/>
              </a:solidFill>
              <a:effectLst>
                <a:outerShdw blurRad="38100" dist="19050" dir="2700000" algn="tl" rotWithShape="0">
                  <a:schemeClr val="dk1">
                    <a:alpha val="40000"/>
                  </a:schemeClr>
                </a:outerShdw>
              </a:effectLst>
            </a:rPr>
            <a:t> </a:t>
          </a:r>
          <a:r>
            <a:rPr lang="tr-TR" sz="1100" b="0" i="1" cap="none" spc="0">
              <a:ln w="0"/>
              <a:solidFill>
                <a:schemeClr val="bg1"/>
              </a:solidFill>
              <a:effectLst>
                <a:outerShdw blurRad="38100" dist="19050" dir="2700000" algn="tl" rotWithShape="0">
                  <a:schemeClr val="dk1">
                    <a:alpha val="40000"/>
                  </a:schemeClr>
                </a:outerShdw>
              </a:effectLst>
            </a:rPr>
            <a:t>DEVİR SÖZ KONUSUYSA KIRMIZI SATIRIN KARŞISINA BAŞINDA EKSİ (-) OLMADAN GİRİNİZ.</a:t>
          </a:r>
          <a:r>
            <a:rPr lang="tr-TR" sz="1100" b="0" i="1" cap="none" spc="0" baseline="0">
              <a:ln w="0"/>
              <a:solidFill>
                <a:schemeClr val="bg1"/>
              </a:solidFill>
              <a:effectLst>
                <a:outerShdw blurRad="38100" dist="19050" dir="2700000" algn="tl" rotWithShape="0">
                  <a:schemeClr val="dk1">
                    <a:alpha val="40000"/>
                  </a:schemeClr>
                </a:outerShdw>
              </a:effectLst>
            </a:rPr>
            <a:t>  </a:t>
          </a:r>
        </a:p>
        <a:p>
          <a:pPr algn="ctr"/>
          <a:r>
            <a:rPr lang="tr-TR" sz="1100" b="0" i="1" cap="none" spc="0">
              <a:ln w="0"/>
              <a:solidFill>
                <a:schemeClr val="bg1"/>
              </a:solidFill>
              <a:effectLst>
                <a:outerShdw blurRad="38100" dist="19050" dir="2700000" algn="tl" rotWithShape="0">
                  <a:schemeClr val="dk1">
                    <a:alpha val="40000"/>
                  </a:schemeClr>
                </a:outerShdw>
              </a:effectLst>
            </a:rPr>
            <a:t>GELİR VE GİDERLERİNİZİ SIFIR'DAN BAŞLATMAK İSTİYORSANIZ HER HANGİ BİR DEĞER GİRMEYİNİZ!</a:t>
          </a:r>
          <a:r>
            <a:rPr lang="tr-TR" sz="1100" b="0" i="1" cap="none" spc="0" baseline="0">
              <a:ln w="0"/>
              <a:solidFill>
                <a:schemeClr val="bg1"/>
              </a:solidFill>
              <a:effectLst>
                <a:outerShdw blurRad="38100" dist="19050" dir="2700000" algn="tl" rotWithShape="0">
                  <a:schemeClr val="dk1">
                    <a:alpha val="40000"/>
                  </a:schemeClr>
                </a:outerShdw>
              </a:effectLst>
            </a:rPr>
            <a:t> </a:t>
          </a:r>
        </a:p>
        <a:p>
          <a:pPr algn="ctr"/>
          <a:r>
            <a:rPr lang="tr-TR" sz="1100" b="0" i="1" cap="none" spc="0">
              <a:ln w="0"/>
              <a:solidFill>
                <a:schemeClr val="bg1"/>
              </a:solidFill>
              <a:effectLst>
                <a:outerShdw blurRad="38100" dist="19050" dir="2700000" algn="tl" rotWithShape="0">
                  <a:schemeClr val="dk1">
                    <a:alpha val="40000"/>
                  </a:schemeClr>
                </a:outerShdw>
              </a:effectLst>
            </a:rPr>
            <a:t>BURADA BELİRTTİĞİNİZ HESAP DURUMUNUZ, AYLARA OTOMATİK YANSIYACAKTIR.</a:t>
          </a:r>
        </a:p>
      </xdr:txBody>
    </xdr:sp>
    <xdr:clientData/>
  </xdr:oneCellAnchor>
  <xdr:oneCellAnchor>
    <xdr:from>
      <xdr:col>1</xdr:col>
      <xdr:colOff>45720</xdr:colOff>
      <xdr:row>15</xdr:row>
      <xdr:rowOff>396240</xdr:rowOff>
    </xdr:from>
    <xdr:ext cx="1882140" cy="350520"/>
    <xdr:sp macro="" textlink="">
      <xdr:nvSpPr>
        <xdr:cNvPr id="38" name="Dikdörtgen 37">
          <a:extLst>
            <a:ext uri="{FF2B5EF4-FFF2-40B4-BE49-F238E27FC236}">
              <a16:creationId xmlns:a16="http://schemas.microsoft.com/office/drawing/2014/main" id="{00000000-0008-0000-0000-000026000000}"/>
            </a:ext>
          </a:extLst>
        </xdr:cNvPr>
        <xdr:cNvSpPr/>
      </xdr:nvSpPr>
      <xdr:spPr>
        <a:xfrm>
          <a:off x="807720" y="5036820"/>
          <a:ext cx="1882140" cy="350520"/>
        </a:xfrm>
        <a:prstGeom prst="rect">
          <a:avLst/>
        </a:prstGeom>
        <a:noFill/>
      </xdr:spPr>
      <xdr:txBody>
        <a:bodyPr wrap="square" lIns="91440" tIns="45720" rIns="91440" bIns="45720">
          <a:noAutofit/>
        </a:bodyPr>
        <a:lstStyle/>
        <a:p>
          <a:pPr algn="ctr"/>
          <a:r>
            <a:rPr lang="tr-TR" sz="1400" b="1" cap="none" spc="50">
              <a:ln w="0"/>
              <a:solidFill>
                <a:schemeClr val="bg2"/>
              </a:solidFill>
              <a:effectLst>
                <a:innerShdw blurRad="63500" dist="50800" dir="13500000">
                  <a:srgbClr val="000000">
                    <a:alpha val="50000"/>
                  </a:srgbClr>
                </a:innerShdw>
              </a:effectLst>
            </a:rPr>
            <a:t>Kasanızı</a:t>
          </a:r>
          <a:r>
            <a:rPr lang="tr-TR" sz="1400" b="1" cap="none" spc="50" baseline="0">
              <a:ln w="0"/>
              <a:solidFill>
                <a:schemeClr val="bg2"/>
              </a:solidFill>
              <a:effectLst>
                <a:innerShdw blurRad="63500" dist="50800" dir="13500000">
                  <a:srgbClr val="000000">
                    <a:alpha val="50000"/>
                  </a:srgbClr>
                </a:innerShdw>
              </a:effectLst>
            </a:rPr>
            <a:t> </a:t>
          </a:r>
        </a:p>
        <a:p>
          <a:pPr algn="ctr"/>
          <a:r>
            <a:rPr lang="tr-TR" sz="1400" b="1" cap="none" spc="50" baseline="0">
              <a:ln w="0"/>
              <a:solidFill>
                <a:schemeClr val="bg2"/>
              </a:solidFill>
              <a:effectLst>
                <a:innerShdw blurRad="63500" dist="50800" dir="13500000">
                  <a:srgbClr val="000000">
                    <a:alpha val="50000"/>
                  </a:srgbClr>
                </a:innerShdw>
              </a:effectLst>
            </a:rPr>
            <a:t>dilediğiniz miktardan başlatabilirsiniz!</a:t>
          </a:r>
          <a:endParaRPr lang="tr-TR" sz="1400" b="1" cap="none" spc="50">
            <a:ln w="0"/>
            <a:solidFill>
              <a:schemeClr val="bg2"/>
            </a:solidFill>
            <a:effectLst>
              <a:innerShdw blurRad="63500" dist="50800" dir="13500000">
                <a:srgbClr val="000000">
                  <a:alpha val="50000"/>
                </a:srgbClr>
              </a:innerShdw>
            </a:effectLst>
          </a:endParaRPr>
        </a:p>
      </xdr:txBody>
    </xdr:sp>
    <xdr:clientData/>
  </xdr:oneCellAnchor>
  <xdr:twoCellAnchor editAs="oneCell">
    <xdr:from>
      <xdr:col>20</xdr:col>
      <xdr:colOff>241161</xdr:colOff>
      <xdr:row>1</xdr:row>
      <xdr:rowOff>780416</xdr:rowOff>
    </xdr:from>
    <xdr:to>
      <xdr:col>21</xdr:col>
      <xdr:colOff>111439</xdr:colOff>
      <xdr:row>1</xdr:row>
      <xdr:rowOff>1169036</xdr:rowOff>
    </xdr:to>
    <xdr:pic>
      <xdr:nvPicPr>
        <xdr:cNvPr id="39" name="Resim 38">
          <a:hlinkClick xmlns:r="http://schemas.openxmlformats.org/officeDocument/2006/relationships" r:id="rId5"/>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699861" y="970916"/>
          <a:ext cx="365578" cy="388620"/>
        </a:xfrm>
        <a:prstGeom prst="rect">
          <a:avLst/>
        </a:prstGeom>
      </xdr:spPr>
    </xdr:pic>
    <xdr:clientData/>
  </xdr:twoCellAnchor>
  <xdr:oneCellAnchor>
    <xdr:from>
      <xdr:col>19</xdr:col>
      <xdr:colOff>434340</xdr:colOff>
      <xdr:row>1</xdr:row>
      <xdr:rowOff>1154245</xdr:rowOff>
    </xdr:from>
    <xdr:ext cx="1034579" cy="342786"/>
    <xdr:sp macro="" textlink="">
      <xdr:nvSpPr>
        <xdr:cNvPr id="40" name="Dikdörtgen 39">
          <a:hlinkClick xmlns:r="http://schemas.openxmlformats.org/officeDocument/2006/relationships" r:id="rId5"/>
          <a:extLst>
            <a:ext uri="{FF2B5EF4-FFF2-40B4-BE49-F238E27FC236}">
              <a16:creationId xmlns:a16="http://schemas.microsoft.com/office/drawing/2014/main" id="{00000000-0008-0000-0000-000028000000}"/>
            </a:ext>
          </a:extLst>
        </xdr:cNvPr>
        <xdr:cNvSpPr/>
      </xdr:nvSpPr>
      <xdr:spPr>
        <a:xfrm>
          <a:off x="12397740" y="1344745"/>
          <a:ext cx="1034579" cy="342786"/>
        </a:xfrm>
        <a:prstGeom prst="rect">
          <a:avLst/>
        </a:prstGeom>
        <a:noFill/>
      </xdr:spPr>
      <xdr:txBody>
        <a:bodyPr wrap="none" lIns="91440" tIns="45720" rIns="91440" bIns="45720">
          <a:spAutoFit/>
        </a:bodyPr>
        <a:lstStyle/>
        <a:p>
          <a:pPr algn="ctr"/>
          <a:r>
            <a:rPr lang="tr-TR" sz="1600" b="1" cap="none" spc="0">
              <a:ln w="0"/>
              <a:solidFill>
                <a:schemeClr val="tx1"/>
              </a:solidFill>
              <a:effectLst>
                <a:outerShdw blurRad="38100" dist="19050" dir="2700000" algn="tl" rotWithShape="0">
                  <a:schemeClr val="dk1">
                    <a:alpha val="40000"/>
                  </a:schemeClr>
                </a:outerShdw>
              </a:effectLst>
            </a:rPr>
            <a:t>Biz Kimiz?</a:t>
          </a:r>
        </a:p>
      </xdr:txBody>
    </xdr:sp>
    <xdr:clientData/>
  </xdr:oneCellAnchor>
  <xdr:twoCellAnchor editAs="oneCell">
    <xdr:from>
      <xdr:col>18</xdr:col>
      <xdr:colOff>350519</xdr:colOff>
      <xdr:row>1</xdr:row>
      <xdr:rowOff>746354</xdr:rowOff>
    </xdr:from>
    <xdr:to>
      <xdr:col>19</xdr:col>
      <xdr:colOff>318108</xdr:colOff>
      <xdr:row>1</xdr:row>
      <xdr:rowOff>1203099</xdr:rowOff>
    </xdr:to>
    <xdr:pic>
      <xdr:nvPicPr>
        <xdr:cNvPr id="41" name="Resim 40">
          <a:hlinkClick xmlns:r="http://schemas.openxmlformats.org/officeDocument/2006/relationships" r:id="rId7"/>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818619" y="936854"/>
          <a:ext cx="462889" cy="456745"/>
        </a:xfrm>
        <a:prstGeom prst="rect">
          <a:avLst/>
        </a:prstGeom>
      </xdr:spPr>
    </xdr:pic>
    <xdr:clientData/>
  </xdr:twoCellAnchor>
  <xdr:oneCellAnchor>
    <xdr:from>
      <xdr:col>18</xdr:col>
      <xdr:colOff>171373</xdr:colOff>
      <xdr:row>1</xdr:row>
      <xdr:rowOff>1154245</xdr:rowOff>
    </xdr:from>
    <xdr:ext cx="813749" cy="342786"/>
    <xdr:sp macro="" textlink="">
      <xdr:nvSpPr>
        <xdr:cNvPr id="42" name="Dikdörtgen 41">
          <a:hlinkClick xmlns:r="http://schemas.openxmlformats.org/officeDocument/2006/relationships" r:id="rId7"/>
          <a:extLst>
            <a:ext uri="{FF2B5EF4-FFF2-40B4-BE49-F238E27FC236}">
              <a16:creationId xmlns:a16="http://schemas.microsoft.com/office/drawing/2014/main" id="{00000000-0008-0000-0000-00002A000000}"/>
            </a:ext>
          </a:extLst>
        </xdr:cNvPr>
        <xdr:cNvSpPr/>
      </xdr:nvSpPr>
      <xdr:spPr>
        <a:xfrm>
          <a:off x="11639473" y="1344745"/>
          <a:ext cx="813749" cy="342786"/>
        </a:xfrm>
        <a:prstGeom prst="rect">
          <a:avLst/>
        </a:prstGeom>
        <a:noFill/>
      </xdr:spPr>
      <xdr:txBody>
        <a:bodyPr wrap="none" lIns="91440" tIns="45720" rIns="91440" bIns="45720">
          <a:spAutoFit/>
        </a:bodyPr>
        <a:lstStyle/>
        <a:p>
          <a:pPr algn="ctr"/>
          <a:r>
            <a:rPr lang="tr-TR" sz="1600" b="1" cap="none" spc="0">
              <a:ln w="0"/>
              <a:solidFill>
                <a:schemeClr val="tx1"/>
              </a:solidFill>
              <a:effectLst>
                <a:outerShdw blurRad="38100" dist="19050" dir="2700000" algn="tl" rotWithShape="0">
                  <a:schemeClr val="dk1">
                    <a:alpha val="40000"/>
                  </a:schemeClr>
                </a:outerShdw>
              </a:effectLst>
            </a:rPr>
            <a:t>İletişim</a:t>
          </a:r>
        </a:p>
      </xdr:txBody>
    </xdr:sp>
    <xdr:clientData/>
  </xdr:oneCellAnchor>
  <xdr:twoCellAnchor editAs="oneCell">
    <xdr:from>
      <xdr:col>17</xdr:col>
      <xdr:colOff>124083</xdr:colOff>
      <xdr:row>1</xdr:row>
      <xdr:rowOff>765176</xdr:rowOff>
    </xdr:from>
    <xdr:to>
      <xdr:col>18</xdr:col>
      <xdr:colOff>1031</xdr:colOff>
      <xdr:row>1</xdr:row>
      <xdr:rowOff>1184276</xdr:rowOff>
    </xdr:to>
    <xdr:pic>
      <xdr:nvPicPr>
        <xdr:cNvPr id="43" name="Resim 42">
          <a:hlinkClick xmlns:r="http://schemas.openxmlformats.org/officeDocument/2006/relationships" r:id="rId9"/>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096883" y="955676"/>
          <a:ext cx="362723" cy="419100"/>
        </a:xfrm>
        <a:prstGeom prst="rect">
          <a:avLst/>
        </a:prstGeom>
      </xdr:spPr>
    </xdr:pic>
    <xdr:clientData/>
  </xdr:twoCellAnchor>
  <xdr:oneCellAnchor>
    <xdr:from>
      <xdr:col>16</xdr:col>
      <xdr:colOff>412991</xdr:colOff>
      <xdr:row>1</xdr:row>
      <xdr:rowOff>1154245</xdr:rowOff>
    </xdr:from>
    <xdr:ext cx="787716" cy="342786"/>
    <xdr:sp macro="" textlink="">
      <xdr:nvSpPr>
        <xdr:cNvPr id="44" name="Dikdörtgen 43">
          <a:hlinkClick xmlns:r="http://schemas.openxmlformats.org/officeDocument/2006/relationships" r:id="rId9"/>
          <a:extLst>
            <a:ext uri="{FF2B5EF4-FFF2-40B4-BE49-F238E27FC236}">
              <a16:creationId xmlns:a16="http://schemas.microsoft.com/office/drawing/2014/main" id="{00000000-0008-0000-0000-00002C000000}"/>
            </a:ext>
          </a:extLst>
        </xdr:cNvPr>
        <xdr:cNvSpPr/>
      </xdr:nvSpPr>
      <xdr:spPr>
        <a:xfrm>
          <a:off x="10890491" y="1344745"/>
          <a:ext cx="787716" cy="342786"/>
        </a:xfrm>
        <a:prstGeom prst="rect">
          <a:avLst/>
        </a:prstGeom>
        <a:noFill/>
      </xdr:spPr>
      <xdr:txBody>
        <a:bodyPr wrap="none" lIns="91440" tIns="45720" rIns="91440" bIns="45720">
          <a:spAutoFit/>
        </a:bodyPr>
        <a:lstStyle/>
        <a:p>
          <a:pPr algn="ctr"/>
          <a:r>
            <a:rPr lang="tr-TR" sz="1600" b="1" cap="none" spc="0">
              <a:ln w="0"/>
              <a:solidFill>
                <a:schemeClr val="tx1"/>
              </a:solidFill>
              <a:effectLst>
                <a:outerShdw blurRad="38100" dist="19050" dir="2700000" algn="tl" rotWithShape="0">
                  <a:schemeClr val="dk1">
                    <a:alpha val="40000"/>
                  </a:schemeClr>
                </a:outerShdw>
              </a:effectLst>
            </a:rPr>
            <a:t>Kılavuz</a:t>
          </a:r>
        </a:p>
      </xdr:txBody>
    </xdr:sp>
    <xdr:clientData/>
  </xdr:oneCellAnchor>
  <xdr:oneCellAnchor>
    <xdr:from>
      <xdr:col>2</xdr:col>
      <xdr:colOff>929640</xdr:colOff>
      <xdr:row>19</xdr:row>
      <xdr:rowOff>281940</xdr:rowOff>
    </xdr:from>
    <xdr:ext cx="6195060" cy="517573"/>
    <xdr:sp macro="" textlink="">
      <xdr:nvSpPr>
        <xdr:cNvPr id="45" name="Dikdörtgen 44">
          <a:extLst>
            <a:ext uri="{FF2B5EF4-FFF2-40B4-BE49-F238E27FC236}">
              <a16:creationId xmlns:a16="http://schemas.microsoft.com/office/drawing/2014/main" id="{00000000-0008-0000-0000-00002D000000}"/>
            </a:ext>
          </a:extLst>
        </xdr:cNvPr>
        <xdr:cNvSpPr/>
      </xdr:nvSpPr>
      <xdr:spPr>
        <a:xfrm>
          <a:off x="2118360" y="7269480"/>
          <a:ext cx="6195060" cy="517573"/>
        </a:xfrm>
        <a:prstGeom prst="rect">
          <a:avLst/>
        </a:prstGeom>
        <a:noFill/>
      </xdr:spPr>
      <xdr:txBody>
        <a:bodyPr wrap="square" lIns="91440" tIns="45720" rIns="91440" bIns="45720">
          <a:noAutofit/>
        </a:bodyPr>
        <a:lstStyle/>
        <a:p>
          <a:pPr algn="ctr"/>
          <a:r>
            <a:rPr lang="tr-TR" sz="1100" b="0" i="1" cap="none" spc="0">
              <a:ln w="0"/>
              <a:solidFill>
                <a:schemeClr val="bg1"/>
              </a:solidFill>
              <a:effectLst>
                <a:outerShdw blurRad="38100" dist="19050" dir="2700000" algn="tl" rotWithShape="0">
                  <a:schemeClr val="dk1">
                    <a:alpha val="40000"/>
                  </a:schemeClr>
                </a:outerShdw>
              </a:effectLst>
            </a:rPr>
            <a:t>AŞAĞIDAKİ GELİR VE GİDER İSİMLERİNİ</a:t>
          </a:r>
          <a:r>
            <a:rPr lang="tr-TR" sz="1100" b="0" i="1" cap="none" spc="0" baseline="0">
              <a:ln w="0"/>
              <a:solidFill>
                <a:schemeClr val="bg1"/>
              </a:solidFill>
              <a:effectLst>
                <a:outerShdw blurRad="38100" dist="19050" dir="2700000" algn="tl" rotWithShape="0">
                  <a:schemeClr val="dk1">
                    <a:alpha val="40000"/>
                  </a:schemeClr>
                </a:outerShdw>
              </a:effectLst>
            </a:rPr>
            <a:t> </a:t>
          </a:r>
        </a:p>
        <a:p>
          <a:pPr algn="ctr"/>
          <a:r>
            <a:rPr lang="tr-TR" sz="1100" b="0" i="1" cap="none" spc="0" baseline="0">
              <a:ln w="0"/>
              <a:solidFill>
                <a:schemeClr val="bg1"/>
              </a:solidFill>
              <a:effectLst>
                <a:outerShdw blurRad="38100" dist="19050" dir="2700000" algn="tl" rotWithShape="0">
                  <a:schemeClr val="dk1">
                    <a:alpha val="40000"/>
                  </a:schemeClr>
                </a:outerShdw>
              </a:effectLst>
            </a:rPr>
            <a:t>KENDİ SIK KULLANDIĞINIZ GELİR VE HARCAMA KALEMLERİNİZE GÖRE DÜZENLEYEBİLİRSİNİZ.</a:t>
          </a:r>
          <a:endParaRPr lang="tr-TR" sz="1100" b="0" i="1" cap="none" spc="0">
            <a:ln w="0"/>
            <a:solidFill>
              <a:schemeClr val="bg1"/>
            </a:solidFill>
            <a:effectLst>
              <a:outerShdw blurRad="38100" dist="19050" dir="2700000" algn="tl" rotWithShape="0">
                <a:schemeClr val="dk1">
                  <a:alpha val="40000"/>
                </a:schemeClr>
              </a:outerShdw>
            </a:effectLst>
          </a:endParaRPr>
        </a:p>
        <a:p>
          <a:pPr algn="ctr"/>
          <a:r>
            <a:rPr lang="tr-TR" sz="1100" b="0" i="1" cap="none" spc="0">
              <a:ln w="0"/>
              <a:solidFill>
                <a:schemeClr val="bg1"/>
              </a:solidFill>
              <a:effectLst>
                <a:outerShdw blurRad="38100" dist="19050" dir="2700000" algn="tl" rotWithShape="0">
                  <a:schemeClr val="dk1">
                    <a:alpha val="40000"/>
                  </a:schemeClr>
                </a:outerShdw>
              </a:effectLst>
            </a:rPr>
            <a:t>BU YÖNTEM GELİR VE GİDER ADI GİRERKEN YAZMAK YERİNE </a:t>
          </a:r>
        </a:p>
        <a:p>
          <a:pPr algn="ctr"/>
          <a:r>
            <a:rPr lang="tr-TR" sz="1100" b="0" i="1" cap="none" spc="0">
              <a:ln w="0"/>
              <a:solidFill>
                <a:schemeClr val="bg1"/>
              </a:solidFill>
              <a:effectLst>
                <a:outerShdw blurRad="38100" dist="19050" dir="2700000" algn="tl" rotWithShape="0">
                  <a:schemeClr val="dk1">
                    <a:alpha val="40000"/>
                  </a:schemeClr>
                </a:outerShdw>
              </a:effectLst>
            </a:rPr>
            <a:t>AÇILIR LİSTEDEN KOLAYLIKLA SIK KULLANDIKLARINIZI SEÇMENİZİ SAĞLAR.</a:t>
          </a:r>
        </a:p>
      </xdr:txBody>
    </xdr:sp>
    <xdr:clientData/>
  </xdr:oneCellAnchor>
  <xdr:oneCellAnchor>
    <xdr:from>
      <xdr:col>1</xdr:col>
      <xdr:colOff>30480</xdr:colOff>
      <xdr:row>19</xdr:row>
      <xdr:rowOff>480060</xdr:rowOff>
    </xdr:from>
    <xdr:ext cx="1638300" cy="350520"/>
    <xdr:sp macro="" textlink="">
      <xdr:nvSpPr>
        <xdr:cNvPr id="46" name="Dikdörtgen 45">
          <a:extLst>
            <a:ext uri="{FF2B5EF4-FFF2-40B4-BE49-F238E27FC236}">
              <a16:creationId xmlns:a16="http://schemas.microsoft.com/office/drawing/2014/main" id="{00000000-0008-0000-0000-00002E000000}"/>
            </a:ext>
          </a:extLst>
        </xdr:cNvPr>
        <xdr:cNvSpPr/>
      </xdr:nvSpPr>
      <xdr:spPr>
        <a:xfrm>
          <a:off x="792480" y="7467600"/>
          <a:ext cx="1638300" cy="350520"/>
        </a:xfrm>
        <a:prstGeom prst="rect">
          <a:avLst/>
        </a:prstGeom>
        <a:noFill/>
      </xdr:spPr>
      <xdr:txBody>
        <a:bodyPr wrap="square" lIns="91440" tIns="45720" rIns="91440" bIns="45720">
          <a:noAutofit/>
        </a:bodyPr>
        <a:lstStyle/>
        <a:p>
          <a:pPr algn="ctr"/>
          <a:r>
            <a:rPr lang="tr-TR" sz="1400" b="1" cap="none" spc="50">
              <a:ln w="0"/>
              <a:solidFill>
                <a:schemeClr val="bg2"/>
              </a:solidFill>
              <a:effectLst>
                <a:innerShdw blurRad="63500" dist="50800" dir="13500000">
                  <a:srgbClr val="000000">
                    <a:alpha val="50000"/>
                  </a:srgbClr>
                </a:innerShdw>
              </a:effectLst>
            </a:rPr>
            <a:t>Gelir</a:t>
          </a:r>
          <a:r>
            <a:rPr lang="tr-TR" sz="1400" b="1" cap="none" spc="50" baseline="0">
              <a:ln w="0"/>
              <a:solidFill>
                <a:schemeClr val="bg2"/>
              </a:solidFill>
              <a:effectLst>
                <a:innerShdw blurRad="63500" dist="50800" dir="13500000">
                  <a:srgbClr val="000000">
                    <a:alpha val="50000"/>
                  </a:srgbClr>
                </a:innerShdw>
              </a:effectLst>
            </a:rPr>
            <a:t> ve Gider</a:t>
          </a:r>
        </a:p>
        <a:p>
          <a:pPr algn="ctr"/>
          <a:r>
            <a:rPr lang="tr-TR" sz="1400" b="1" cap="none" spc="50" baseline="0">
              <a:ln w="0"/>
              <a:solidFill>
                <a:schemeClr val="bg2"/>
              </a:solidFill>
              <a:effectLst>
                <a:innerShdw blurRad="63500" dist="50800" dir="13500000">
                  <a:srgbClr val="000000">
                    <a:alpha val="50000"/>
                  </a:srgbClr>
                </a:innerShdw>
              </a:effectLst>
            </a:rPr>
            <a:t>Kategorilerinizi</a:t>
          </a:r>
        </a:p>
        <a:p>
          <a:pPr algn="ctr"/>
          <a:r>
            <a:rPr lang="tr-TR" sz="1400" b="1" cap="none" spc="50" baseline="0">
              <a:ln w="0"/>
              <a:solidFill>
                <a:schemeClr val="bg2"/>
              </a:solidFill>
              <a:effectLst>
                <a:innerShdw blurRad="63500" dist="50800" dir="13500000">
                  <a:srgbClr val="000000">
                    <a:alpha val="50000"/>
                  </a:srgbClr>
                </a:innerShdw>
              </a:effectLst>
            </a:rPr>
            <a:t>Belirleyebilirsiniz.</a:t>
          </a:r>
          <a:endParaRPr lang="tr-TR" sz="1400" b="1" cap="none" spc="50">
            <a:ln w="0"/>
            <a:solidFill>
              <a:schemeClr val="bg2"/>
            </a:solidFill>
            <a:effectLst>
              <a:innerShdw blurRad="63500" dist="50800" dir="13500000">
                <a:srgbClr val="000000">
                  <a:alpha val="50000"/>
                </a:srgbClr>
              </a:innerShdw>
            </a:effectLst>
          </a:endParaRPr>
        </a:p>
      </xdr:txBody>
    </xdr:sp>
    <xdr:clientData/>
  </xdr:oneCellAnchor>
  <xdr:twoCellAnchor editAs="oneCell">
    <xdr:from>
      <xdr:col>14</xdr:col>
      <xdr:colOff>289560</xdr:colOff>
      <xdr:row>19</xdr:row>
      <xdr:rowOff>106680</xdr:rowOff>
    </xdr:from>
    <xdr:to>
      <xdr:col>15</xdr:col>
      <xdr:colOff>205740</xdr:colOff>
      <xdr:row>19</xdr:row>
      <xdr:rowOff>477699</xdr:rowOff>
    </xdr:to>
    <xdr:pic>
      <xdr:nvPicPr>
        <xdr:cNvPr id="28" name="4 Resim" descr="attention-hi.png">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4" cstate="print"/>
        <a:stretch>
          <a:fillRect/>
        </a:stretch>
      </xdr:blipFill>
      <xdr:spPr>
        <a:xfrm>
          <a:off x="9776460" y="7094220"/>
          <a:ext cx="411480" cy="371019"/>
        </a:xfrm>
        <a:prstGeom prst="rect">
          <a:avLst/>
        </a:prstGeom>
      </xdr:spPr>
    </xdr:pic>
    <xdr:clientData/>
  </xdr:twoCellAnchor>
  <xdr:oneCellAnchor>
    <xdr:from>
      <xdr:col>13</xdr:col>
      <xdr:colOff>0</xdr:colOff>
      <xdr:row>19</xdr:row>
      <xdr:rowOff>434340</xdr:rowOff>
    </xdr:from>
    <xdr:ext cx="1996440" cy="350520"/>
    <xdr:sp macro="" textlink="">
      <xdr:nvSpPr>
        <xdr:cNvPr id="29" name="Dikdörtgen 28">
          <a:extLst>
            <a:ext uri="{FF2B5EF4-FFF2-40B4-BE49-F238E27FC236}">
              <a16:creationId xmlns:a16="http://schemas.microsoft.com/office/drawing/2014/main" id="{00000000-0008-0000-0000-00001D000000}"/>
            </a:ext>
          </a:extLst>
        </xdr:cNvPr>
        <xdr:cNvSpPr/>
      </xdr:nvSpPr>
      <xdr:spPr>
        <a:xfrm>
          <a:off x="8991600" y="7421880"/>
          <a:ext cx="1996440" cy="350520"/>
        </a:xfrm>
        <a:prstGeom prst="rect">
          <a:avLst/>
        </a:prstGeom>
        <a:noFill/>
      </xdr:spPr>
      <xdr:txBody>
        <a:bodyPr wrap="square" lIns="91440" tIns="45720" rIns="91440" bIns="45720">
          <a:noAutofit/>
        </a:bodyPr>
        <a:lstStyle/>
        <a:p>
          <a:pPr algn="ctr"/>
          <a:r>
            <a:rPr lang="tr-TR" sz="1400" b="1" cap="none" spc="50" baseline="0">
              <a:ln w="0"/>
              <a:solidFill>
                <a:schemeClr val="bg2"/>
              </a:solidFill>
              <a:effectLst>
                <a:innerShdw blurRad="63500" dist="50800" dir="13500000">
                  <a:srgbClr val="000000">
                    <a:alpha val="50000"/>
                  </a:srgbClr>
                </a:innerShdw>
              </a:effectLst>
            </a:rPr>
            <a:t>Borç ve Alacak </a:t>
          </a:r>
        </a:p>
        <a:p>
          <a:pPr algn="ctr"/>
          <a:r>
            <a:rPr lang="tr-TR" sz="1400" b="1" cap="none" spc="50" baseline="0">
              <a:ln w="0"/>
              <a:solidFill>
                <a:schemeClr val="bg2"/>
              </a:solidFill>
              <a:effectLst>
                <a:innerShdw blurRad="63500" dist="50800" dir="13500000">
                  <a:srgbClr val="000000">
                    <a:alpha val="50000"/>
                  </a:srgbClr>
                </a:innerShdw>
              </a:effectLst>
            </a:rPr>
            <a:t>Durumunuzu</a:t>
          </a:r>
        </a:p>
        <a:p>
          <a:pPr algn="ctr"/>
          <a:r>
            <a:rPr lang="tr-TR" sz="1400" b="1" cap="none" spc="50" baseline="0">
              <a:ln w="0"/>
              <a:solidFill>
                <a:schemeClr val="bg2"/>
              </a:solidFill>
              <a:effectLst>
                <a:innerShdw blurRad="63500" dist="50800" dir="13500000">
                  <a:srgbClr val="000000">
                    <a:alpha val="50000"/>
                  </a:srgbClr>
                </a:innerShdw>
              </a:effectLst>
            </a:rPr>
            <a:t>Buradan Girebilirsiniz!</a:t>
          </a:r>
        </a:p>
      </xdr:txBody>
    </xdr:sp>
    <xdr:clientData/>
  </xdr:oneCellAnchor>
  <xdr:oneCellAnchor>
    <xdr:from>
      <xdr:col>16</xdr:col>
      <xdr:colOff>320040</xdr:colOff>
      <xdr:row>19</xdr:row>
      <xdr:rowOff>182880</xdr:rowOff>
    </xdr:from>
    <xdr:ext cx="2583180" cy="517573"/>
    <xdr:sp macro="" textlink="">
      <xdr:nvSpPr>
        <xdr:cNvPr id="30" name="Dikdörtgen 29">
          <a:extLst>
            <a:ext uri="{FF2B5EF4-FFF2-40B4-BE49-F238E27FC236}">
              <a16:creationId xmlns:a16="http://schemas.microsoft.com/office/drawing/2014/main" id="{00000000-0008-0000-0000-00001E000000}"/>
            </a:ext>
          </a:extLst>
        </xdr:cNvPr>
        <xdr:cNvSpPr/>
      </xdr:nvSpPr>
      <xdr:spPr>
        <a:xfrm>
          <a:off x="10728960" y="7170420"/>
          <a:ext cx="2583180" cy="517573"/>
        </a:xfrm>
        <a:prstGeom prst="rect">
          <a:avLst/>
        </a:prstGeom>
        <a:noFill/>
      </xdr:spPr>
      <xdr:txBody>
        <a:bodyPr wrap="square" lIns="91440" tIns="45720" rIns="91440" bIns="45720">
          <a:noAutofit/>
        </a:bodyPr>
        <a:lstStyle/>
        <a:p>
          <a:pPr algn="ctr"/>
          <a:r>
            <a:rPr lang="tr-TR" sz="1100" b="0" i="1" cap="none" spc="0">
              <a:ln w="0"/>
              <a:solidFill>
                <a:schemeClr val="bg1"/>
              </a:solidFill>
              <a:effectLst>
                <a:outerShdw blurRad="38100" dist="19050" dir="2700000" algn="tl" rotWithShape="0">
                  <a:schemeClr val="dk1">
                    <a:alpha val="40000"/>
                  </a:schemeClr>
                </a:outerShdw>
              </a:effectLst>
            </a:rPr>
            <a:t>EĞER VARSA BORÇ VE ALACAKLARINIZI</a:t>
          </a:r>
          <a:r>
            <a:rPr lang="tr-TR" sz="1100" b="0" i="1" cap="none" spc="0" baseline="0">
              <a:ln w="0"/>
              <a:solidFill>
                <a:schemeClr val="bg1"/>
              </a:solidFill>
              <a:effectLst>
                <a:outerShdw blurRad="38100" dist="19050" dir="2700000" algn="tl" rotWithShape="0">
                  <a:schemeClr val="dk1">
                    <a:alpha val="40000"/>
                  </a:schemeClr>
                </a:outerShdw>
              </a:effectLst>
            </a:rPr>
            <a:t> AŞAĞIDAKİ İSİMLERİ DÜZENLEYEREK VE KARŞILARINA TOPLAM MİKTARLARINI YAZARAK TÜM AYLARA OTOMATİK YANSITABİLİRSİNİZ !</a:t>
          </a:r>
          <a:endParaRPr lang="tr-TR" sz="1100" b="0" i="1"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19</xdr:col>
      <xdr:colOff>342900</xdr:colOff>
      <xdr:row>1</xdr:row>
      <xdr:rowOff>38100</xdr:rowOff>
    </xdr:from>
    <xdr:to>
      <xdr:col>21</xdr:col>
      <xdr:colOff>327660</xdr:colOff>
      <xdr:row>1</xdr:row>
      <xdr:rowOff>647700</xdr:rowOff>
    </xdr:to>
    <xdr:sp macro="" textlink="">
      <xdr:nvSpPr>
        <xdr:cNvPr id="47" name="2 Sağ Ok">
          <a:hlinkClick xmlns:r="http://schemas.openxmlformats.org/officeDocument/2006/relationships" r:id="rId11"/>
          <a:extLst>
            <a:ext uri="{FF2B5EF4-FFF2-40B4-BE49-F238E27FC236}">
              <a16:creationId xmlns:a16="http://schemas.microsoft.com/office/drawing/2014/main" id="{00000000-0008-0000-0000-00002F000000}"/>
            </a:ext>
          </a:extLst>
        </xdr:cNvPr>
        <xdr:cNvSpPr/>
      </xdr:nvSpPr>
      <xdr:spPr>
        <a:xfrm>
          <a:off x="12237720" y="228600"/>
          <a:ext cx="975360" cy="609600"/>
        </a:xfrm>
        <a:prstGeom prst="rightArrow">
          <a:avLst/>
        </a:prstGeom>
        <a:solidFill>
          <a:srgbClr val="FFFF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tr-TR" sz="2000" b="1">
              <a:solidFill>
                <a:sysClr val="windowText" lastClr="000000"/>
              </a:solidFill>
              <a:latin typeface="+mn-lt"/>
            </a:rPr>
            <a:t>İLERİ</a:t>
          </a:r>
        </a:p>
      </xdr:txBody>
    </xdr:sp>
    <xdr:clientData/>
  </xdr:twoCellAnchor>
  <xdr:twoCellAnchor>
    <xdr:from>
      <xdr:col>11</xdr:col>
      <xdr:colOff>216529</xdr:colOff>
      <xdr:row>78</xdr:row>
      <xdr:rowOff>53340</xdr:rowOff>
    </xdr:from>
    <xdr:to>
      <xdr:col>12</xdr:col>
      <xdr:colOff>125089</xdr:colOff>
      <xdr:row>80</xdr:row>
      <xdr:rowOff>129540</xdr:rowOff>
    </xdr:to>
    <xdr:sp macro="" textlink="">
      <xdr:nvSpPr>
        <xdr:cNvPr id="51" name="2 Sağ Ok">
          <a:hlinkClick xmlns:r="http://schemas.openxmlformats.org/officeDocument/2006/relationships" r:id="rId12"/>
          <a:extLst>
            <a:ext uri="{FF2B5EF4-FFF2-40B4-BE49-F238E27FC236}">
              <a16:creationId xmlns:a16="http://schemas.microsoft.com/office/drawing/2014/main" id="{00000000-0008-0000-0000-000033000000}"/>
            </a:ext>
          </a:extLst>
        </xdr:cNvPr>
        <xdr:cNvSpPr/>
      </xdr:nvSpPr>
      <xdr:spPr>
        <a:xfrm>
          <a:off x="7646029" y="16885920"/>
          <a:ext cx="975360" cy="609600"/>
        </a:xfrm>
        <a:prstGeom prst="rightArrow">
          <a:avLst/>
        </a:prstGeom>
        <a:solidFill>
          <a:srgbClr val="FFFF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tr-TR" sz="2000" b="1">
              <a:solidFill>
                <a:sysClr val="windowText" lastClr="000000"/>
              </a:solidFill>
              <a:latin typeface="+mn-lt"/>
            </a:rPr>
            <a:t>İLERİ</a:t>
          </a:r>
        </a:p>
      </xdr:txBody>
    </xdr:sp>
    <xdr:clientData/>
  </xdr:twoCellAnchor>
  <xdr:twoCellAnchor editAs="oneCell">
    <xdr:from>
      <xdr:col>2</xdr:col>
      <xdr:colOff>144780</xdr:colOff>
      <xdr:row>73</xdr:row>
      <xdr:rowOff>60960</xdr:rowOff>
    </xdr:from>
    <xdr:to>
      <xdr:col>2</xdr:col>
      <xdr:colOff>556260</xdr:colOff>
      <xdr:row>73</xdr:row>
      <xdr:rowOff>431979</xdr:rowOff>
    </xdr:to>
    <xdr:pic>
      <xdr:nvPicPr>
        <xdr:cNvPr id="48" name="4 Resim" descr="attention-hi.png">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 cstate="print"/>
        <a:stretch>
          <a:fillRect/>
        </a:stretch>
      </xdr:blipFill>
      <xdr:spPr>
        <a:xfrm>
          <a:off x="1333500" y="14325600"/>
          <a:ext cx="411480" cy="371019"/>
        </a:xfrm>
        <a:prstGeom prst="rect">
          <a:avLst/>
        </a:prstGeom>
      </xdr:spPr>
    </xdr:pic>
    <xdr:clientData/>
  </xdr:twoCellAnchor>
  <xdr:oneCellAnchor>
    <xdr:from>
      <xdr:col>0</xdr:col>
      <xdr:colOff>358140</xdr:colOff>
      <xdr:row>73</xdr:row>
      <xdr:rowOff>388620</xdr:rowOff>
    </xdr:from>
    <xdr:ext cx="2461260" cy="350520"/>
    <xdr:sp macro="" textlink="">
      <xdr:nvSpPr>
        <xdr:cNvPr id="52" name="Dikdörtgen 51">
          <a:extLst>
            <a:ext uri="{FF2B5EF4-FFF2-40B4-BE49-F238E27FC236}">
              <a16:creationId xmlns:a16="http://schemas.microsoft.com/office/drawing/2014/main" id="{00000000-0008-0000-0000-000034000000}"/>
            </a:ext>
          </a:extLst>
        </xdr:cNvPr>
        <xdr:cNvSpPr/>
      </xdr:nvSpPr>
      <xdr:spPr>
        <a:xfrm>
          <a:off x="358140" y="14653260"/>
          <a:ext cx="2461260" cy="350520"/>
        </a:xfrm>
        <a:prstGeom prst="rect">
          <a:avLst/>
        </a:prstGeom>
        <a:noFill/>
      </xdr:spPr>
      <xdr:txBody>
        <a:bodyPr wrap="square" lIns="91440" tIns="45720" rIns="91440" bIns="45720">
          <a:noAutofit/>
        </a:bodyPr>
        <a:lstStyle/>
        <a:p>
          <a:pPr algn="ctr"/>
          <a:r>
            <a:rPr lang="tr-TR" sz="1400" b="1" cap="none" spc="50">
              <a:ln w="0"/>
              <a:solidFill>
                <a:schemeClr val="bg2"/>
              </a:solidFill>
              <a:effectLst>
                <a:innerShdw blurRad="63500" dist="50800" dir="13500000">
                  <a:srgbClr val="000000">
                    <a:alpha val="50000"/>
                  </a:srgbClr>
                </a:innerShdw>
              </a:effectLst>
            </a:rPr>
            <a:t>Güncel</a:t>
          </a:r>
          <a:r>
            <a:rPr lang="tr-TR" sz="1400" b="1" cap="none" spc="50" baseline="0">
              <a:ln w="0"/>
              <a:solidFill>
                <a:schemeClr val="bg2"/>
              </a:solidFill>
              <a:effectLst>
                <a:innerShdw blurRad="63500" dist="50800" dir="13500000">
                  <a:srgbClr val="000000">
                    <a:alpha val="50000"/>
                  </a:srgbClr>
                </a:innerShdw>
              </a:effectLst>
            </a:rPr>
            <a:t> Kredi tür ve oranlarını buradan</a:t>
          </a:r>
        </a:p>
        <a:p>
          <a:pPr algn="ctr"/>
          <a:r>
            <a:rPr lang="tr-TR" sz="1400" b="1" cap="none" spc="50" baseline="0">
              <a:ln w="0"/>
              <a:solidFill>
                <a:schemeClr val="bg2"/>
              </a:solidFill>
              <a:effectLst>
                <a:innerShdw blurRad="63500" dist="50800" dir="13500000">
                  <a:srgbClr val="000000">
                    <a:alpha val="50000"/>
                  </a:srgbClr>
                </a:innerShdw>
              </a:effectLst>
            </a:rPr>
            <a:t>düzenleyebilirsiniz.</a:t>
          </a:r>
          <a:endParaRPr lang="tr-TR" sz="1400" b="1" cap="none" spc="50">
            <a:ln w="0"/>
            <a:solidFill>
              <a:schemeClr val="bg2"/>
            </a:solidFill>
            <a:effectLst>
              <a:innerShdw blurRad="63500" dist="50800" dir="13500000">
                <a:srgbClr val="000000">
                  <a:alpha val="50000"/>
                </a:srgbClr>
              </a:innerShdw>
            </a:effectLst>
          </a:endParaRPr>
        </a:p>
      </xdr:txBody>
    </xdr:sp>
    <xdr:clientData/>
  </xdr:oneCellAnchor>
  <xdr:oneCellAnchor>
    <xdr:from>
      <xdr:col>3</xdr:col>
      <xdr:colOff>99060</xdr:colOff>
      <xdr:row>73</xdr:row>
      <xdr:rowOff>220980</xdr:rowOff>
    </xdr:from>
    <xdr:ext cx="4366260" cy="517573"/>
    <xdr:sp macro="" textlink="">
      <xdr:nvSpPr>
        <xdr:cNvPr id="53" name="Dikdörtgen 52">
          <a:extLst>
            <a:ext uri="{FF2B5EF4-FFF2-40B4-BE49-F238E27FC236}">
              <a16:creationId xmlns:a16="http://schemas.microsoft.com/office/drawing/2014/main" id="{00000000-0008-0000-0000-000035000000}"/>
            </a:ext>
          </a:extLst>
        </xdr:cNvPr>
        <xdr:cNvSpPr/>
      </xdr:nvSpPr>
      <xdr:spPr>
        <a:xfrm>
          <a:off x="2423160" y="14485620"/>
          <a:ext cx="4366260" cy="517573"/>
        </a:xfrm>
        <a:prstGeom prst="rect">
          <a:avLst/>
        </a:prstGeom>
        <a:noFill/>
      </xdr:spPr>
      <xdr:txBody>
        <a:bodyPr wrap="square" lIns="91440" tIns="45720" rIns="91440" bIns="45720">
          <a:noAutofit/>
        </a:bodyPr>
        <a:lstStyle/>
        <a:p>
          <a:pPr algn="ctr"/>
          <a:r>
            <a:rPr lang="tr-TR" sz="1100" b="0" i="1" cap="none" spc="0">
              <a:ln w="0"/>
              <a:solidFill>
                <a:schemeClr val="bg1"/>
              </a:solidFill>
              <a:effectLst>
                <a:outerShdw blurRad="38100" dist="19050" dir="2700000" algn="tl" rotWithShape="0">
                  <a:schemeClr val="dk1">
                    <a:alpha val="40000"/>
                  </a:schemeClr>
                </a:outerShdw>
              </a:effectLst>
            </a:rPr>
            <a:t>Kredi</a:t>
          </a:r>
          <a:r>
            <a:rPr lang="tr-TR" sz="1100" b="0" i="1" cap="none" spc="0" baseline="0">
              <a:ln w="0"/>
              <a:solidFill>
                <a:schemeClr val="bg1"/>
              </a:solidFill>
              <a:effectLst>
                <a:outerShdw blurRad="38100" dist="19050" dir="2700000" algn="tl" rotWithShape="0">
                  <a:schemeClr val="dk1">
                    <a:alpha val="40000"/>
                  </a:schemeClr>
                </a:outerShdw>
              </a:effectLst>
            </a:rPr>
            <a:t> isimlerini aşağıdan düzenleyebilir ve yeni isim (en fazla 5) ekleyebilirsiniz. Güncel verilere göre İhtiyaç ve Taşıt Kredilerinde </a:t>
          </a:r>
        </a:p>
        <a:p>
          <a:pPr algn="ctr"/>
          <a:r>
            <a:rPr lang="tr-TR" sz="1100" b="0" i="1" cap="none" spc="0" baseline="0">
              <a:ln w="0"/>
              <a:solidFill>
                <a:schemeClr val="bg1"/>
              </a:solidFill>
              <a:effectLst>
                <a:outerShdw blurRad="38100" dist="19050" dir="2700000" algn="tl" rotWithShape="0">
                  <a:schemeClr val="dk1">
                    <a:alpha val="40000"/>
                  </a:schemeClr>
                </a:outerShdw>
              </a:effectLst>
            </a:rPr>
            <a:t>BSMV oranı %5 ve KKDF oranı %15 olarak hesaplanır. </a:t>
          </a:r>
        </a:p>
        <a:p>
          <a:pPr algn="ctr"/>
          <a:r>
            <a:rPr lang="tr-TR" sz="1100" b="0" i="1" cap="none" spc="0" baseline="0">
              <a:ln w="0"/>
              <a:solidFill>
                <a:schemeClr val="bg1"/>
              </a:solidFill>
              <a:effectLst>
                <a:outerShdw blurRad="38100" dist="19050" dir="2700000" algn="tl" rotWithShape="0">
                  <a:schemeClr val="dk1">
                    <a:alpha val="40000"/>
                  </a:schemeClr>
                </a:outerShdw>
              </a:effectLst>
            </a:rPr>
            <a:t>Ancak Konut Kredisinde bu oranlar </a:t>
          </a:r>
          <a:r>
            <a:rPr lang="tr-TR" sz="1100" b="0" i="1" u="sng" cap="none" spc="0" baseline="0">
              <a:ln w="0"/>
              <a:solidFill>
                <a:schemeClr val="bg1"/>
              </a:solidFill>
              <a:effectLst>
                <a:outerShdw blurRad="38100" dist="19050" dir="2700000" algn="tl" rotWithShape="0">
                  <a:schemeClr val="dk1">
                    <a:alpha val="40000"/>
                  </a:schemeClr>
                </a:outerShdw>
              </a:effectLst>
            </a:rPr>
            <a:t>hesaplanmamaktadır.</a:t>
          </a:r>
        </a:p>
      </xdr:txBody>
    </xdr:sp>
    <xdr:clientData/>
  </xdr:oneCellAnchor>
  <xdr:twoCellAnchor>
    <xdr:from>
      <xdr:col>11</xdr:col>
      <xdr:colOff>88272</xdr:colOff>
      <xdr:row>73</xdr:row>
      <xdr:rowOff>373380</xdr:rowOff>
    </xdr:from>
    <xdr:to>
      <xdr:col>11</xdr:col>
      <xdr:colOff>993768</xdr:colOff>
      <xdr:row>75</xdr:row>
      <xdr:rowOff>154904</xdr:rowOff>
    </xdr:to>
    <xdr:grpSp>
      <xdr:nvGrpSpPr>
        <xdr:cNvPr id="54" name="Grup 53">
          <a:extLst>
            <a:ext uri="{FF2B5EF4-FFF2-40B4-BE49-F238E27FC236}">
              <a16:creationId xmlns:a16="http://schemas.microsoft.com/office/drawing/2014/main" id="{00000000-0008-0000-0000-000036000000}"/>
            </a:ext>
          </a:extLst>
        </xdr:cNvPr>
        <xdr:cNvGrpSpPr/>
      </xdr:nvGrpSpPr>
      <xdr:grpSpPr>
        <a:xfrm>
          <a:off x="7571112" y="23263860"/>
          <a:ext cx="905496" cy="1191224"/>
          <a:chOff x="306084" y="2148840"/>
          <a:chExt cx="905496" cy="1191224"/>
        </a:xfrm>
      </xdr:grpSpPr>
      <xdr:pic>
        <xdr:nvPicPr>
          <xdr:cNvPr id="55" name="Resim 54">
            <a:hlinkClick xmlns:r="http://schemas.openxmlformats.org/officeDocument/2006/relationships" r:id="rId13"/>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02921" y="2148840"/>
            <a:ext cx="627205" cy="670560"/>
          </a:xfrm>
          <a:prstGeom prst="rect">
            <a:avLst/>
          </a:prstGeom>
        </xdr:spPr>
      </xdr:pic>
      <xdr:sp macro="" textlink="">
        <xdr:nvSpPr>
          <xdr:cNvPr id="56" name="Dikdörtgen 55">
            <a:hlinkClick xmlns:r="http://schemas.openxmlformats.org/officeDocument/2006/relationships" r:id="rId13"/>
            <a:extLst>
              <a:ext uri="{FF2B5EF4-FFF2-40B4-BE49-F238E27FC236}">
                <a16:creationId xmlns:a16="http://schemas.microsoft.com/office/drawing/2014/main" id="{00000000-0008-0000-0000-000038000000}"/>
              </a:ext>
            </a:extLst>
          </xdr:cNvPr>
          <xdr:cNvSpPr/>
        </xdr:nvSpPr>
        <xdr:spPr>
          <a:xfrm>
            <a:off x="306084" y="2746825"/>
            <a:ext cx="905496" cy="593239"/>
          </a:xfrm>
          <a:prstGeom prst="rect">
            <a:avLst/>
          </a:prstGeom>
          <a:noFill/>
        </xdr:spPr>
        <xdr:txBody>
          <a:bodyPr wrap="square" lIns="91440" tIns="45720" rIns="91440" bIns="45720">
            <a:spAutoFit/>
          </a:bodyPr>
          <a:lstStyle/>
          <a:p>
            <a:pPr algn="ctr"/>
            <a:r>
              <a:rPr lang="tr-TR" sz="1600" b="1" cap="none" spc="0">
                <a:ln w="0"/>
                <a:solidFill>
                  <a:schemeClr val="tx1"/>
                </a:solidFill>
                <a:effectLst>
                  <a:outerShdw blurRad="38100" dist="19050" dir="2700000" algn="tl" rotWithShape="0">
                    <a:schemeClr val="dk1">
                      <a:alpha val="40000"/>
                    </a:schemeClr>
                  </a:outerShdw>
                </a:effectLst>
              </a:rPr>
              <a:t>Kredi</a:t>
            </a:r>
          </a:p>
          <a:p>
            <a:pPr algn="ctr"/>
            <a:r>
              <a:rPr lang="tr-TR" sz="1600" b="1" cap="none" spc="0">
                <a:ln w="0"/>
                <a:solidFill>
                  <a:schemeClr val="tx1"/>
                </a:solidFill>
                <a:effectLst>
                  <a:outerShdw blurRad="38100" dist="19050" dir="2700000" algn="tl" rotWithShape="0">
                    <a:schemeClr val="dk1">
                      <a:alpha val="40000"/>
                    </a:schemeClr>
                  </a:outerShdw>
                </a:effectLst>
              </a:rPr>
              <a:t>Hesapla</a:t>
            </a:r>
          </a:p>
        </xdr:txBody>
      </xdr:sp>
    </xdr:grpSp>
    <xdr:clientData/>
  </xdr:twoCellAnchor>
  <xdr:oneCellAnchor>
    <xdr:from>
      <xdr:col>8</xdr:col>
      <xdr:colOff>501559</xdr:colOff>
      <xdr:row>82</xdr:row>
      <xdr:rowOff>83635</xdr:rowOff>
    </xdr:from>
    <xdr:ext cx="2258247" cy="405432"/>
    <xdr:sp macro="" textlink="">
      <xdr:nvSpPr>
        <xdr:cNvPr id="2" name="Dikdörtgen 1">
          <a:extLst>
            <a:ext uri="{FF2B5EF4-FFF2-40B4-BE49-F238E27FC236}">
              <a16:creationId xmlns:a16="http://schemas.microsoft.com/office/drawing/2014/main" id="{00000000-0008-0000-0000-000002000000}"/>
            </a:ext>
          </a:extLst>
        </xdr:cNvPr>
        <xdr:cNvSpPr/>
      </xdr:nvSpPr>
      <xdr:spPr>
        <a:xfrm>
          <a:off x="5873659" y="26250715"/>
          <a:ext cx="2258247" cy="405432"/>
        </a:xfrm>
        <a:prstGeom prst="rect">
          <a:avLst/>
        </a:prstGeom>
        <a:noFill/>
      </xdr:spPr>
      <xdr:txBody>
        <a:bodyPr wrap="none" lIns="91440" tIns="45720" rIns="91440" bIns="45720">
          <a:spAutoFit/>
        </a:bodyPr>
        <a:lstStyle/>
        <a:p>
          <a:pPr algn="ctr"/>
          <a:r>
            <a:rPr lang="tr-TR" sz="2000" b="1" cap="none" spc="50">
              <a:ln w="0"/>
              <a:solidFill>
                <a:schemeClr val="bg2"/>
              </a:solidFill>
              <a:effectLst>
                <a:innerShdw blurRad="63500" dist="50800" dir="13500000">
                  <a:srgbClr val="000000">
                    <a:alpha val="50000"/>
                  </a:srgbClr>
                </a:innerShdw>
              </a:effectLst>
            </a:rPr>
            <a:t>Program</a:t>
          </a:r>
          <a:r>
            <a:rPr lang="tr-TR" sz="2000" b="1" cap="none" spc="50" baseline="0">
              <a:ln w="0"/>
              <a:solidFill>
                <a:schemeClr val="bg2"/>
              </a:solidFill>
              <a:effectLst>
                <a:innerShdw blurRad="63500" dist="50800" dir="13500000">
                  <a:srgbClr val="000000">
                    <a:alpha val="50000"/>
                  </a:srgbClr>
                </a:innerShdw>
              </a:effectLst>
            </a:rPr>
            <a:t> Hakkında</a:t>
          </a:r>
          <a:endParaRPr lang="tr-TR" sz="2000" b="1" cap="none" spc="50">
            <a:ln w="0"/>
            <a:solidFill>
              <a:schemeClr val="bg2"/>
            </a:solidFill>
            <a:effectLst>
              <a:innerShdw blurRad="63500" dist="50800" dir="13500000">
                <a:srgbClr val="000000">
                  <a:alpha val="50000"/>
                </a:srgbClr>
              </a:innerShdw>
            </a:effectLst>
          </a:endParaRPr>
        </a:p>
      </xdr:txBody>
    </xdr:sp>
    <xdr:clientData/>
  </xdr:oneCellAnchor>
  <xdr:oneCellAnchor>
    <xdr:from>
      <xdr:col>1</xdr:col>
      <xdr:colOff>380999</xdr:colOff>
      <xdr:row>83</xdr:row>
      <xdr:rowOff>68395</xdr:rowOff>
    </xdr:from>
    <xdr:ext cx="11772901" cy="4413388"/>
    <xdr:sp macro="" textlink="">
      <xdr:nvSpPr>
        <xdr:cNvPr id="57" name="Dikdörtgen 56">
          <a:extLst>
            <a:ext uri="{FF2B5EF4-FFF2-40B4-BE49-F238E27FC236}">
              <a16:creationId xmlns:a16="http://schemas.microsoft.com/office/drawing/2014/main" id="{00000000-0008-0000-0000-000039000000}"/>
            </a:ext>
          </a:extLst>
        </xdr:cNvPr>
        <xdr:cNvSpPr/>
      </xdr:nvSpPr>
      <xdr:spPr>
        <a:xfrm>
          <a:off x="1142999" y="26502175"/>
          <a:ext cx="11772901" cy="4413388"/>
        </a:xfrm>
        <a:prstGeom prst="rect">
          <a:avLst/>
        </a:prstGeom>
        <a:noFill/>
      </xdr:spPr>
      <xdr:txBody>
        <a:bodyPr wrap="square" lIns="91440" tIns="45720" rIns="91440" bIns="45720">
          <a:spAutoFit/>
        </a:bodyPr>
        <a:lstStyle/>
        <a:p>
          <a:pPr algn="ctr"/>
          <a:endParaRPr lang="tr-TR" sz="1200" b="0" cap="none" spc="50">
            <a:ln w="0"/>
            <a:solidFill>
              <a:schemeClr val="bg2"/>
            </a:solidFill>
            <a:effectLst>
              <a:innerShdw blurRad="63500" dist="50800" dir="13500000">
                <a:srgbClr val="000000">
                  <a:alpha val="50000"/>
                </a:srgbClr>
              </a:innerShdw>
            </a:effectLst>
          </a:endParaRPr>
        </a:p>
        <a:p>
          <a:pPr algn="ctr"/>
          <a:r>
            <a:rPr lang="tr-TR" sz="1200" b="0" cap="none" spc="50">
              <a:ln w="0"/>
              <a:solidFill>
                <a:schemeClr val="bg2"/>
              </a:solidFill>
              <a:effectLst>
                <a:innerShdw blurRad="63500" dist="50800" dir="13500000">
                  <a:srgbClr val="000000">
                    <a:alpha val="50000"/>
                  </a:srgbClr>
                </a:innerShdw>
              </a:effectLst>
            </a:rPr>
            <a:t>Bu</a:t>
          </a:r>
          <a:r>
            <a:rPr lang="tr-TR" sz="1200" b="0" cap="none" spc="50" baseline="0">
              <a:ln w="0"/>
              <a:solidFill>
                <a:schemeClr val="bg2"/>
              </a:solidFill>
              <a:effectLst>
                <a:innerShdw blurRad="63500" dist="50800" dir="13500000">
                  <a:srgbClr val="000000">
                    <a:alpha val="50000"/>
                  </a:srgbClr>
                </a:innerShdw>
              </a:effectLst>
            </a:rPr>
            <a:t> program bilisimle.com tarafından hazırlanmıştır.</a:t>
          </a:r>
        </a:p>
        <a:p>
          <a:pPr algn="ctr"/>
          <a:r>
            <a:rPr lang="tr-TR" sz="1200" b="0" cap="none" spc="50" baseline="0">
              <a:ln w="0"/>
              <a:solidFill>
                <a:schemeClr val="bg2"/>
              </a:solidFill>
              <a:effectLst>
                <a:innerShdw blurRad="63500" dist="50800" dir="13500000">
                  <a:srgbClr val="000000">
                    <a:alpha val="50000"/>
                  </a:srgbClr>
                </a:innerShdw>
              </a:effectLst>
            </a:rPr>
            <a:t>Her hakkı saklıdır.</a:t>
          </a:r>
        </a:p>
        <a:p>
          <a:pPr algn="ctr"/>
          <a:r>
            <a:rPr lang="tr-TR" sz="1200" b="0" cap="none" spc="50" baseline="0">
              <a:ln w="0"/>
              <a:solidFill>
                <a:schemeClr val="bg2"/>
              </a:solidFill>
              <a:effectLst>
                <a:innerShdw blurRad="63500" dist="50800" dir="13500000">
                  <a:srgbClr val="000000">
                    <a:alpha val="50000"/>
                  </a:srgbClr>
                </a:innerShdw>
              </a:effectLst>
            </a:rPr>
            <a:t>© 2019-2023</a:t>
          </a:r>
        </a:p>
        <a:p>
          <a:pPr algn="ctr"/>
          <a:endParaRPr lang="tr-TR" sz="1200" b="0" cap="none" spc="50" baseline="0">
            <a:ln w="0"/>
            <a:solidFill>
              <a:schemeClr val="bg2"/>
            </a:solidFill>
            <a:effectLst>
              <a:innerShdw blurRad="63500" dist="50800" dir="13500000">
                <a:srgbClr val="000000">
                  <a:alpha val="50000"/>
                </a:srgbClr>
              </a:innerShdw>
            </a:effectLst>
          </a:endParaRPr>
        </a:p>
        <a:p>
          <a:pPr algn="ctr"/>
          <a:r>
            <a:rPr lang="tr-TR" sz="1200" b="0" cap="none" spc="50" baseline="0">
              <a:ln w="0"/>
              <a:solidFill>
                <a:schemeClr val="bg2"/>
              </a:solidFill>
              <a:effectLst>
                <a:innerShdw blurRad="63500" dist="50800" dir="13500000">
                  <a:srgbClr val="000000">
                    <a:alpha val="50000"/>
                  </a:srgbClr>
                </a:innerShdw>
              </a:effectLst>
            </a:rPr>
            <a:t>Programı, web sitemiz olan bilisimle.com 'u kaynak göstermek ve herhangi bir kar amacı gütmemek şartıyla </a:t>
          </a:r>
        </a:p>
        <a:p>
          <a:pPr algn="ctr"/>
          <a:r>
            <a:rPr lang="tr-TR" sz="1200" b="0" cap="none" spc="50" baseline="0">
              <a:ln w="0"/>
              <a:solidFill>
                <a:schemeClr val="bg2"/>
              </a:solidFill>
              <a:effectLst>
                <a:innerShdw blurRad="63500" dist="50800" dir="13500000">
                  <a:srgbClr val="000000">
                    <a:alpha val="50000"/>
                  </a:srgbClr>
                </a:innerShdw>
              </a:effectLst>
            </a:rPr>
            <a:t>paylaşabilir,çoğaltabilir ve üzerinde değişiklik yapabilirsiniz.</a:t>
          </a:r>
        </a:p>
        <a:p>
          <a:pPr algn="l"/>
          <a:endParaRPr lang="tr-TR" sz="1200" b="0" cap="none" spc="50" baseline="0">
            <a:ln w="0"/>
            <a:solidFill>
              <a:schemeClr val="bg2"/>
            </a:solidFill>
            <a:effectLst>
              <a:innerShdw blurRad="63500" dist="50800" dir="13500000">
                <a:srgbClr val="000000">
                  <a:alpha val="50000"/>
                </a:srgbClr>
              </a:innerShdw>
            </a:effectLst>
          </a:endParaRPr>
        </a:p>
        <a:p>
          <a:pPr algn="ctr"/>
          <a:r>
            <a:rPr lang="tr-TR" sz="1200" b="0" cap="none" spc="50" baseline="0">
              <a:ln w="0"/>
              <a:solidFill>
                <a:schemeClr val="bg2"/>
              </a:solidFill>
              <a:effectLst>
                <a:innerShdw blurRad="63500" dist="50800" dir="13500000">
                  <a:srgbClr val="000000">
                    <a:alpha val="50000"/>
                  </a:srgbClr>
                </a:innerShdw>
              </a:effectLst>
            </a:rPr>
            <a:t>Program ile ilgili farklı sitelerde farklı isimler kullanılarak ve kar amacı güdülerek paylaşım yapıldığı ve </a:t>
          </a:r>
        </a:p>
        <a:p>
          <a:pPr algn="ctr"/>
          <a:r>
            <a:rPr lang="tr-TR" sz="1200" b="0" cap="none" spc="50" baseline="0">
              <a:ln w="0"/>
              <a:solidFill>
                <a:schemeClr val="bg2"/>
              </a:solidFill>
              <a:effectLst>
                <a:innerShdw blurRad="63500" dist="50800" dir="13500000">
                  <a:srgbClr val="000000">
                    <a:alpha val="50000"/>
                  </a:srgbClr>
                </a:innerShdw>
              </a:effectLst>
            </a:rPr>
            <a:t>şahsi fayda sağladığı inceleme ve şikayetlerle tespit edildiğinden bazı sayfalardaki formüllere şifre konulmuştur. </a:t>
          </a:r>
        </a:p>
        <a:p>
          <a:pPr algn="ctr"/>
          <a:r>
            <a:rPr lang="tr-TR" sz="1200" b="0" cap="none" spc="50" baseline="0">
              <a:ln w="0"/>
              <a:solidFill>
                <a:schemeClr val="bg2"/>
              </a:solidFill>
              <a:effectLst>
                <a:innerShdw blurRad="63500" dist="50800" dir="13500000">
                  <a:srgbClr val="000000">
                    <a:alpha val="50000"/>
                  </a:srgbClr>
                </a:innerShdw>
              </a:effectLst>
            </a:rPr>
            <a:t>Şifre istemesi siz formüllerde değişiklik yapmayacaksanız kullanımınıza engel değildir. Eğer bir hücreye veri girmek istediğinizde sizden şifre istiyorsa </a:t>
          </a:r>
        </a:p>
        <a:p>
          <a:pPr algn="ctr"/>
          <a:r>
            <a:rPr lang="tr-TR" sz="1200" b="0" cap="none" spc="50" baseline="0">
              <a:ln w="0"/>
              <a:solidFill>
                <a:schemeClr val="bg2"/>
              </a:solidFill>
              <a:effectLst>
                <a:innerShdw blurRad="63500" dist="50800" dir="13500000">
                  <a:srgbClr val="000000">
                    <a:alpha val="50000"/>
                  </a:srgbClr>
                </a:innerShdw>
              </a:effectLst>
            </a:rPr>
            <a:t>bu durum, o hücreye veri girişinin yapılmayacağı anlamına gelir. O hücrede bir formül var ve veriyi başka bir yerden otomatik çekiyordur olarak anlayabilirsiniz. Dolayısıyla programı şifre girmeden ücretsiz bir şekilde kullanabilirsiniz.</a:t>
          </a:r>
        </a:p>
        <a:p>
          <a:pPr algn="ctr"/>
          <a:endParaRPr lang="tr-TR" sz="1200" b="0" cap="none" spc="50" baseline="0">
            <a:ln w="0"/>
            <a:solidFill>
              <a:schemeClr val="bg2"/>
            </a:solidFill>
            <a:effectLst>
              <a:innerShdw blurRad="63500" dist="50800" dir="13500000">
                <a:srgbClr val="000000">
                  <a:alpha val="50000"/>
                </a:srgbClr>
              </a:innerShdw>
            </a:effectLst>
          </a:endParaRPr>
        </a:p>
        <a:p>
          <a:pPr algn="ctr"/>
          <a:r>
            <a:rPr lang="tr-TR" sz="1200" b="0" cap="none" spc="50" baseline="0">
              <a:ln w="0"/>
              <a:solidFill>
                <a:schemeClr val="bg2"/>
              </a:solidFill>
              <a:effectLst>
                <a:innerShdw blurRad="63500" dist="50800" dir="13500000">
                  <a:srgbClr val="000000">
                    <a:alpha val="50000"/>
                  </a:srgbClr>
                </a:innerShdw>
              </a:effectLst>
            </a:rPr>
            <a:t>Formüllerde ve biçimlendirmede değişiklik yapacaksanız tarafımıza şifre talep edilmesi halinde hem program üzerinden maddi fayda sağlamanın önüne geçmek hem de emeğimizin bir miktar karşılığı olarak şifreyi cüzi bir ücret karşılığında veriyoruz.</a:t>
          </a:r>
        </a:p>
        <a:p>
          <a:pPr algn="ctr"/>
          <a:r>
            <a:rPr lang="tr-TR" sz="1200" b="0" cap="none" spc="50" baseline="0">
              <a:ln w="0"/>
              <a:solidFill>
                <a:schemeClr val="bg2"/>
              </a:solidFill>
              <a:effectLst>
                <a:innerShdw blurRad="63500" dist="50800" dir="13500000">
                  <a:srgbClr val="000000">
                    <a:alpha val="50000"/>
                  </a:srgbClr>
                </a:innerShdw>
              </a:effectLst>
            </a:rPr>
            <a:t> </a:t>
          </a:r>
        </a:p>
        <a:p>
          <a:pPr algn="ctr"/>
          <a:r>
            <a:rPr lang="tr-TR" sz="1200" b="0" cap="none" spc="50" baseline="0">
              <a:ln w="0"/>
              <a:solidFill>
                <a:schemeClr val="bg2"/>
              </a:solidFill>
              <a:effectLst>
                <a:innerShdw blurRad="63500" dist="50800" dir="13500000">
                  <a:srgbClr val="000000">
                    <a:alpha val="50000"/>
                  </a:srgbClr>
                </a:innerShdw>
              </a:effectLst>
            </a:rPr>
            <a:t>Şifre talebi için yukarıdki iletişim butonundan, admin@bilisimle.com veya bilisimlecom@gmail.com e-posta adreslerinden </a:t>
          </a:r>
        </a:p>
        <a:p>
          <a:pPr algn="ctr"/>
          <a:r>
            <a:rPr lang="tr-TR" sz="1200" b="0" cap="none" spc="50" baseline="0">
              <a:ln w="0"/>
              <a:solidFill>
                <a:schemeClr val="bg2"/>
              </a:solidFill>
              <a:effectLst>
                <a:innerShdw blurRad="63500" dist="50800" dir="13500000">
                  <a:srgbClr val="000000">
                    <a:alpha val="50000"/>
                  </a:srgbClr>
                </a:innerShdw>
              </a:effectLst>
            </a:rPr>
            <a:t>ya da İnstagram (Bilişimle Gelecek), Facebook (Bilişimle Gelecek) gibi sosyal medya hesaplarımızdan bizimle iletişime geçebilirsiniz.</a:t>
          </a:r>
        </a:p>
        <a:p>
          <a:pPr algn="ctr"/>
          <a:endParaRPr lang="tr-TR" sz="1200" b="0" cap="none" spc="50" baseline="0">
            <a:ln w="0"/>
            <a:solidFill>
              <a:schemeClr val="bg2"/>
            </a:solidFill>
            <a:effectLst>
              <a:innerShdw blurRad="63500" dist="50800" dir="13500000">
                <a:srgbClr val="000000">
                  <a:alpha val="50000"/>
                </a:srgbClr>
              </a:innerShdw>
            </a:effectLst>
          </a:endParaRPr>
        </a:p>
        <a:p>
          <a:pPr algn="ctr"/>
          <a:r>
            <a:rPr lang="tr-TR" sz="1200" b="1" cap="none" spc="50" baseline="0">
              <a:ln w="0"/>
              <a:solidFill>
                <a:schemeClr val="bg2"/>
              </a:solidFill>
              <a:effectLst>
                <a:innerShdw blurRad="63500" dist="50800" dir="13500000">
                  <a:srgbClr val="000000">
                    <a:alpha val="50000"/>
                  </a:srgbClr>
                </a:innerShdw>
              </a:effectLst>
            </a:rPr>
            <a:t>Anlayışınız için teşekkür ederiz.</a:t>
          </a:r>
        </a:p>
        <a:p>
          <a:pPr algn="ctr"/>
          <a:endParaRPr lang="tr-TR" sz="1200" b="0" cap="none" spc="50" baseline="0">
            <a:ln w="0"/>
            <a:solidFill>
              <a:schemeClr val="bg2"/>
            </a:solidFill>
            <a:effectLst>
              <a:innerShdw blurRad="63500" dist="50800" dir="13500000">
                <a:srgbClr val="000000">
                  <a:alpha val="50000"/>
                </a:srgbClr>
              </a:innerShdw>
            </a:effectLst>
          </a:endParaRPr>
        </a:p>
        <a:p>
          <a:pPr algn="ctr"/>
          <a:r>
            <a:rPr lang="tr-TR" sz="1200" b="0" cap="none" spc="50" baseline="0">
              <a:ln w="0"/>
              <a:solidFill>
                <a:schemeClr val="bg2"/>
              </a:solidFill>
              <a:effectLst>
                <a:innerShdw blurRad="63500" dist="50800" dir="13500000">
                  <a:srgbClr val="000000">
                    <a:alpha val="50000"/>
                  </a:srgbClr>
                </a:innerShdw>
              </a:effectLst>
            </a:rPr>
            <a:t>Tespit ettiğiniz hata, öneri, görüş ve şikayetleriniz için yukarıdaki iletişim butonuna tıklayarak bizimle iletişime geçebilirsiniz.</a:t>
          </a:r>
          <a:endParaRPr lang="tr-TR" sz="1200" b="0" cap="none" spc="50">
            <a:ln w="0"/>
            <a:solidFill>
              <a:schemeClr val="bg2"/>
            </a:solidFill>
            <a:effectLst>
              <a:innerShdw blurRad="63500" dist="50800" dir="13500000">
                <a:srgbClr val="000000">
                  <a:alpha val="50000"/>
                </a:srgbClr>
              </a:innerShdw>
            </a:effectLst>
          </a:endParaRPr>
        </a:p>
      </xdr:txBody>
    </xdr:sp>
    <xdr:clientData/>
  </xdr:oneCellAnchor>
  <xdr:twoCellAnchor editAs="oneCell">
    <xdr:from>
      <xdr:col>1</xdr:col>
      <xdr:colOff>190500</xdr:colOff>
      <xdr:row>1</xdr:row>
      <xdr:rowOff>68580</xdr:rowOff>
    </xdr:from>
    <xdr:to>
      <xdr:col>3</xdr:col>
      <xdr:colOff>381000</xdr:colOff>
      <xdr:row>1</xdr:row>
      <xdr:rowOff>652780</xdr:rowOff>
    </xdr:to>
    <xdr:pic>
      <xdr:nvPicPr>
        <xdr:cNvPr id="6" name="Resim 5">
          <a:hlinkClick xmlns:r="http://schemas.openxmlformats.org/officeDocument/2006/relationships" r:id="rId9"/>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52500" y="259080"/>
          <a:ext cx="1752600" cy="584200"/>
        </a:xfrm>
        <a:prstGeom prst="rect">
          <a:avLst/>
        </a:prstGeom>
      </xdr:spPr>
    </xdr:pic>
    <xdr:clientData/>
  </xdr:twoCellAnchor>
  <xdr:twoCellAnchor editAs="oneCell">
    <xdr:from>
      <xdr:col>8</xdr:col>
      <xdr:colOff>822960</xdr:colOff>
      <xdr:row>105</xdr:row>
      <xdr:rowOff>121920</xdr:rowOff>
    </xdr:from>
    <xdr:to>
      <xdr:col>11</xdr:col>
      <xdr:colOff>518160</xdr:colOff>
      <xdr:row>108</xdr:row>
      <xdr:rowOff>157480</xdr:rowOff>
    </xdr:to>
    <xdr:pic>
      <xdr:nvPicPr>
        <xdr:cNvPr id="7" name="Resim 6">
          <a:hlinkClick xmlns:r="http://schemas.openxmlformats.org/officeDocument/2006/relationships" r:id="rId9"/>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95060" y="30830520"/>
          <a:ext cx="1752600" cy="584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80855</xdr:colOff>
      <xdr:row>14</xdr:row>
      <xdr:rowOff>186689</xdr:rowOff>
    </xdr:from>
    <xdr:to>
      <xdr:col>0</xdr:col>
      <xdr:colOff>701795</xdr:colOff>
      <xdr:row>17</xdr:row>
      <xdr:rowOff>163739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0855" y="423290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116294</xdr:colOff>
      <xdr:row>99</xdr:row>
      <xdr:rowOff>22950</xdr:rowOff>
    </xdr:from>
    <xdr:to>
      <xdr:col>0</xdr:col>
      <xdr:colOff>729614</xdr:colOff>
      <xdr:row>102</xdr:row>
      <xdr:rowOff>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rot="10800000">
          <a:off x="116294" y="2506227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124625</xdr:colOff>
      <xdr:row>7</xdr:row>
      <xdr:rowOff>15240</xdr:rowOff>
    </xdr:from>
    <xdr:to>
      <xdr:col>0</xdr:col>
      <xdr:colOff>658025</xdr:colOff>
      <xdr:row>9</xdr:row>
      <xdr:rowOff>53340</xdr:rowOff>
    </xdr:to>
    <xdr:pic>
      <xdr:nvPicPr>
        <xdr:cNvPr id="5" name="10 Resim" descr="services-icon.png">
          <a:hlinkClick xmlns:r="http://schemas.openxmlformats.org/officeDocument/2006/relationships" r:id="rId3"/>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print"/>
        <a:stretch>
          <a:fillRect/>
        </a:stretch>
      </xdr:blipFill>
      <xdr:spPr>
        <a:xfrm>
          <a:off x="124625" y="2301240"/>
          <a:ext cx="533400" cy="541020"/>
        </a:xfrm>
        <a:prstGeom prst="rect">
          <a:avLst/>
        </a:prstGeom>
      </xdr:spPr>
    </xdr:pic>
    <xdr:clientData/>
  </xdr:twoCellAnchor>
  <xdr:oneCellAnchor>
    <xdr:from>
      <xdr:col>0</xdr:col>
      <xdr:colOff>0</xdr:colOff>
      <xdr:row>8</xdr:row>
      <xdr:rowOff>209550</xdr:rowOff>
    </xdr:from>
    <xdr:ext cx="782650" cy="280205"/>
    <xdr:sp macro="" textlink="">
      <xdr:nvSpPr>
        <xdr:cNvPr id="6" name="11 Metin kutusu">
          <a:hlinkClick xmlns:r="http://schemas.openxmlformats.org/officeDocument/2006/relationships" r:id="rId3"/>
          <a:extLst>
            <a:ext uri="{FF2B5EF4-FFF2-40B4-BE49-F238E27FC236}">
              <a16:creationId xmlns:a16="http://schemas.microsoft.com/office/drawing/2014/main" id="{00000000-0008-0000-0900-000006000000}"/>
            </a:ext>
          </a:extLst>
        </xdr:cNvPr>
        <xdr:cNvSpPr txBox="1"/>
      </xdr:nvSpPr>
      <xdr:spPr>
        <a:xfrm>
          <a:off x="0" y="274701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oneCellAnchor>
    <xdr:from>
      <xdr:col>0</xdr:col>
      <xdr:colOff>33186</xdr:colOff>
      <xdr:row>12</xdr:row>
      <xdr:rowOff>148591</xdr:rowOff>
    </xdr:from>
    <xdr:ext cx="716279" cy="468077"/>
    <xdr:sp macro="" textlink="">
      <xdr:nvSpPr>
        <xdr:cNvPr id="9" name="9 Metin kutusu">
          <a:hlinkClick xmlns:r="http://schemas.openxmlformats.org/officeDocument/2006/relationships" r:id="rId5"/>
          <a:extLst>
            <a:ext uri="{FF2B5EF4-FFF2-40B4-BE49-F238E27FC236}">
              <a16:creationId xmlns:a16="http://schemas.microsoft.com/office/drawing/2014/main" id="{00000000-0008-0000-0900-000009000000}"/>
            </a:ext>
          </a:extLst>
        </xdr:cNvPr>
        <xdr:cNvSpPr txBox="1"/>
      </xdr:nvSpPr>
      <xdr:spPr>
        <a:xfrm>
          <a:off x="33186" y="3691891"/>
          <a:ext cx="716279"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pPr algn="ctr"/>
          <a:r>
            <a:rPr lang="tr-TR" sz="1200" b="1"/>
            <a:t>RAPOR</a:t>
          </a:r>
          <a:r>
            <a:rPr lang="tr-TR" sz="1200" b="1" baseline="0"/>
            <a:t> </a:t>
          </a:r>
        </a:p>
        <a:p>
          <a:pPr algn="ctr"/>
          <a:r>
            <a:rPr lang="tr-TR" sz="1200" b="1" baseline="0"/>
            <a:t>YAZDIR</a:t>
          </a:r>
          <a:endParaRPr lang="tr-TR" sz="1200" b="1"/>
        </a:p>
      </xdr:txBody>
    </xdr:sp>
    <xdr:clientData/>
  </xdr:oneCellAnchor>
  <xdr:twoCellAnchor editAs="oneCell">
    <xdr:from>
      <xdr:col>0</xdr:col>
      <xdr:colOff>85325</xdr:colOff>
      <xdr:row>10</xdr:row>
      <xdr:rowOff>72390</xdr:rowOff>
    </xdr:from>
    <xdr:to>
      <xdr:col>0</xdr:col>
      <xdr:colOff>697325</xdr:colOff>
      <xdr:row>12</xdr:row>
      <xdr:rowOff>189090</xdr:rowOff>
    </xdr:to>
    <xdr:pic>
      <xdr:nvPicPr>
        <xdr:cNvPr id="10" name="12 Resim" descr="gelir-gider-yazici.png">
          <a:hlinkClick xmlns:r="http://schemas.openxmlformats.org/officeDocument/2006/relationships" r:id="rId5"/>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cstate="print"/>
        <a:stretch>
          <a:fillRect/>
        </a:stretch>
      </xdr:blipFill>
      <xdr:spPr>
        <a:xfrm>
          <a:off x="85325" y="3112770"/>
          <a:ext cx="612000" cy="619620"/>
        </a:xfrm>
        <a:prstGeom prst="rect">
          <a:avLst/>
        </a:prstGeom>
      </xdr:spPr>
    </xdr:pic>
    <xdr:clientData/>
  </xdr:twoCellAnchor>
  <xdr:twoCellAnchor editAs="oneCell">
    <xdr:from>
      <xdr:col>0</xdr:col>
      <xdr:colOff>121325</xdr:colOff>
      <xdr:row>4</xdr:row>
      <xdr:rowOff>47626</xdr:rowOff>
    </xdr:from>
    <xdr:to>
      <xdr:col>0</xdr:col>
      <xdr:colOff>661325</xdr:colOff>
      <xdr:row>5</xdr:row>
      <xdr:rowOff>282826</xdr:rowOff>
    </xdr:to>
    <xdr:pic>
      <xdr:nvPicPr>
        <xdr:cNvPr id="12" name="6 Resim" descr="MAYIS.png">
          <a:hlinkClick xmlns:r="http://schemas.openxmlformats.org/officeDocument/2006/relationships" r:id="rId7"/>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8" cstate="print"/>
        <a:stretch>
          <a:fillRect/>
        </a:stretch>
      </xdr:blipFill>
      <xdr:spPr>
        <a:xfrm>
          <a:off x="121325" y="1533526"/>
          <a:ext cx="540000" cy="540000"/>
        </a:xfrm>
        <a:prstGeom prst="rect">
          <a:avLst/>
        </a:prstGeom>
      </xdr:spPr>
    </xdr:pic>
    <xdr:clientData/>
  </xdr:twoCellAnchor>
  <xdr:twoCellAnchor editAs="oneCell">
    <xdr:from>
      <xdr:col>0</xdr:col>
      <xdr:colOff>121325</xdr:colOff>
      <xdr:row>1</xdr:row>
      <xdr:rowOff>224790</xdr:rowOff>
    </xdr:from>
    <xdr:to>
      <xdr:col>0</xdr:col>
      <xdr:colOff>661325</xdr:colOff>
      <xdr:row>3</xdr:row>
      <xdr:rowOff>155190</xdr:rowOff>
    </xdr:to>
    <xdr:pic>
      <xdr:nvPicPr>
        <xdr:cNvPr id="13" name="7 Resim" descr="TEMMUZ.png">
          <a:hlinkClick xmlns:r="http://schemas.openxmlformats.org/officeDocument/2006/relationships" r:id="rId9"/>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0" cstate="print"/>
        <a:stretch>
          <a:fillRect/>
        </a:stretch>
      </xdr:blipFill>
      <xdr:spPr>
        <a:xfrm>
          <a:off x="121325" y="796290"/>
          <a:ext cx="540000" cy="540000"/>
        </a:xfrm>
        <a:prstGeom prst="rect">
          <a:avLst/>
        </a:prstGeom>
      </xdr:spPr>
    </xdr:pic>
    <xdr:clientData/>
  </xdr:twoCellAnchor>
  <xdr:twoCellAnchor editAs="oneCell">
    <xdr:from>
      <xdr:col>0</xdr:col>
      <xdr:colOff>217170</xdr:colOff>
      <xdr:row>0</xdr:row>
      <xdr:rowOff>91440</xdr:rowOff>
    </xdr:from>
    <xdr:to>
      <xdr:col>0</xdr:col>
      <xdr:colOff>613410</xdr:colOff>
      <xdr:row>0</xdr:row>
      <xdr:rowOff>486872</xdr:rowOff>
    </xdr:to>
    <xdr:pic>
      <xdr:nvPicPr>
        <xdr:cNvPr id="16" name="Resim 15">
          <a:hlinkClick xmlns:r="http://schemas.openxmlformats.org/officeDocument/2006/relationships" r:id="rId11"/>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7170" y="91440"/>
          <a:ext cx="396240" cy="395432"/>
        </a:xfrm>
        <a:prstGeom prst="rect">
          <a:avLst/>
        </a:prstGeom>
      </xdr:spPr>
    </xdr:pic>
    <xdr:clientData/>
  </xdr:twoCellAnchor>
  <xdr:oneCellAnchor>
    <xdr:from>
      <xdr:col>0</xdr:col>
      <xdr:colOff>0</xdr:colOff>
      <xdr:row>0</xdr:row>
      <xdr:rowOff>434339</xdr:rowOff>
    </xdr:from>
    <xdr:ext cx="843115" cy="280205"/>
    <xdr:sp macro="" textlink="">
      <xdr:nvSpPr>
        <xdr:cNvPr id="17" name="Dikdörtgen 16">
          <a:hlinkClick xmlns:r="http://schemas.openxmlformats.org/officeDocument/2006/relationships" r:id="rId11"/>
          <a:extLst>
            <a:ext uri="{FF2B5EF4-FFF2-40B4-BE49-F238E27FC236}">
              <a16:creationId xmlns:a16="http://schemas.microsoft.com/office/drawing/2014/main" id="{00000000-0008-0000-0900-000011000000}"/>
            </a:ext>
          </a:extLst>
        </xdr:cNvPr>
        <xdr:cNvSpPr/>
      </xdr:nvSpPr>
      <xdr:spPr>
        <a:xfrm>
          <a:off x="0" y="43433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152400</xdr:colOff>
      <xdr:row>102</xdr:row>
      <xdr:rowOff>76200</xdr:rowOff>
    </xdr:from>
    <xdr:to>
      <xdr:col>12</xdr:col>
      <xdr:colOff>381000</xdr:colOff>
      <xdr:row>105</xdr:row>
      <xdr:rowOff>111760</xdr:rowOff>
    </xdr:to>
    <xdr:pic>
      <xdr:nvPicPr>
        <xdr:cNvPr id="7" name="Resim 6">
          <a:hlinkClick xmlns:r="http://schemas.openxmlformats.org/officeDocument/2006/relationships" r:id="rId13"/>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25640" y="26250900"/>
          <a:ext cx="1752600" cy="584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119507</xdr:colOff>
      <xdr:row>14</xdr:row>
      <xdr:rowOff>179069</xdr:rowOff>
    </xdr:from>
    <xdr:to>
      <xdr:col>0</xdr:col>
      <xdr:colOff>740447</xdr:colOff>
      <xdr:row>17</xdr:row>
      <xdr:rowOff>156119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9507" y="422528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116294</xdr:colOff>
      <xdr:row>99</xdr:row>
      <xdr:rowOff>22950</xdr:rowOff>
    </xdr:from>
    <xdr:to>
      <xdr:col>0</xdr:col>
      <xdr:colOff>729614</xdr:colOff>
      <xdr:row>102</xdr:row>
      <xdr:rowOff>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rot="10800000">
          <a:off x="116294" y="2506227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163277</xdr:colOff>
      <xdr:row>6</xdr:row>
      <xdr:rowOff>182880</xdr:rowOff>
    </xdr:from>
    <xdr:to>
      <xdr:col>0</xdr:col>
      <xdr:colOff>696677</xdr:colOff>
      <xdr:row>9</xdr:row>
      <xdr:rowOff>30480</xdr:rowOff>
    </xdr:to>
    <xdr:pic>
      <xdr:nvPicPr>
        <xdr:cNvPr id="5" name="10 Resim" descr="services-icon.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163277" y="2278380"/>
          <a:ext cx="533400" cy="541020"/>
        </a:xfrm>
        <a:prstGeom prst="rect">
          <a:avLst/>
        </a:prstGeom>
      </xdr:spPr>
    </xdr:pic>
    <xdr:clientData/>
  </xdr:twoCellAnchor>
  <xdr:oneCellAnchor>
    <xdr:from>
      <xdr:col>0</xdr:col>
      <xdr:colOff>38652</xdr:colOff>
      <xdr:row>8</xdr:row>
      <xdr:rowOff>186690</xdr:rowOff>
    </xdr:from>
    <xdr:ext cx="782650" cy="280205"/>
    <xdr:sp macro="" textlink="">
      <xdr:nvSpPr>
        <xdr:cNvPr id="6" name="11 Metin kutusu">
          <a:hlinkClick xmlns:r="http://schemas.openxmlformats.org/officeDocument/2006/relationships" r:id="rId3"/>
          <a:extLst>
            <a:ext uri="{FF2B5EF4-FFF2-40B4-BE49-F238E27FC236}">
              <a16:creationId xmlns:a16="http://schemas.microsoft.com/office/drawing/2014/main" id="{00000000-0008-0000-0A00-000006000000}"/>
            </a:ext>
          </a:extLst>
        </xdr:cNvPr>
        <xdr:cNvSpPr txBox="1"/>
      </xdr:nvSpPr>
      <xdr:spPr>
        <a:xfrm>
          <a:off x="38652" y="272415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oneCellAnchor>
    <xdr:from>
      <xdr:col>0</xdr:col>
      <xdr:colOff>71838</xdr:colOff>
      <xdr:row>12</xdr:row>
      <xdr:rowOff>125731</xdr:rowOff>
    </xdr:from>
    <xdr:ext cx="716279" cy="468077"/>
    <xdr:sp macro="" textlink="">
      <xdr:nvSpPr>
        <xdr:cNvPr id="8" name="9 Metin kutusu">
          <a:hlinkClick xmlns:r="http://schemas.openxmlformats.org/officeDocument/2006/relationships" r:id="rId5"/>
          <a:extLst>
            <a:ext uri="{FF2B5EF4-FFF2-40B4-BE49-F238E27FC236}">
              <a16:creationId xmlns:a16="http://schemas.microsoft.com/office/drawing/2014/main" id="{00000000-0008-0000-0A00-000008000000}"/>
            </a:ext>
          </a:extLst>
        </xdr:cNvPr>
        <xdr:cNvSpPr txBox="1"/>
      </xdr:nvSpPr>
      <xdr:spPr>
        <a:xfrm>
          <a:off x="71838" y="3669031"/>
          <a:ext cx="716279"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pPr algn="ctr"/>
          <a:r>
            <a:rPr lang="tr-TR" sz="1200" b="1"/>
            <a:t>RAPOR</a:t>
          </a:r>
          <a:r>
            <a:rPr lang="tr-TR" sz="1200" b="1" baseline="0"/>
            <a:t> </a:t>
          </a:r>
        </a:p>
        <a:p>
          <a:pPr algn="ctr"/>
          <a:r>
            <a:rPr lang="tr-TR" sz="1200" b="1" baseline="0"/>
            <a:t>YAZDIR</a:t>
          </a:r>
          <a:endParaRPr lang="tr-TR" sz="1200" b="1"/>
        </a:p>
      </xdr:txBody>
    </xdr:sp>
    <xdr:clientData/>
  </xdr:oneCellAnchor>
  <xdr:twoCellAnchor editAs="oneCell">
    <xdr:from>
      <xdr:col>0</xdr:col>
      <xdr:colOff>123977</xdr:colOff>
      <xdr:row>10</xdr:row>
      <xdr:rowOff>49530</xdr:rowOff>
    </xdr:from>
    <xdr:to>
      <xdr:col>0</xdr:col>
      <xdr:colOff>735977</xdr:colOff>
      <xdr:row>12</xdr:row>
      <xdr:rowOff>166230</xdr:rowOff>
    </xdr:to>
    <xdr:pic>
      <xdr:nvPicPr>
        <xdr:cNvPr id="9" name="12 Resim" descr="gelir-gider-yazici.png">
          <a:hlinkClick xmlns:r="http://schemas.openxmlformats.org/officeDocument/2006/relationships" r:id="rId5"/>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6" cstate="print"/>
        <a:stretch>
          <a:fillRect/>
        </a:stretch>
      </xdr:blipFill>
      <xdr:spPr>
        <a:xfrm>
          <a:off x="123977" y="3089910"/>
          <a:ext cx="612000" cy="619620"/>
        </a:xfrm>
        <a:prstGeom prst="rect">
          <a:avLst/>
        </a:prstGeom>
      </xdr:spPr>
    </xdr:pic>
    <xdr:clientData/>
  </xdr:twoCellAnchor>
  <xdr:twoCellAnchor editAs="oneCell">
    <xdr:from>
      <xdr:col>0</xdr:col>
      <xdr:colOff>159977</xdr:colOff>
      <xdr:row>4</xdr:row>
      <xdr:rowOff>36195</xdr:rowOff>
    </xdr:from>
    <xdr:to>
      <xdr:col>0</xdr:col>
      <xdr:colOff>699977</xdr:colOff>
      <xdr:row>5</xdr:row>
      <xdr:rowOff>271395</xdr:rowOff>
    </xdr:to>
    <xdr:pic>
      <xdr:nvPicPr>
        <xdr:cNvPr id="12" name="6 Resim" descr="HAZİRAN.png">
          <a:hlinkClick xmlns:r="http://schemas.openxmlformats.org/officeDocument/2006/relationships" r:id="rId7"/>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8" cstate="print"/>
        <a:stretch>
          <a:fillRect/>
        </a:stretch>
      </xdr:blipFill>
      <xdr:spPr>
        <a:xfrm>
          <a:off x="159977" y="1522095"/>
          <a:ext cx="540000" cy="540000"/>
        </a:xfrm>
        <a:prstGeom prst="rect">
          <a:avLst/>
        </a:prstGeom>
      </xdr:spPr>
    </xdr:pic>
    <xdr:clientData/>
  </xdr:twoCellAnchor>
  <xdr:twoCellAnchor editAs="oneCell">
    <xdr:from>
      <xdr:col>0</xdr:col>
      <xdr:colOff>159977</xdr:colOff>
      <xdr:row>1</xdr:row>
      <xdr:rowOff>213360</xdr:rowOff>
    </xdr:from>
    <xdr:to>
      <xdr:col>0</xdr:col>
      <xdr:colOff>699977</xdr:colOff>
      <xdr:row>3</xdr:row>
      <xdr:rowOff>143760</xdr:rowOff>
    </xdr:to>
    <xdr:pic>
      <xdr:nvPicPr>
        <xdr:cNvPr id="13" name="7 Resim" descr="AĞUSTOS.png">
          <a:hlinkClick xmlns:r="http://schemas.openxmlformats.org/officeDocument/2006/relationships" r:id="rId9"/>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0" cstate="print"/>
        <a:stretch>
          <a:fillRect/>
        </a:stretch>
      </xdr:blipFill>
      <xdr:spPr>
        <a:xfrm>
          <a:off x="159977" y="784860"/>
          <a:ext cx="540000" cy="540000"/>
        </a:xfrm>
        <a:prstGeom prst="rect">
          <a:avLst/>
        </a:prstGeom>
      </xdr:spPr>
    </xdr:pic>
    <xdr:clientData/>
  </xdr:twoCellAnchor>
  <xdr:twoCellAnchor editAs="oneCell">
    <xdr:from>
      <xdr:col>0</xdr:col>
      <xdr:colOff>217170</xdr:colOff>
      <xdr:row>0</xdr:row>
      <xdr:rowOff>91440</xdr:rowOff>
    </xdr:from>
    <xdr:to>
      <xdr:col>0</xdr:col>
      <xdr:colOff>613410</xdr:colOff>
      <xdr:row>0</xdr:row>
      <xdr:rowOff>486872</xdr:rowOff>
    </xdr:to>
    <xdr:pic>
      <xdr:nvPicPr>
        <xdr:cNvPr id="16" name="Resim 15">
          <a:hlinkClick xmlns:r="http://schemas.openxmlformats.org/officeDocument/2006/relationships" r:id="rId11"/>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7170" y="91440"/>
          <a:ext cx="396240" cy="395432"/>
        </a:xfrm>
        <a:prstGeom prst="rect">
          <a:avLst/>
        </a:prstGeom>
      </xdr:spPr>
    </xdr:pic>
    <xdr:clientData/>
  </xdr:twoCellAnchor>
  <xdr:oneCellAnchor>
    <xdr:from>
      <xdr:col>0</xdr:col>
      <xdr:colOff>0</xdr:colOff>
      <xdr:row>0</xdr:row>
      <xdr:rowOff>434339</xdr:rowOff>
    </xdr:from>
    <xdr:ext cx="843115" cy="280205"/>
    <xdr:sp macro="" textlink="">
      <xdr:nvSpPr>
        <xdr:cNvPr id="17" name="Dikdörtgen 16">
          <a:hlinkClick xmlns:r="http://schemas.openxmlformats.org/officeDocument/2006/relationships" r:id="rId11"/>
          <a:extLst>
            <a:ext uri="{FF2B5EF4-FFF2-40B4-BE49-F238E27FC236}">
              <a16:creationId xmlns:a16="http://schemas.microsoft.com/office/drawing/2014/main" id="{00000000-0008-0000-0A00-000011000000}"/>
            </a:ext>
          </a:extLst>
        </xdr:cNvPr>
        <xdr:cNvSpPr/>
      </xdr:nvSpPr>
      <xdr:spPr>
        <a:xfrm>
          <a:off x="0" y="43433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160020</xdr:colOff>
      <xdr:row>102</xdr:row>
      <xdr:rowOff>68580</xdr:rowOff>
    </xdr:from>
    <xdr:to>
      <xdr:col>12</xdr:col>
      <xdr:colOff>388620</xdr:colOff>
      <xdr:row>105</xdr:row>
      <xdr:rowOff>104140</xdr:rowOff>
    </xdr:to>
    <xdr:pic>
      <xdr:nvPicPr>
        <xdr:cNvPr id="7" name="Resim 6">
          <a:hlinkClick xmlns:r="http://schemas.openxmlformats.org/officeDocument/2006/relationships" r:id="rId13"/>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33260" y="26243280"/>
          <a:ext cx="1752600" cy="584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116250</xdr:colOff>
      <xdr:row>14</xdr:row>
      <xdr:rowOff>209549</xdr:rowOff>
    </xdr:from>
    <xdr:to>
      <xdr:col>0</xdr:col>
      <xdr:colOff>737190</xdr:colOff>
      <xdr:row>17</xdr:row>
      <xdr:rowOff>186599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16250" y="425576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116294</xdr:colOff>
      <xdr:row>99</xdr:row>
      <xdr:rowOff>22950</xdr:rowOff>
    </xdr:from>
    <xdr:to>
      <xdr:col>0</xdr:col>
      <xdr:colOff>729614</xdr:colOff>
      <xdr:row>102</xdr:row>
      <xdr:rowOff>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rot="10800000">
          <a:off x="116294" y="2506227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160020</xdr:colOff>
      <xdr:row>7</xdr:row>
      <xdr:rowOff>15240</xdr:rowOff>
    </xdr:from>
    <xdr:to>
      <xdr:col>0</xdr:col>
      <xdr:colOff>693420</xdr:colOff>
      <xdr:row>9</xdr:row>
      <xdr:rowOff>53340</xdr:rowOff>
    </xdr:to>
    <xdr:pic>
      <xdr:nvPicPr>
        <xdr:cNvPr id="5" name="10 Resim" descr="services-icon.png">
          <a:hlinkClick xmlns:r="http://schemas.openxmlformats.org/officeDocument/2006/relationships" r:id="rId3"/>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stretch>
          <a:fillRect/>
        </a:stretch>
      </xdr:blipFill>
      <xdr:spPr>
        <a:xfrm>
          <a:off x="160020" y="2301240"/>
          <a:ext cx="533400" cy="541020"/>
        </a:xfrm>
        <a:prstGeom prst="rect">
          <a:avLst/>
        </a:prstGeom>
      </xdr:spPr>
    </xdr:pic>
    <xdr:clientData/>
  </xdr:twoCellAnchor>
  <xdr:oneCellAnchor>
    <xdr:from>
      <xdr:col>0</xdr:col>
      <xdr:colOff>35395</xdr:colOff>
      <xdr:row>8</xdr:row>
      <xdr:rowOff>209550</xdr:rowOff>
    </xdr:from>
    <xdr:ext cx="782650" cy="280205"/>
    <xdr:sp macro="" textlink="">
      <xdr:nvSpPr>
        <xdr:cNvPr id="6" name="11 Metin kutusu">
          <a:hlinkClick xmlns:r="http://schemas.openxmlformats.org/officeDocument/2006/relationships" r:id="rId3"/>
          <a:extLst>
            <a:ext uri="{FF2B5EF4-FFF2-40B4-BE49-F238E27FC236}">
              <a16:creationId xmlns:a16="http://schemas.microsoft.com/office/drawing/2014/main" id="{00000000-0008-0000-0B00-000006000000}"/>
            </a:ext>
          </a:extLst>
        </xdr:cNvPr>
        <xdr:cNvSpPr txBox="1"/>
      </xdr:nvSpPr>
      <xdr:spPr>
        <a:xfrm>
          <a:off x="35395" y="274701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oneCellAnchor>
    <xdr:from>
      <xdr:col>0</xdr:col>
      <xdr:colOff>68581</xdr:colOff>
      <xdr:row>12</xdr:row>
      <xdr:rowOff>148591</xdr:rowOff>
    </xdr:from>
    <xdr:ext cx="716279" cy="468077"/>
    <xdr:sp macro="" textlink="">
      <xdr:nvSpPr>
        <xdr:cNvPr id="8" name="9 Metin kutusu">
          <a:hlinkClick xmlns:r="http://schemas.openxmlformats.org/officeDocument/2006/relationships" r:id="rId5"/>
          <a:extLst>
            <a:ext uri="{FF2B5EF4-FFF2-40B4-BE49-F238E27FC236}">
              <a16:creationId xmlns:a16="http://schemas.microsoft.com/office/drawing/2014/main" id="{00000000-0008-0000-0B00-000008000000}"/>
            </a:ext>
          </a:extLst>
        </xdr:cNvPr>
        <xdr:cNvSpPr txBox="1"/>
      </xdr:nvSpPr>
      <xdr:spPr>
        <a:xfrm>
          <a:off x="68581" y="3691891"/>
          <a:ext cx="716279"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pPr algn="ctr"/>
          <a:r>
            <a:rPr lang="tr-TR" sz="1200" b="1"/>
            <a:t>RAPOR</a:t>
          </a:r>
          <a:r>
            <a:rPr lang="tr-TR" sz="1200" b="1" baseline="0"/>
            <a:t> </a:t>
          </a:r>
        </a:p>
        <a:p>
          <a:pPr algn="ctr"/>
          <a:r>
            <a:rPr lang="tr-TR" sz="1200" b="1" baseline="0"/>
            <a:t>YAZDIR</a:t>
          </a:r>
          <a:endParaRPr lang="tr-TR" sz="1200" b="1"/>
        </a:p>
      </xdr:txBody>
    </xdr:sp>
    <xdr:clientData/>
  </xdr:oneCellAnchor>
  <xdr:twoCellAnchor editAs="oneCell">
    <xdr:from>
      <xdr:col>0</xdr:col>
      <xdr:colOff>120720</xdr:colOff>
      <xdr:row>10</xdr:row>
      <xdr:rowOff>72390</xdr:rowOff>
    </xdr:from>
    <xdr:to>
      <xdr:col>0</xdr:col>
      <xdr:colOff>732720</xdr:colOff>
      <xdr:row>12</xdr:row>
      <xdr:rowOff>189090</xdr:rowOff>
    </xdr:to>
    <xdr:pic>
      <xdr:nvPicPr>
        <xdr:cNvPr id="9" name="12 Resim" descr="gelir-gider-yazici.png">
          <a:hlinkClick xmlns:r="http://schemas.openxmlformats.org/officeDocument/2006/relationships" r:id="rId5"/>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6" cstate="print"/>
        <a:stretch>
          <a:fillRect/>
        </a:stretch>
      </xdr:blipFill>
      <xdr:spPr>
        <a:xfrm>
          <a:off x="120720" y="3112770"/>
          <a:ext cx="612000" cy="619620"/>
        </a:xfrm>
        <a:prstGeom prst="rect">
          <a:avLst/>
        </a:prstGeom>
      </xdr:spPr>
    </xdr:pic>
    <xdr:clientData/>
  </xdr:twoCellAnchor>
  <xdr:twoCellAnchor editAs="oneCell">
    <xdr:from>
      <xdr:col>0</xdr:col>
      <xdr:colOff>156720</xdr:colOff>
      <xdr:row>4</xdr:row>
      <xdr:rowOff>30480</xdr:rowOff>
    </xdr:from>
    <xdr:to>
      <xdr:col>0</xdr:col>
      <xdr:colOff>696720</xdr:colOff>
      <xdr:row>5</xdr:row>
      <xdr:rowOff>265680</xdr:rowOff>
    </xdr:to>
    <xdr:pic>
      <xdr:nvPicPr>
        <xdr:cNvPr id="12" name="6 Resim" descr="TEMMUZ.png">
          <a:hlinkClick xmlns:r="http://schemas.openxmlformats.org/officeDocument/2006/relationships" r:id="rId7"/>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8" cstate="print"/>
        <a:stretch>
          <a:fillRect/>
        </a:stretch>
      </xdr:blipFill>
      <xdr:spPr>
        <a:xfrm>
          <a:off x="156720" y="1516380"/>
          <a:ext cx="540000" cy="540000"/>
        </a:xfrm>
        <a:prstGeom prst="rect">
          <a:avLst/>
        </a:prstGeom>
      </xdr:spPr>
    </xdr:pic>
    <xdr:clientData/>
  </xdr:twoCellAnchor>
  <xdr:twoCellAnchor editAs="oneCell">
    <xdr:from>
      <xdr:col>0</xdr:col>
      <xdr:colOff>156720</xdr:colOff>
      <xdr:row>1</xdr:row>
      <xdr:rowOff>213360</xdr:rowOff>
    </xdr:from>
    <xdr:to>
      <xdr:col>0</xdr:col>
      <xdr:colOff>696720</xdr:colOff>
      <xdr:row>3</xdr:row>
      <xdr:rowOff>143760</xdr:rowOff>
    </xdr:to>
    <xdr:pic>
      <xdr:nvPicPr>
        <xdr:cNvPr id="13" name="7 Resim" descr="EYLÜL.png">
          <a:hlinkClick xmlns:r="http://schemas.openxmlformats.org/officeDocument/2006/relationships" r:id="rId9"/>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0" cstate="print"/>
        <a:stretch>
          <a:fillRect/>
        </a:stretch>
      </xdr:blipFill>
      <xdr:spPr>
        <a:xfrm>
          <a:off x="156720" y="784860"/>
          <a:ext cx="540000" cy="540000"/>
        </a:xfrm>
        <a:prstGeom prst="rect">
          <a:avLst/>
        </a:prstGeom>
      </xdr:spPr>
    </xdr:pic>
    <xdr:clientData/>
  </xdr:twoCellAnchor>
  <xdr:twoCellAnchor editAs="oneCell">
    <xdr:from>
      <xdr:col>0</xdr:col>
      <xdr:colOff>217170</xdr:colOff>
      <xdr:row>0</xdr:row>
      <xdr:rowOff>83820</xdr:rowOff>
    </xdr:from>
    <xdr:to>
      <xdr:col>0</xdr:col>
      <xdr:colOff>613410</xdr:colOff>
      <xdr:row>0</xdr:row>
      <xdr:rowOff>479252</xdr:rowOff>
    </xdr:to>
    <xdr:pic>
      <xdr:nvPicPr>
        <xdr:cNvPr id="14" name="Resim 13">
          <a:hlinkClick xmlns:r="http://schemas.openxmlformats.org/officeDocument/2006/relationships" r:id="rId11"/>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7170" y="83820"/>
          <a:ext cx="396240" cy="395432"/>
        </a:xfrm>
        <a:prstGeom prst="rect">
          <a:avLst/>
        </a:prstGeom>
      </xdr:spPr>
    </xdr:pic>
    <xdr:clientData/>
  </xdr:twoCellAnchor>
  <xdr:oneCellAnchor>
    <xdr:from>
      <xdr:col>0</xdr:col>
      <xdr:colOff>0</xdr:colOff>
      <xdr:row>0</xdr:row>
      <xdr:rowOff>426719</xdr:rowOff>
    </xdr:from>
    <xdr:ext cx="843115" cy="280205"/>
    <xdr:sp macro="" textlink="">
      <xdr:nvSpPr>
        <xdr:cNvPr id="15" name="Dikdörtgen 14">
          <a:hlinkClick xmlns:r="http://schemas.openxmlformats.org/officeDocument/2006/relationships" r:id="rId11"/>
          <a:extLst>
            <a:ext uri="{FF2B5EF4-FFF2-40B4-BE49-F238E27FC236}">
              <a16:creationId xmlns:a16="http://schemas.microsoft.com/office/drawing/2014/main" id="{00000000-0008-0000-0B00-00000F000000}"/>
            </a:ext>
          </a:extLst>
        </xdr:cNvPr>
        <xdr:cNvSpPr/>
      </xdr:nvSpPr>
      <xdr:spPr>
        <a:xfrm>
          <a:off x="0" y="42671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228600</xdr:colOff>
      <xdr:row>102</xdr:row>
      <xdr:rowOff>68580</xdr:rowOff>
    </xdr:from>
    <xdr:to>
      <xdr:col>12</xdr:col>
      <xdr:colOff>457200</xdr:colOff>
      <xdr:row>105</xdr:row>
      <xdr:rowOff>104140</xdr:rowOff>
    </xdr:to>
    <xdr:pic>
      <xdr:nvPicPr>
        <xdr:cNvPr id="7" name="Resim 6">
          <a:hlinkClick xmlns:r="http://schemas.openxmlformats.org/officeDocument/2006/relationships" r:id="rId13"/>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01840" y="26243280"/>
          <a:ext cx="1752600" cy="584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111335</xdr:colOff>
      <xdr:row>14</xdr:row>
      <xdr:rowOff>209549</xdr:rowOff>
    </xdr:from>
    <xdr:to>
      <xdr:col>0</xdr:col>
      <xdr:colOff>732275</xdr:colOff>
      <xdr:row>17</xdr:row>
      <xdr:rowOff>186599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11335" y="425576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116294</xdr:colOff>
      <xdr:row>99</xdr:row>
      <xdr:rowOff>22950</xdr:rowOff>
    </xdr:from>
    <xdr:to>
      <xdr:col>0</xdr:col>
      <xdr:colOff>729614</xdr:colOff>
      <xdr:row>102</xdr:row>
      <xdr:rowOff>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rot="10800000">
          <a:off x="116294" y="2506227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155105</xdr:colOff>
      <xdr:row>7</xdr:row>
      <xdr:rowOff>15240</xdr:rowOff>
    </xdr:from>
    <xdr:to>
      <xdr:col>0</xdr:col>
      <xdr:colOff>688505</xdr:colOff>
      <xdr:row>9</xdr:row>
      <xdr:rowOff>53340</xdr:rowOff>
    </xdr:to>
    <xdr:pic>
      <xdr:nvPicPr>
        <xdr:cNvPr id="5" name="10 Resim" descr="services-icon.png">
          <a:hlinkClick xmlns:r="http://schemas.openxmlformats.org/officeDocument/2006/relationships" r:id="rId3"/>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stretch>
          <a:fillRect/>
        </a:stretch>
      </xdr:blipFill>
      <xdr:spPr>
        <a:xfrm>
          <a:off x="155105" y="2301240"/>
          <a:ext cx="533400" cy="541020"/>
        </a:xfrm>
        <a:prstGeom prst="rect">
          <a:avLst/>
        </a:prstGeom>
      </xdr:spPr>
    </xdr:pic>
    <xdr:clientData/>
  </xdr:twoCellAnchor>
  <xdr:oneCellAnchor>
    <xdr:from>
      <xdr:col>0</xdr:col>
      <xdr:colOff>30480</xdr:colOff>
      <xdr:row>8</xdr:row>
      <xdr:rowOff>209550</xdr:rowOff>
    </xdr:from>
    <xdr:ext cx="782650" cy="280205"/>
    <xdr:sp macro="" textlink="">
      <xdr:nvSpPr>
        <xdr:cNvPr id="6" name="11 Metin kutusu">
          <a:hlinkClick xmlns:r="http://schemas.openxmlformats.org/officeDocument/2006/relationships" r:id="rId3"/>
          <a:extLst>
            <a:ext uri="{FF2B5EF4-FFF2-40B4-BE49-F238E27FC236}">
              <a16:creationId xmlns:a16="http://schemas.microsoft.com/office/drawing/2014/main" id="{00000000-0008-0000-0C00-000006000000}"/>
            </a:ext>
          </a:extLst>
        </xdr:cNvPr>
        <xdr:cNvSpPr txBox="1"/>
      </xdr:nvSpPr>
      <xdr:spPr>
        <a:xfrm>
          <a:off x="30480" y="274701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oneCellAnchor>
    <xdr:from>
      <xdr:col>0</xdr:col>
      <xdr:colOff>63666</xdr:colOff>
      <xdr:row>12</xdr:row>
      <xdr:rowOff>148591</xdr:rowOff>
    </xdr:from>
    <xdr:ext cx="716279" cy="468077"/>
    <xdr:sp macro="" textlink="">
      <xdr:nvSpPr>
        <xdr:cNvPr id="8" name="9 Metin kutusu">
          <a:hlinkClick xmlns:r="http://schemas.openxmlformats.org/officeDocument/2006/relationships" r:id="rId5"/>
          <a:extLst>
            <a:ext uri="{FF2B5EF4-FFF2-40B4-BE49-F238E27FC236}">
              <a16:creationId xmlns:a16="http://schemas.microsoft.com/office/drawing/2014/main" id="{00000000-0008-0000-0C00-000008000000}"/>
            </a:ext>
          </a:extLst>
        </xdr:cNvPr>
        <xdr:cNvSpPr txBox="1"/>
      </xdr:nvSpPr>
      <xdr:spPr>
        <a:xfrm>
          <a:off x="63666" y="3691891"/>
          <a:ext cx="716279"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pPr algn="ctr"/>
          <a:r>
            <a:rPr lang="tr-TR" sz="1200" b="1"/>
            <a:t>RAPOR</a:t>
          </a:r>
          <a:r>
            <a:rPr lang="tr-TR" sz="1200" b="1" baseline="0"/>
            <a:t> </a:t>
          </a:r>
        </a:p>
        <a:p>
          <a:pPr algn="ctr"/>
          <a:r>
            <a:rPr lang="tr-TR" sz="1200" b="1" baseline="0"/>
            <a:t>YAZDIR</a:t>
          </a:r>
          <a:endParaRPr lang="tr-TR" sz="1200" b="1"/>
        </a:p>
      </xdr:txBody>
    </xdr:sp>
    <xdr:clientData/>
  </xdr:oneCellAnchor>
  <xdr:twoCellAnchor editAs="oneCell">
    <xdr:from>
      <xdr:col>0</xdr:col>
      <xdr:colOff>115805</xdr:colOff>
      <xdr:row>10</xdr:row>
      <xdr:rowOff>72390</xdr:rowOff>
    </xdr:from>
    <xdr:to>
      <xdr:col>0</xdr:col>
      <xdr:colOff>727805</xdr:colOff>
      <xdr:row>12</xdr:row>
      <xdr:rowOff>189090</xdr:rowOff>
    </xdr:to>
    <xdr:pic>
      <xdr:nvPicPr>
        <xdr:cNvPr id="9" name="12 Resim" descr="gelir-gider-yazici.png">
          <a:hlinkClick xmlns:r="http://schemas.openxmlformats.org/officeDocument/2006/relationships" r:id="rId5"/>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6" cstate="print"/>
        <a:stretch>
          <a:fillRect/>
        </a:stretch>
      </xdr:blipFill>
      <xdr:spPr>
        <a:xfrm>
          <a:off x="115805" y="3112770"/>
          <a:ext cx="612000" cy="619620"/>
        </a:xfrm>
        <a:prstGeom prst="rect">
          <a:avLst/>
        </a:prstGeom>
      </xdr:spPr>
    </xdr:pic>
    <xdr:clientData/>
  </xdr:twoCellAnchor>
  <xdr:twoCellAnchor editAs="oneCell">
    <xdr:from>
      <xdr:col>0</xdr:col>
      <xdr:colOff>151805</xdr:colOff>
      <xdr:row>4</xdr:row>
      <xdr:rowOff>35333</xdr:rowOff>
    </xdr:from>
    <xdr:to>
      <xdr:col>0</xdr:col>
      <xdr:colOff>691805</xdr:colOff>
      <xdr:row>5</xdr:row>
      <xdr:rowOff>270533</xdr:rowOff>
    </xdr:to>
    <xdr:pic>
      <xdr:nvPicPr>
        <xdr:cNvPr id="12" name="6 Resim" descr="AĞUSTOS.png">
          <a:hlinkClick xmlns:r="http://schemas.openxmlformats.org/officeDocument/2006/relationships" r:id="rId7"/>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8" cstate="print"/>
        <a:stretch>
          <a:fillRect/>
        </a:stretch>
      </xdr:blipFill>
      <xdr:spPr>
        <a:xfrm>
          <a:off x="151805" y="1521233"/>
          <a:ext cx="540000" cy="540000"/>
        </a:xfrm>
        <a:prstGeom prst="rect">
          <a:avLst/>
        </a:prstGeom>
      </xdr:spPr>
    </xdr:pic>
    <xdr:clientData/>
  </xdr:twoCellAnchor>
  <xdr:twoCellAnchor editAs="oneCell">
    <xdr:from>
      <xdr:col>0</xdr:col>
      <xdr:colOff>151805</xdr:colOff>
      <xdr:row>1</xdr:row>
      <xdr:rowOff>213360</xdr:rowOff>
    </xdr:from>
    <xdr:to>
      <xdr:col>0</xdr:col>
      <xdr:colOff>691805</xdr:colOff>
      <xdr:row>3</xdr:row>
      <xdr:rowOff>143760</xdr:rowOff>
    </xdr:to>
    <xdr:pic>
      <xdr:nvPicPr>
        <xdr:cNvPr id="13" name="7 Resim" descr="EKİM.png">
          <a:hlinkClick xmlns:r="http://schemas.openxmlformats.org/officeDocument/2006/relationships" r:id="rId9"/>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10" cstate="print"/>
        <a:stretch>
          <a:fillRect/>
        </a:stretch>
      </xdr:blipFill>
      <xdr:spPr>
        <a:xfrm>
          <a:off x="151805" y="784860"/>
          <a:ext cx="540000" cy="540000"/>
        </a:xfrm>
        <a:prstGeom prst="rect">
          <a:avLst/>
        </a:prstGeom>
      </xdr:spPr>
    </xdr:pic>
    <xdr:clientData/>
  </xdr:twoCellAnchor>
  <xdr:twoCellAnchor editAs="oneCell">
    <xdr:from>
      <xdr:col>0</xdr:col>
      <xdr:colOff>224790</xdr:colOff>
      <xdr:row>0</xdr:row>
      <xdr:rowOff>83820</xdr:rowOff>
    </xdr:from>
    <xdr:to>
      <xdr:col>0</xdr:col>
      <xdr:colOff>621030</xdr:colOff>
      <xdr:row>0</xdr:row>
      <xdr:rowOff>479252</xdr:rowOff>
    </xdr:to>
    <xdr:pic>
      <xdr:nvPicPr>
        <xdr:cNvPr id="14" name="Resim 13">
          <a:hlinkClick xmlns:r="http://schemas.openxmlformats.org/officeDocument/2006/relationships" r:id="rId1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4790" y="83820"/>
          <a:ext cx="396240" cy="395432"/>
        </a:xfrm>
        <a:prstGeom prst="rect">
          <a:avLst/>
        </a:prstGeom>
      </xdr:spPr>
    </xdr:pic>
    <xdr:clientData/>
  </xdr:twoCellAnchor>
  <xdr:oneCellAnchor>
    <xdr:from>
      <xdr:col>0</xdr:col>
      <xdr:colOff>7620</xdr:colOff>
      <xdr:row>0</xdr:row>
      <xdr:rowOff>426719</xdr:rowOff>
    </xdr:from>
    <xdr:ext cx="843115" cy="280205"/>
    <xdr:sp macro="" textlink="">
      <xdr:nvSpPr>
        <xdr:cNvPr id="15" name="Dikdörtgen 14">
          <a:hlinkClick xmlns:r="http://schemas.openxmlformats.org/officeDocument/2006/relationships" r:id="rId11"/>
          <a:extLst>
            <a:ext uri="{FF2B5EF4-FFF2-40B4-BE49-F238E27FC236}">
              <a16:creationId xmlns:a16="http://schemas.microsoft.com/office/drawing/2014/main" id="{00000000-0008-0000-0C00-00000F000000}"/>
            </a:ext>
          </a:extLst>
        </xdr:cNvPr>
        <xdr:cNvSpPr/>
      </xdr:nvSpPr>
      <xdr:spPr>
        <a:xfrm>
          <a:off x="7620" y="42671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198120</xdr:colOff>
      <xdr:row>102</xdr:row>
      <xdr:rowOff>60960</xdr:rowOff>
    </xdr:from>
    <xdr:to>
      <xdr:col>12</xdr:col>
      <xdr:colOff>426720</xdr:colOff>
      <xdr:row>105</xdr:row>
      <xdr:rowOff>96520</xdr:rowOff>
    </xdr:to>
    <xdr:pic>
      <xdr:nvPicPr>
        <xdr:cNvPr id="7" name="Resim 6">
          <a:hlinkClick xmlns:r="http://schemas.openxmlformats.org/officeDocument/2006/relationships" r:id="rId13"/>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71360" y="26235660"/>
          <a:ext cx="1752600" cy="584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116250</xdr:colOff>
      <xdr:row>14</xdr:row>
      <xdr:rowOff>186689</xdr:rowOff>
    </xdr:from>
    <xdr:to>
      <xdr:col>0</xdr:col>
      <xdr:colOff>737190</xdr:colOff>
      <xdr:row>17</xdr:row>
      <xdr:rowOff>163739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16250" y="423290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116294</xdr:colOff>
      <xdr:row>99</xdr:row>
      <xdr:rowOff>22950</xdr:rowOff>
    </xdr:from>
    <xdr:to>
      <xdr:col>0</xdr:col>
      <xdr:colOff>729614</xdr:colOff>
      <xdr:row>102</xdr:row>
      <xdr:rowOff>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rot="10800000">
          <a:off x="116294" y="2506227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160020</xdr:colOff>
      <xdr:row>7</xdr:row>
      <xdr:rowOff>22860</xdr:rowOff>
    </xdr:from>
    <xdr:to>
      <xdr:col>0</xdr:col>
      <xdr:colOff>693420</xdr:colOff>
      <xdr:row>9</xdr:row>
      <xdr:rowOff>60960</xdr:rowOff>
    </xdr:to>
    <xdr:pic>
      <xdr:nvPicPr>
        <xdr:cNvPr id="5" name="10 Resim" descr="services-icon.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60020" y="2308860"/>
          <a:ext cx="533400" cy="541020"/>
        </a:xfrm>
        <a:prstGeom prst="rect">
          <a:avLst/>
        </a:prstGeom>
      </xdr:spPr>
    </xdr:pic>
    <xdr:clientData/>
  </xdr:twoCellAnchor>
  <xdr:oneCellAnchor>
    <xdr:from>
      <xdr:col>0</xdr:col>
      <xdr:colOff>35395</xdr:colOff>
      <xdr:row>8</xdr:row>
      <xdr:rowOff>217170</xdr:rowOff>
    </xdr:from>
    <xdr:ext cx="782650" cy="280205"/>
    <xdr:sp macro="" textlink="">
      <xdr:nvSpPr>
        <xdr:cNvPr id="6" name="11 Metin kutusu">
          <a:hlinkClick xmlns:r="http://schemas.openxmlformats.org/officeDocument/2006/relationships" r:id="rId3"/>
          <a:extLst>
            <a:ext uri="{FF2B5EF4-FFF2-40B4-BE49-F238E27FC236}">
              <a16:creationId xmlns:a16="http://schemas.microsoft.com/office/drawing/2014/main" id="{00000000-0008-0000-0D00-000006000000}"/>
            </a:ext>
          </a:extLst>
        </xdr:cNvPr>
        <xdr:cNvSpPr txBox="1"/>
      </xdr:nvSpPr>
      <xdr:spPr>
        <a:xfrm>
          <a:off x="35395" y="275463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oneCellAnchor>
    <xdr:from>
      <xdr:col>0</xdr:col>
      <xdr:colOff>68581</xdr:colOff>
      <xdr:row>12</xdr:row>
      <xdr:rowOff>156211</xdr:rowOff>
    </xdr:from>
    <xdr:ext cx="716279" cy="468077"/>
    <xdr:sp macro="" textlink="">
      <xdr:nvSpPr>
        <xdr:cNvPr id="8" name="9 Metin kutusu">
          <a:hlinkClick xmlns:r="http://schemas.openxmlformats.org/officeDocument/2006/relationships" r:id="rId5"/>
          <a:extLst>
            <a:ext uri="{FF2B5EF4-FFF2-40B4-BE49-F238E27FC236}">
              <a16:creationId xmlns:a16="http://schemas.microsoft.com/office/drawing/2014/main" id="{00000000-0008-0000-0D00-000008000000}"/>
            </a:ext>
          </a:extLst>
        </xdr:cNvPr>
        <xdr:cNvSpPr txBox="1"/>
      </xdr:nvSpPr>
      <xdr:spPr>
        <a:xfrm>
          <a:off x="68581" y="3699511"/>
          <a:ext cx="716279"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pPr algn="ctr"/>
          <a:r>
            <a:rPr lang="tr-TR" sz="1200" b="1"/>
            <a:t>RAPOR</a:t>
          </a:r>
          <a:r>
            <a:rPr lang="tr-TR" sz="1200" b="1" baseline="0"/>
            <a:t> </a:t>
          </a:r>
        </a:p>
        <a:p>
          <a:pPr algn="ctr"/>
          <a:r>
            <a:rPr lang="tr-TR" sz="1200" b="1" baseline="0"/>
            <a:t>YAZDIR</a:t>
          </a:r>
          <a:endParaRPr lang="tr-TR" sz="1200" b="1"/>
        </a:p>
      </xdr:txBody>
    </xdr:sp>
    <xdr:clientData/>
  </xdr:oneCellAnchor>
  <xdr:twoCellAnchor editAs="oneCell">
    <xdr:from>
      <xdr:col>0</xdr:col>
      <xdr:colOff>120720</xdr:colOff>
      <xdr:row>10</xdr:row>
      <xdr:rowOff>80010</xdr:rowOff>
    </xdr:from>
    <xdr:to>
      <xdr:col>0</xdr:col>
      <xdr:colOff>732720</xdr:colOff>
      <xdr:row>12</xdr:row>
      <xdr:rowOff>196710</xdr:rowOff>
    </xdr:to>
    <xdr:pic>
      <xdr:nvPicPr>
        <xdr:cNvPr id="9" name="12 Resim" descr="gelir-gider-yazici.png">
          <a:hlinkClick xmlns:r="http://schemas.openxmlformats.org/officeDocument/2006/relationships" r:id="rId5"/>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6" cstate="print"/>
        <a:stretch>
          <a:fillRect/>
        </a:stretch>
      </xdr:blipFill>
      <xdr:spPr>
        <a:xfrm>
          <a:off x="120720" y="3120390"/>
          <a:ext cx="612000" cy="619620"/>
        </a:xfrm>
        <a:prstGeom prst="rect">
          <a:avLst/>
        </a:prstGeom>
      </xdr:spPr>
    </xdr:pic>
    <xdr:clientData/>
  </xdr:twoCellAnchor>
  <xdr:twoCellAnchor editAs="oneCell">
    <xdr:from>
      <xdr:col>0</xdr:col>
      <xdr:colOff>156720</xdr:colOff>
      <xdr:row>4</xdr:row>
      <xdr:rowOff>15241</xdr:rowOff>
    </xdr:from>
    <xdr:to>
      <xdr:col>0</xdr:col>
      <xdr:colOff>696720</xdr:colOff>
      <xdr:row>5</xdr:row>
      <xdr:rowOff>250441</xdr:rowOff>
    </xdr:to>
    <xdr:pic>
      <xdr:nvPicPr>
        <xdr:cNvPr id="12" name="6 Resim" descr="EYLÜL.png">
          <a:hlinkClick xmlns:r="http://schemas.openxmlformats.org/officeDocument/2006/relationships" r:id="rId7"/>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8" cstate="print"/>
        <a:stretch>
          <a:fillRect/>
        </a:stretch>
      </xdr:blipFill>
      <xdr:spPr>
        <a:xfrm>
          <a:off x="156720" y="1501141"/>
          <a:ext cx="540000" cy="540000"/>
        </a:xfrm>
        <a:prstGeom prst="rect">
          <a:avLst/>
        </a:prstGeom>
      </xdr:spPr>
    </xdr:pic>
    <xdr:clientData/>
  </xdr:twoCellAnchor>
  <xdr:twoCellAnchor editAs="oneCell">
    <xdr:from>
      <xdr:col>0</xdr:col>
      <xdr:colOff>156720</xdr:colOff>
      <xdr:row>1</xdr:row>
      <xdr:rowOff>198120</xdr:rowOff>
    </xdr:from>
    <xdr:to>
      <xdr:col>0</xdr:col>
      <xdr:colOff>696720</xdr:colOff>
      <xdr:row>3</xdr:row>
      <xdr:rowOff>128520</xdr:rowOff>
    </xdr:to>
    <xdr:pic>
      <xdr:nvPicPr>
        <xdr:cNvPr id="13" name="7 Resim" descr="KASIM.png">
          <a:hlinkClick xmlns:r="http://schemas.openxmlformats.org/officeDocument/2006/relationships" r:id="rId9"/>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0" cstate="print"/>
        <a:stretch>
          <a:fillRect/>
        </a:stretch>
      </xdr:blipFill>
      <xdr:spPr>
        <a:xfrm>
          <a:off x="156720" y="769620"/>
          <a:ext cx="540000" cy="540000"/>
        </a:xfrm>
        <a:prstGeom prst="rect">
          <a:avLst/>
        </a:prstGeom>
      </xdr:spPr>
    </xdr:pic>
    <xdr:clientData/>
  </xdr:twoCellAnchor>
  <xdr:twoCellAnchor editAs="oneCell">
    <xdr:from>
      <xdr:col>0</xdr:col>
      <xdr:colOff>217170</xdr:colOff>
      <xdr:row>0</xdr:row>
      <xdr:rowOff>76200</xdr:rowOff>
    </xdr:from>
    <xdr:to>
      <xdr:col>0</xdr:col>
      <xdr:colOff>613410</xdr:colOff>
      <xdr:row>0</xdr:row>
      <xdr:rowOff>471632</xdr:rowOff>
    </xdr:to>
    <xdr:pic>
      <xdr:nvPicPr>
        <xdr:cNvPr id="16" name="Resim 15">
          <a:hlinkClick xmlns:r="http://schemas.openxmlformats.org/officeDocument/2006/relationships" r:id="rId1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7170" y="76200"/>
          <a:ext cx="396240" cy="395432"/>
        </a:xfrm>
        <a:prstGeom prst="rect">
          <a:avLst/>
        </a:prstGeom>
      </xdr:spPr>
    </xdr:pic>
    <xdr:clientData/>
  </xdr:twoCellAnchor>
  <xdr:oneCellAnchor>
    <xdr:from>
      <xdr:col>0</xdr:col>
      <xdr:colOff>0</xdr:colOff>
      <xdr:row>0</xdr:row>
      <xdr:rowOff>419099</xdr:rowOff>
    </xdr:from>
    <xdr:ext cx="843115" cy="280205"/>
    <xdr:sp macro="" textlink="">
      <xdr:nvSpPr>
        <xdr:cNvPr id="17" name="Dikdörtgen 16">
          <a:hlinkClick xmlns:r="http://schemas.openxmlformats.org/officeDocument/2006/relationships" r:id="rId11"/>
          <a:extLst>
            <a:ext uri="{FF2B5EF4-FFF2-40B4-BE49-F238E27FC236}">
              <a16:creationId xmlns:a16="http://schemas.microsoft.com/office/drawing/2014/main" id="{00000000-0008-0000-0D00-000011000000}"/>
            </a:ext>
          </a:extLst>
        </xdr:cNvPr>
        <xdr:cNvSpPr/>
      </xdr:nvSpPr>
      <xdr:spPr>
        <a:xfrm>
          <a:off x="0" y="41909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190500</xdr:colOff>
      <xdr:row>102</xdr:row>
      <xdr:rowOff>68580</xdr:rowOff>
    </xdr:from>
    <xdr:to>
      <xdr:col>12</xdr:col>
      <xdr:colOff>419100</xdr:colOff>
      <xdr:row>105</xdr:row>
      <xdr:rowOff>104140</xdr:rowOff>
    </xdr:to>
    <xdr:pic>
      <xdr:nvPicPr>
        <xdr:cNvPr id="7" name="Resim 6">
          <a:hlinkClick xmlns:r="http://schemas.openxmlformats.org/officeDocument/2006/relationships" r:id="rId13"/>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63740" y="26243280"/>
          <a:ext cx="1752600" cy="584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111335</xdr:colOff>
      <xdr:row>14</xdr:row>
      <xdr:rowOff>217169</xdr:rowOff>
    </xdr:from>
    <xdr:to>
      <xdr:col>0</xdr:col>
      <xdr:colOff>732275</xdr:colOff>
      <xdr:row>17</xdr:row>
      <xdr:rowOff>194219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11335" y="426338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116294</xdr:colOff>
      <xdr:row>99</xdr:row>
      <xdr:rowOff>22950</xdr:rowOff>
    </xdr:from>
    <xdr:to>
      <xdr:col>0</xdr:col>
      <xdr:colOff>729614</xdr:colOff>
      <xdr:row>102</xdr:row>
      <xdr:rowOff>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rot="10800000">
          <a:off x="116294" y="2506227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155105</xdr:colOff>
      <xdr:row>7</xdr:row>
      <xdr:rowOff>15240</xdr:rowOff>
    </xdr:from>
    <xdr:to>
      <xdr:col>0</xdr:col>
      <xdr:colOff>688505</xdr:colOff>
      <xdr:row>9</xdr:row>
      <xdr:rowOff>53340</xdr:rowOff>
    </xdr:to>
    <xdr:pic>
      <xdr:nvPicPr>
        <xdr:cNvPr id="5" name="10 Resim" descr="services-icon.png">
          <a:hlinkClick xmlns:r="http://schemas.openxmlformats.org/officeDocument/2006/relationships" r:id="rId3"/>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cstate="print"/>
        <a:stretch>
          <a:fillRect/>
        </a:stretch>
      </xdr:blipFill>
      <xdr:spPr>
        <a:xfrm>
          <a:off x="155105" y="2301240"/>
          <a:ext cx="533400" cy="541020"/>
        </a:xfrm>
        <a:prstGeom prst="rect">
          <a:avLst/>
        </a:prstGeom>
      </xdr:spPr>
    </xdr:pic>
    <xdr:clientData/>
  </xdr:twoCellAnchor>
  <xdr:oneCellAnchor>
    <xdr:from>
      <xdr:col>0</xdr:col>
      <xdr:colOff>30480</xdr:colOff>
      <xdr:row>8</xdr:row>
      <xdr:rowOff>209550</xdr:rowOff>
    </xdr:from>
    <xdr:ext cx="782650" cy="280205"/>
    <xdr:sp macro="" textlink="">
      <xdr:nvSpPr>
        <xdr:cNvPr id="6" name="11 Metin kutusu">
          <a:hlinkClick xmlns:r="http://schemas.openxmlformats.org/officeDocument/2006/relationships" r:id="rId3"/>
          <a:extLst>
            <a:ext uri="{FF2B5EF4-FFF2-40B4-BE49-F238E27FC236}">
              <a16:creationId xmlns:a16="http://schemas.microsoft.com/office/drawing/2014/main" id="{00000000-0008-0000-0E00-000006000000}"/>
            </a:ext>
          </a:extLst>
        </xdr:cNvPr>
        <xdr:cNvSpPr txBox="1"/>
      </xdr:nvSpPr>
      <xdr:spPr>
        <a:xfrm>
          <a:off x="30480" y="274701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oneCellAnchor>
    <xdr:from>
      <xdr:col>0</xdr:col>
      <xdr:colOff>63666</xdr:colOff>
      <xdr:row>12</xdr:row>
      <xdr:rowOff>148591</xdr:rowOff>
    </xdr:from>
    <xdr:ext cx="716279" cy="468077"/>
    <xdr:sp macro="" textlink="">
      <xdr:nvSpPr>
        <xdr:cNvPr id="8" name="9 Metin kutusu">
          <a:hlinkClick xmlns:r="http://schemas.openxmlformats.org/officeDocument/2006/relationships" r:id="rId5"/>
          <a:extLst>
            <a:ext uri="{FF2B5EF4-FFF2-40B4-BE49-F238E27FC236}">
              <a16:creationId xmlns:a16="http://schemas.microsoft.com/office/drawing/2014/main" id="{00000000-0008-0000-0E00-000008000000}"/>
            </a:ext>
          </a:extLst>
        </xdr:cNvPr>
        <xdr:cNvSpPr txBox="1"/>
      </xdr:nvSpPr>
      <xdr:spPr>
        <a:xfrm>
          <a:off x="63666" y="3691891"/>
          <a:ext cx="716279"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pPr algn="ctr"/>
          <a:r>
            <a:rPr lang="tr-TR" sz="1200" b="1"/>
            <a:t>RAPOR</a:t>
          </a:r>
          <a:r>
            <a:rPr lang="tr-TR" sz="1200" b="1" baseline="0"/>
            <a:t> </a:t>
          </a:r>
        </a:p>
        <a:p>
          <a:pPr algn="ctr"/>
          <a:r>
            <a:rPr lang="tr-TR" sz="1200" b="1" baseline="0"/>
            <a:t>YAZDIR</a:t>
          </a:r>
          <a:endParaRPr lang="tr-TR" sz="1200" b="1"/>
        </a:p>
      </xdr:txBody>
    </xdr:sp>
    <xdr:clientData/>
  </xdr:oneCellAnchor>
  <xdr:twoCellAnchor editAs="oneCell">
    <xdr:from>
      <xdr:col>0</xdr:col>
      <xdr:colOff>115805</xdr:colOff>
      <xdr:row>10</xdr:row>
      <xdr:rowOff>72390</xdr:rowOff>
    </xdr:from>
    <xdr:to>
      <xdr:col>0</xdr:col>
      <xdr:colOff>727805</xdr:colOff>
      <xdr:row>12</xdr:row>
      <xdr:rowOff>189090</xdr:rowOff>
    </xdr:to>
    <xdr:pic>
      <xdr:nvPicPr>
        <xdr:cNvPr id="9" name="12 Resim" descr="gelir-gider-yazici.png">
          <a:hlinkClick xmlns:r="http://schemas.openxmlformats.org/officeDocument/2006/relationships" r:id="rId5"/>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6" cstate="print"/>
        <a:stretch>
          <a:fillRect/>
        </a:stretch>
      </xdr:blipFill>
      <xdr:spPr>
        <a:xfrm>
          <a:off x="115805" y="3112770"/>
          <a:ext cx="612000" cy="619620"/>
        </a:xfrm>
        <a:prstGeom prst="rect">
          <a:avLst/>
        </a:prstGeom>
      </xdr:spPr>
    </xdr:pic>
    <xdr:clientData/>
  </xdr:twoCellAnchor>
  <xdr:twoCellAnchor editAs="oneCell">
    <xdr:from>
      <xdr:col>0</xdr:col>
      <xdr:colOff>151805</xdr:colOff>
      <xdr:row>4</xdr:row>
      <xdr:rowOff>28576</xdr:rowOff>
    </xdr:from>
    <xdr:to>
      <xdr:col>0</xdr:col>
      <xdr:colOff>691805</xdr:colOff>
      <xdr:row>5</xdr:row>
      <xdr:rowOff>263776</xdr:rowOff>
    </xdr:to>
    <xdr:pic>
      <xdr:nvPicPr>
        <xdr:cNvPr id="12" name="6 Resim" descr="EKİM.png">
          <a:hlinkClick xmlns:r="http://schemas.openxmlformats.org/officeDocument/2006/relationships" r:id="rId7"/>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8" cstate="print"/>
        <a:stretch>
          <a:fillRect/>
        </a:stretch>
      </xdr:blipFill>
      <xdr:spPr>
        <a:xfrm>
          <a:off x="151805" y="1514476"/>
          <a:ext cx="540000" cy="540000"/>
        </a:xfrm>
        <a:prstGeom prst="rect">
          <a:avLst/>
        </a:prstGeom>
      </xdr:spPr>
    </xdr:pic>
    <xdr:clientData/>
  </xdr:twoCellAnchor>
  <xdr:twoCellAnchor editAs="oneCell">
    <xdr:from>
      <xdr:col>0</xdr:col>
      <xdr:colOff>151805</xdr:colOff>
      <xdr:row>1</xdr:row>
      <xdr:rowOff>220980</xdr:rowOff>
    </xdr:from>
    <xdr:to>
      <xdr:col>0</xdr:col>
      <xdr:colOff>691805</xdr:colOff>
      <xdr:row>3</xdr:row>
      <xdr:rowOff>151380</xdr:rowOff>
    </xdr:to>
    <xdr:pic>
      <xdr:nvPicPr>
        <xdr:cNvPr id="13" name="7 Resim" descr="ARALIK.png">
          <a:hlinkClick xmlns:r="http://schemas.openxmlformats.org/officeDocument/2006/relationships" r:id="rId9"/>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0" cstate="print"/>
        <a:stretch>
          <a:fillRect/>
        </a:stretch>
      </xdr:blipFill>
      <xdr:spPr>
        <a:xfrm>
          <a:off x="151805" y="792480"/>
          <a:ext cx="540000" cy="540000"/>
        </a:xfrm>
        <a:prstGeom prst="rect">
          <a:avLst/>
        </a:prstGeom>
      </xdr:spPr>
    </xdr:pic>
    <xdr:clientData/>
  </xdr:twoCellAnchor>
  <xdr:twoCellAnchor editAs="oneCell">
    <xdr:from>
      <xdr:col>0</xdr:col>
      <xdr:colOff>217170</xdr:colOff>
      <xdr:row>0</xdr:row>
      <xdr:rowOff>83820</xdr:rowOff>
    </xdr:from>
    <xdr:to>
      <xdr:col>0</xdr:col>
      <xdr:colOff>613410</xdr:colOff>
      <xdr:row>0</xdr:row>
      <xdr:rowOff>479252</xdr:rowOff>
    </xdr:to>
    <xdr:pic>
      <xdr:nvPicPr>
        <xdr:cNvPr id="14" name="Resim 13">
          <a:hlinkClick xmlns:r="http://schemas.openxmlformats.org/officeDocument/2006/relationships" r:id="rId11"/>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7170" y="83820"/>
          <a:ext cx="396240" cy="395432"/>
        </a:xfrm>
        <a:prstGeom prst="rect">
          <a:avLst/>
        </a:prstGeom>
      </xdr:spPr>
    </xdr:pic>
    <xdr:clientData/>
  </xdr:twoCellAnchor>
  <xdr:oneCellAnchor>
    <xdr:from>
      <xdr:col>0</xdr:col>
      <xdr:colOff>0</xdr:colOff>
      <xdr:row>0</xdr:row>
      <xdr:rowOff>426719</xdr:rowOff>
    </xdr:from>
    <xdr:ext cx="843115" cy="280205"/>
    <xdr:sp macro="" textlink="">
      <xdr:nvSpPr>
        <xdr:cNvPr id="15" name="Dikdörtgen 14">
          <a:hlinkClick xmlns:r="http://schemas.openxmlformats.org/officeDocument/2006/relationships" r:id="rId11"/>
          <a:extLst>
            <a:ext uri="{FF2B5EF4-FFF2-40B4-BE49-F238E27FC236}">
              <a16:creationId xmlns:a16="http://schemas.microsoft.com/office/drawing/2014/main" id="{00000000-0008-0000-0E00-00000F000000}"/>
            </a:ext>
          </a:extLst>
        </xdr:cNvPr>
        <xdr:cNvSpPr/>
      </xdr:nvSpPr>
      <xdr:spPr>
        <a:xfrm>
          <a:off x="0" y="42671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182880</xdr:colOff>
      <xdr:row>102</xdr:row>
      <xdr:rowOff>68580</xdr:rowOff>
    </xdr:from>
    <xdr:to>
      <xdr:col>12</xdr:col>
      <xdr:colOff>411480</xdr:colOff>
      <xdr:row>105</xdr:row>
      <xdr:rowOff>104140</xdr:rowOff>
    </xdr:to>
    <xdr:pic>
      <xdr:nvPicPr>
        <xdr:cNvPr id="7" name="Resim 6">
          <a:hlinkClick xmlns:r="http://schemas.openxmlformats.org/officeDocument/2006/relationships" r:id="rId13"/>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56120" y="26243280"/>
          <a:ext cx="1752600" cy="584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111335</xdr:colOff>
      <xdr:row>14</xdr:row>
      <xdr:rowOff>217169</xdr:rowOff>
    </xdr:from>
    <xdr:to>
      <xdr:col>0</xdr:col>
      <xdr:colOff>732275</xdr:colOff>
      <xdr:row>17</xdr:row>
      <xdr:rowOff>194219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11335" y="426338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131534</xdr:colOff>
      <xdr:row>98</xdr:row>
      <xdr:rowOff>221070</xdr:rowOff>
    </xdr:from>
    <xdr:to>
      <xdr:col>0</xdr:col>
      <xdr:colOff>744854</xdr:colOff>
      <xdr:row>101</xdr:row>
      <xdr:rowOff>198120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rot="10800000">
          <a:off x="131534" y="2538993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155105</xdr:colOff>
      <xdr:row>7</xdr:row>
      <xdr:rowOff>15240</xdr:rowOff>
    </xdr:from>
    <xdr:to>
      <xdr:col>0</xdr:col>
      <xdr:colOff>688505</xdr:colOff>
      <xdr:row>9</xdr:row>
      <xdr:rowOff>53340</xdr:rowOff>
    </xdr:to>
    <xdr:pic>
      <xdr:nvPicPr>
        <xdr:cNvPr id="5" name="10 Resim" descr="services-icon.png">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cstate="print"/>
        <a:stretch>
          <a:fillRect/>
        </a:stretch>
      </xdr:blipFill>
      <xdr:spPr>
        <a:xfrm>
          <a:off x="155105" y="2301240"/>
          <a:ext cx="533400" cy="541020"/>
        </a:xfrm>
        <a:prstGeom prst="rect">
          <a:avLst/>
        </a:prstGeom>
      </xdr:spPr>
    </xdr:pic>
    <xdr:clientData/>
  </xdr:twoCellAnchor>
  <xdr:oneCellAnchor>
    <xdr:from>
      <xdr:col>0</xdr:col>
      <xdr:colOff>30480</xdr:colOff>
      <xdr:row>8</xdr:row>
      <xdr:rowOff>209550</xdr:rowOff>
    </xdr:from>
    <xdr:ext cx="782650" cy="280205"/>
    <xdr:sp macro="" textlink="">
      <xdr:nvSpPr>
        <xdr:cNvPr id="6" name="11 Metin kutusu">
          <a:hlinkClick xmlns:r="http://schemas.openxmlformats.org/officeDocument/2006/relationships" r:id="rId3"/>
          <a:extLst>
            <a:ext uri="{FF2B5EF4-FFF2-40B4-BE49-F238E27FC236}">
              <a16:creationId xmlns:a16="http://schemas.microsoft.com/office/drawing/2014/main" id="{00000000-0008-0000-0F00-000006000000}"/>
            </a:ext>
          </a:extLst>
        </xdr:cNvPr>
        <xdr:cNvSpPr txBox="1"/>
      </xdr:nvSpPr>
      <xdr:spPr>
        <a:xfrm>
          <a:off x="30480" y="274701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oneCellAnchor>
    <xdr:from>
      <xdr:col>0</xdr:col>
      <xdr:colOff>63666</xdr:colOff>
      <xdr:row>12</xdr:row>
      <xdr:rowOff>186691</xdr:rowOff>
    </xdr:from>
    <xdr:ext cx="716279" cy="468077"/>
    <xdr:sp macro="" textlink="">
      <xdr:nvSpPr>
        <xdr:cNvPr id="8" name="9 Metin kutusu">
          <a:hlinkClick xmlns:r="http://schemas.openxmlformats.org/officeDocument/2006/relationships" r:id="rId5"/>
          <a:extLst>
            <a:ext uri="{FF2B5EF4-FFF2-40B4-BE49-F238E27FC236}">
              <a16:creationId xmlns:a16="http://schemas.microsoft.com/office/drawing/2014/main" id="{00000000-0008-0000-0F00-000008000000}"/>
            </a:ext>
          </a:extLst>
        </xdr:cNvPr>
        <xdr:cNvSpPr txBox="1"/>
      </xdr:nvSpPr>
      <xdr:spPr>
        <a:xfrm>
          <a:off x="63666" y="3729991"/>
          <a:ext cx="716279"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pPr algn="ctr"/>
          <a:r>
            <a:rPr lang="tr-TR" sz="1200" b="1"/>
            <a:t>RAPOR</a:t>
          </a:r>
          <a:r>
            <a:rPr lang="tr-TR" sz="1200" b="1" baseline="0"/>
            <a:t> </a:t>
          </a:r>
        </a:p>
        <a:p>
          <a:pPr algn="ctr"/>
          <a:r>
            <a:rPr lang="tr-TR" sz="1200" b="1" baseline="0"/>
            <a:t>YAZDIR</a:t>
          </a:r>
          <a:endParaRPr lang="tr-TR" sz="1200" b="1"/>
        </a:p>
      </xdr:txBody>
    </xdr:sp>
    <xdr:clientData/>
  </xdr:oneCellAnchor>
  <xdr:twoCellAnchor editAs="oneCell">
    <xdr:from>
      <xdr:col>0</xdr:col>
      <xdr:colOff>115805</xdr:colOff>
      <xdr:row>10</xdr:row>
      <xdr:rowOff>110490</xdr:rowOff>
    </xdr:from>
    <xdr:to>
      <xdr:col>0</xdr:col>
      <xdr:colOff>727805</xdr:colOff>
      <xdr:row>12</xdr:row>
      <xdr:rowOff>227190</xdr:rowOff>
    </xdr:to>
    <xdr:pic>
      <xdr:nvPicPr>
        <xdr:cNvPr id="9" name="12 Resim" descr="gelir-gider-yazici.png">
          <a:hlinkClick xmlns:r="http://schemas.openxmlformats.org/officeDocument/2006/relationships" r:id="rId5"/>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6" cstate="print"/>
        <a:stretch>
          <a:fillRect/>
        </a:stretch>
      </xdr:blipFill>
      <xdr:spPr>
        <a:xfrm>
          <a:off x="115805" y="3150870"/>
          <a:ext cx="612000" cy="619620"/>
        </a:xfrm>
        <a:prstGeom prst="rect">
          <a:avLst/>
        </a:prstGeom>
      </xdr:spPr>
    </xdr:pic>
    <xdr:clientData/>
  </xdr:twoCellAnchor>
  <xdr:twoCellAnchor editAs="oneCell">
    <xdr:from>
      <xdr:col>0</xdr:col>
      <xdr:colOff>151805</xdr:colOff>
      <xdr:row>4</xdr:row>
      <xdr:rowOff>141952</xdr:rowOff>
    </xdr:from>
    <xdr:to>
      <xdr:col>0</xdr:col>
      <xdr:colOff>691805</xdr:colOff>
      <xdr:row>6</xdr:row>
      <xdr:rowOff>72352</xdr:rowOff>
    </xdr:to>
    <xdr:pic>
      <xdr:nvPicPr>
        <xdr:cNvPr id="12" name="16 Resim" descr="KASIM.png">
          <a:hlinkClick xmlns:r="http://schemas.openxmlformats.org/officeDocument/2006/relationships" r:id="rId7"/>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8" cstate="print"/>
        <a:stretch>
          <a:fillRect/>
        </a:stretch>
      </xdr:blipFill>
      <xdr:spPr>
        <a:xfrm>
          <a:off x="151805" y="1627852"/>
          <a:ext cx="540000" cy="540000"/>
        </a:xfrm>
        <a:prstGeom prst="rect">
          <a:avLst/>
        </a:prstGeom>
      </xdr:spPr>
    </xdr:pic>
    <xdr:clientData/>
  </xdr:twoCellAnchor>
  <xdr:twoCellAnchor editAs="oneCell">
    <xdr:from>
      <xdr:col>0</xdr:col>
      <xdr:colOff>151805</xdr:colOff>
      <xdr:row>2</xdr:row>
      <xdr:rowOff>30480</xdr:rowOff>
    </xdr:from>
    <xdr:to>
      <xdr:col>0</xdr:col>
      <xdr:colOff>691805</xdr:colOff>
      <xdr:row>3</xdr:row>
      <xdr:rowOff>265680</xdr:rowOff>
    </xdr:to>
    <xdr:pic>
      <xdr:nvPicPr>
        <xdr:cNvPr id="16" name="9 Resim" descr="ONCEKI.png">
          <a:hlinkClick xmlns:r="http://schemas.openxmlformats.org/officeDocument/2006/relationships" r:id="rId9"/>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0" cstate="print"/>
        <a:stretch>
          <a:fillRect/>
        </a:stretch>
      </xdr:blipFill>
      <xdr:spPr>
        <a:xfrm>
          <a:off x="151805" y="906780"/>
          <a:ext cx="540000" cy="540000"/>
        </a:xfrm>
        <a:prstGeom prst="rect">
          <a:avLst/>
        </a:prstGeom>
      </xdr:spPr>
    </xdr:pic>
    <xdr:clientData/>
  </xdr:twoCellAnchor>
  <xdr:twoCellAnchor editAs="oneCell">
    <xdr:from>
      <xdr:col>0</xdr:col>
      <xdr:colOff>224790</xdr:colOff>
      <xdr:row>0</xdr:row>
      <xdr:rowOff>83820</xdr:rowOff>
    </xdr:from>
    <xdr:to>
      <xdr:col>0</xdr:col>
      <xdr:colOff>621030</xdr:colOff>
      <xdr:row>0</xdr:row>
      <xdr:rowOff>479252</xdr:rowOff>
    </xdr:to>
    <xdr:pic>
      <xdr:nvPicPr>
        <xdr:cNvPr id="13" name="Resim 12">
          <a:hlinkClick xmlns:r="http://schemas.openxmlformats.org/officeDocument/2006/relationships" r:id="rId11"/>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4790" y="83820"/>
          <a:ext cx="396240" cy="395432"/>
        </a:xfrm>
        <a:prstGeom prst="rect">
          <a:avLst/>
        </a:prstGeom>
      </xdr:spPr>
    </xdr:pic>
    <xdr:clientData/>
  </xdr:twoCellAnchor>
  <xdr:oneCellAnchor>
    <xdr:from>
      <xdr:col>0</xdr:col>
      <xdr:colOff>7620</xdr:colOff>
      <xdr:row>0</xdr:row>
      <xdr:rowOff>426719</xdr:rowOff>
    </xdr:from>
    <xdr:ext cx="843115" cy="280205"/>
    <xdr:sp macro="" textlink="">
      <xdr:nvSpPr>
        <xdr:cNvPr id="14" name="Dikdörtgen 13">
          <a:hlinkClick xmlns:r="http://schemas.openxmlformats.org/officeDocument/2006/relationships" r:id="rId11"/>
          <a:extLst>
            <a:ext uri="{FF2B5EF4-FFF2-40B4-BE49-F238E27FC236}">
              <a16:creationId xmlns:a16="http://schemas.microsoft.com/office/drawing/2014/main" id="{00000000-0008-0000-0F00-00000E000000}"/>
            </a:ext>
          </a:extLst>
        </xdr:cNvPr>
        <xdr:cNvSpPr/>
      </xdr:nvSpPr>
      <xdr:spPr>
        <a:xfrm>
          <a:off x="7620" y="42671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220980</xdr:colOff>
      <xdr:row>102</xdr:row>
      <xdr:rowOff>99060</xdr:rowOff>
    </xdr:from>
    <xdr:to>
      <xdr:col>12</xdr:col>
      <xdr:colOff>449580</xdr:colOff>
      <xdr:row>105</xdr:row>
      <xdr:rowOff>134620</xdr:rowOff>
    </xdr:to>
    <xdr:pic>
      <xdr:nvPicPr>
        <xdr:cNvPr id="7" name="Resim 6">
          <a:hlinkClick xmlns:r="http://schemas.openxmlformats.org/officeDocument/2006/relationships" r:id="rId13"/>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94220" y="26273760"/>
          <a:ext cx="1752600" cy="584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38100</xdr:colOff>
      <xdr:row>4</xdr:row>
      <xdr:rowOff>85725</xdr:rowOff>
    </xdr:from>
    <xdr:to>
      <xdr:col>16</xdr:col>
      <xdr:colOff>590550</xdr:colOff>
      <xdr:row>7</xdr:row>
      <xdr:rowOff>19050</xdr:rowOff>
    </xdr:to>
    <xdr:sp macro="" textlink="">
      <xdr:nvSpPr>
        <xdr:cNvPr id="4" name="3 Sol Ok">
          <a:extLst>
            <a:ext uri="{FF2B5EF4-FFF2-40B4-BE49-F238E27FC236}">
              <a16:creationId xmlns:a16="http://schemas.microsoft.com/office/drawing/2014/main" id="{00000000-0008-0000-1000-000004000000}"/>
            </a:ext>
          </a:extLst>
        </xdr:cNvPr>
        <xdr:cNvSpPr/>
      </xdr:nvSpPr>
      <xdr:spPr>
        <a:xfrm>
          <a:off x="9620250" y="971550"/>
          <a:ext cx="552450" cy="504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r-TR" sz="1100"/>
        </a:p>
      </xdr:txBody>
    </xdr:sp>
    <xdr:clientData/>
  </xdr:twoCellAnchor>
  <xdr:twoCellAnchor>
    <xdr:from>
      <xdr:col>20</xdr:col>
      <xdr:colOff>114300</xdr:colOff>
      <xdr:row>40</xdr:row>
      <xdr:rowOff>38100</xdr:rowOff>
    </xdr:from>
    <xdr:to>
      <xdr:col>20</xdr:col>
      <xdr:colOff>447675</xdr:colOff>
      <xdr:row>42</xdr:row>
      <xdr:rowOff>85725</xdr:rowOff>
    </xdr:to>
    <xdr:sp macro="" textlink="">
      <xdr:nvSpPr>
        <xdr:cNvPr id="7" name="6 Aşağı Ok">
          <a:hlinkClick xmlns:r="http://schemas.openxmlformats.org/officeDocument/2006/relationships" r:id="rId1"/>
          <a:extLst>
            <a:ext uri="{FF2B5EF4-FFF2-40B4-BE49-F238E27FC236}">
              <a16:creationId xmlns:a16="http://schemas.microsoft.com/office/drawing/2014/main" id="{00000000-0008-0000-1000-000007000000}"/>
            </a:ext>
          </a:extLst>
        </xdr:cNvPr>
        <xdr:cNvSpPr/>
      </xdr:nvSpPr>
      <xdr:spPr>
        <a:xfrm rot="10800000">
          <a:off x="11744325" y="9696450"/>
          <a:ext cx="333375" cy="428625"/>
        </a:xfrm>
        <a:prstGeom prst="downArrow">
          <a:avLst/>
        </a:prstGeom>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ctr"/>
          <a:endParaRPr lang="tr-TR" sz="1100"/>
        </a:p>
      </xdr:txBody>
    </xdr:sp>
    <xdr:clientData/>
  </xdr:twoCellAnchor>
  <xdr:twoCellAnchor>
    <xdr:from>
      <xdr:col>20</xdr:col>
      <xdr:colOff>133350</xdr:colOff>
      <xdr:row>20</xdr:row>
      <xdr:rowOff>104775</xdr:rowOff>
    </xdr:from>
    <xdr:to>
      <xdr:col>20</xdr:col>
      <xdr:colOff>514350</xdr:colOff>
      <xdr:row>22</xdr:row>
      <xdr:rowOff>171450</xdr:rowOff>
    </xdr:to>
    <xdr:sp macro="" textlink="">
      <xdr:nvSpPr>
        <xdr:cNvPr id="8" name="7 Aşağı Ok">
          <a:hlinkClick xmlns:r="http://schemas.openxmlformats.org/officeDocument/2006/relationships" r:id="rId2"/>
          <a:extLst>
            <a:ext uri="{FF2B5EF4-FFF2-40B4-BE49-F238E27FC236}">
              <a16:creationId xmlns:a16="http://schemas.microsoft.com/office/drawing/2014/main" id="{00000000-0008-0000-1000-000008000000}"/>
            </a:ext>
          </a:extLst>
        </xdr:cNvPr>
        <xdr:cNvSpPr/>
      </xdr:nvSpPr>
      <xdr:spPr>
        <a:xfrm>
          <a:off x="11763375" y="4038600"/>
          <a:ext cx="381000" cy="447675"/>
        </a:xfrm>
        <a:prstGeom prst="down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tr-T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129540</xdr:colOff>
      <xdr:row>1</xdr:row>
      <xdr:rowOff>152400</xdr:rowOff>
    </xdr:from>
    <xdr:to>
      <xdr:col>6</xdr:col>
      <xdr:colOff>43972</xdr:colOff>
      <xdr:row>4</xdr:row>
      <xdr:rowOff>19050</xdr:rowOff>
    </xdr:to>
    <xdr:pic>
      <xdr:nvPicPr>
        <xdr:cNvPr id="7" name="11 Resim" descr="attention-hi.png">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cstate="print"/>
        <a:stretch>
          <a:fillRect/>
        </a:stretch>
      </xdr:blipFill>
      <xdr:spPr>
        <a:xfrm>
          <a:off x="3177540" y="342900"/>
          <a:ext cx="485932" cy="438150"/>
        </a:xfrm>
        <a:prstGeom prst="rect">
          <a:avLst/>
        </a:prstGeom>
      </xdr:spPr>
    </xdr:pic>
    <xdr:clientData/>
  </xdr:twoCellAnchor>
  <xdr:oneCellAnchor>
    <xdr:from>
      <xdr:col>6</xdr:col>
      <xdr:colOff>182975</xdr:colOff>
      <xdr:row>1</xdr:row>
      <xdr:rowOff>34105</xdr:rowOff>
    </xdr:from>
    <xdr:ext cx="6667405" cy="781240"/>
    <xdr:sp macro="" textlink="">
      <xdr:nvSpPr>
        <xdr:cNvPr id="8" name="Dikdörtgen 7">
          <a:extLst>
            <a:ext uri="{FF2B5EF4-FFF2-40B4-BE49-F238E27FC236}">
              <a16:creationId xmlns:a16="http://schemas.microsoft.com/office/drawing/2014/main" id="{00000000-0008-0000-1100-000008000000}"/>
            </a:ext>
          </a:extLst>
        </xdr:cNvPr>
        <xdr:cNvSpPr/>
      </xdr:nvSpPr>
      <xdr:spPr>
        <a:xfrm>
          <a:off x="3840575" y="216985"/>
          <a:ext cx="6667405" cy="781240"/>
        </a:xfrm>
        <a:prstGeom prst="rect">
          <a:avLst/>
        </a:prstGeom>
        <a:noFill/>
      </xdr:spPr>
      <xdr:txBody>
        <a:bodyPr wrap="square" lIns="91440" tIns="45720" rIns="91440" bIns="45720">
          <a:spAutoFit/>
        </a:bodyPr>
        <a:lstStyle/>
        <a:p>
          <a:pPr algn="ctr"/>
          <a:r>
            <a:rPr lang="tr-TR" sz="1100" b="0" i="1" cap="none" spc="50">
              <a:ln w="0"/>
              <a:solidFill>
                <a:schemeClr val="bg1"/>
              </a:solidFill>
              <a:effectLst>
                <a:innerShdw blurRad="63500" dist="50800" dir="13500000">
                  <a:srgbClr val="000000">
                    <a:alpha val="50000"/>
                  </a:srgbClr>
                </a:innerShdw>
              </a:effectLst>
            </a:rPr>
            <a:t>YILLIK</a:t>
          </a:r>
          <a:r>
            <a:rPr lang="tr-TR" sz="1100" b="0" i="1" cap="none" spc="50" baseline="0">
              <a:ln w="0"/>
              <a:solidFill>
                <a:schemeClr val="bg1"/>
              </a:solidFill>
              <a:effectLst>
                <a:innerShdw blurRad="63500" dist="50800" dir="13500000">
                  <a:srgbClr val="000000">
                    <a:alpha val="50000"/>
                  </a:srgbClr>
                </a:innerShdw>
              </a:effectLst>
            </a:rPr>
            <a:t> VE AYLIK GELİR-GİDER ve BORÇ-ALACAK VERİLERİNİZİN </a:t>
          </a:r>
        </a:p>
        <a:p>
          <a:pPr algn="ctr"/>
          <a:r>
            <a:rPr lang="tr-TR" sz="1100" b="0" i="1" cap="none" spc="50" baseline="0">
              <a:ln w="0"/>
              <a:solidFill>
                <a:schemeClr val="bg1"/>
              </a:solidFill>
              <a:effectLst>
                <a:innerShdw blurRad="63500" dist="50800" dir="13500000">
                  <a:srgbClr val="000000">
                    <a:alpha val="50000"/>
                  </a:srgbClr>
                </a:innerShdw>
              </a:effectLst>
            </a:rPr>
            <a:t>GRAFİĞİ ile İSTATİSTİKLERİNİGÖSTEREN RAPOR ve GRAFİK EKRANLARINA AŞAĞIDAKİ BUTONLARI KULLANARAK ULAŞABİLİRSİNİZ. AYLIK RAPORLARA TIKLADIĞINIZDA OCAK AYINDAN BAŞLAR. YILLIK RAPORLARA TIKLADIĞINIZDA GENEL VERİLERİNİZİ GÖSTERİR.</a:t>
          </a:r>
          <a:endParaRPr lang="tr-TR" sz="1100" b="0" i="1" cap="none" spc="50">
            <a:ln w="0"/>
            <a:solidFill>
              <a:schemeClr val="bg1"/>
            </a:solidFill>
            <a:effectLst>
              <a:innerShdw blurRad="63500" dist="50800" dir="13500000">
                <a:srgbClr val="000000">
                  <a:alpha val="50000"/>
                </a:srgbClr>
              </a:innerShdw>
            </a:effectLst>
          </a:endParaRPr>
        </a:p>
      </xdr:txBody>
    </xdr:sp>
    <xdr:clientData/>
  </xdr:oneCellAnchor>
  <xdr:twoCellAnchor editAs="oneCell">
    <xdr:from>
      <xdr:col>3</xdr:col>
      <xdr:colOff>425090</xdr:colOff>
      <xdr:row>1</xdr:row>
      <xdr:rowOff>60960</xdr:rowOff>
    </xdr:from>
    <xdr:to>
      <xdr:col>4</xdr:col>
      <xdr:colOff>211730</xdr:colOff>
      <xdr:row>3</xdr:row>
      <xdr:rowOff>75392</xdr:rowOff>
    </xdr:to>
    <xdr:pic>
      <xdr:nvPicPr>
        <xdr:cNvPr id="9" name="Resim 8">
          <a:hlinkClick xmlns:r="http://schemas.openxmlformats.org/officeDocument/2006/relationships" r:id="rId2"/>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53890" y="251460"/>
          <a:ext cx="396240" cy="395432"/>
        </a:xfrm>
        <a:prstGeom prst="rect">
          <a:avLst/>
        </a:prstGeom>
      </xdr:spPr>
    </xdr:pic>
    <xdr:clientData/>
  </xdr:twoCellAnchor>
  <xdr:oneCellAnchor>
    <xdr:from>
      <xdr:col>3</xdr:col>
      <xdr:colOff>114300</xdr:colOff>
      <xdr:row>3</xdr:row>
      <xdr:rowOff>45720</xdr:rowOff>
    </xdr:from>
    <xdr:ext cx="1043940" cy="311496"/>
    <xdr:sp macro="" textlink="">
      <xdr:nvSpPr>
        <xdr:cNvPr id="10" name="Dikdörtgen 9">
          <a:hlinkClick xmlns:r="http://schemas.openxmlformats.org/officeDocument/2006/relationships" r:id="rId2"/>
          <a:extLst>
            <a:ext uri="{FF2B5EF4-FFF2-40B4-BE49-F238E27FC236}">
              <a16:creationId xmlns:a16="http://schemas.microsoft.com/office/drawing/2014/main" id="{00000000-0008-0000-1100-00000A000000}"/>
            </a:ext>
          </a:extLst>
        </xdr:cNvPr>
        <xdr:cNvSpPr/>
      </xdr:nvSpPr>
      <xdr:spPr>
        <a:xfrm>
          <a:off x="1943100" y="617220"/>
          <a:ext cx="1043940" cy="311496"/>
        </a:xfrm>
        <a:prstGeom prst="rect">
          <a:avLst/>
        </a:prstGeom>
        <a:noFill/>
      </xdr:spPr>
      <xdr:txBody>
        <a:bodyPr wrap="square" lIns="91440" tIns="45720" rIns="91440" bIns="45720">
          <a:spAutoFit/>
        </a:bodyPr>
        <a:lstStyle/>
        <a:p>
          <a:pPr algn="ctr"/>
          <a:r>
            <a:rPr lang="tr-TR" sz="1400" b="1" cap="none" spc="0">
              <a:ln w="0"/>
              <a:solidFill>
                <a:schemeClr val="tx1"/>
              </a:solidFill>
              <a:effectLst>
                <a:outerShdw blurRad="38100" dist="19050" dir="2700000" algn="tl" rotWithShape="0">
                  <a:schemeClr val="dk1">
                    <a:alpha val="40000"/>
                  </a:schemeClr>
                </a:outerShdw>
              </a:effectLst>
            </a:rPr>
            <a:t>Ana</a:t>
          </a:r>
          <a:r>
            <a:rPr lang="tr-TR" sz="1400" b="1" cap="none" spc="0" baseline="0">
              <a:ln w="0"/>
              <a:solidFill>
                <a:schemeClr val="tx1"/>
              </a:solidFill>
              <a:effectLst>
                <a:outerShdw blurRad="38100" dist="19050" dir="2700000" algn="tl" rotWithShape="0">
                  <a:schemeClr val="dk1">
                    <a:alpha val="40000"/>
                  </a:schemeClr>
                </a:outerShdw>
              </a:effectLst>
            </a:rPr>
            <a:t> </a:t>
          </a:r>
          <a:r>
            <a:rPr lang="tr-TR" sz="1400" b="1" cap="none" spc="0">
              <a:ln w="0"/>
              <a:solidFill>
                <a:schemeClr val="tx1"/>
              </a:solidFill>
              <a:effectLst>
                <a:outerShdw blurRad="38100" dist="19050" dir="2700000" algn="tl" rotWithShape="0">
                  <a:schemeClr val="dk1">
                    <a:alpha val="40000"/>
                  </a:schemeClr>
                </a:outerShdw>
              </a:effectLst>
            </a:rPr>
            <a:t>Menü</a:t>
          </a:r>
        </a:p>
      </xdr:txBody>
    </xdr:sp>
    <xdr:clientData/>
  </xdr:oneCellAnchor>
  <xdr:twoCellAnchor editAs="oneCell">
    <xdr:from>
      <xdr:col>3</xdr:col>
      <xdr:colOff>388620</xdr:colOff>
      <xdr:row>6</xdr:row>
      <xdr:rowOff>7620</xdr:rowOff>
    </xdr:from>
    <xdr:to>
      <xdr:col>4</xdr:col>
      <xdr:colOff>191786</xdr:colOff>
      <xdr:row>8</xdr:row>
      <xdr:rowOff>38397</xdr:rowOff>
    </xdr:to>
    <xdr:pic>
      <xdr:nvPicPr>
        <xdr:cNvPr id="11" name="Resim 10">
          <a:hlinkClick xmlns:r="http://schemas.openxmlformats.org/officeDocument/2006/relationships" r:id="rId4"/>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17420" y="1150620"/>
          <a:ext cx="412766" cy="411777"/>
        </a:xfrm>
        <a:prstGeom prst="rect">
          <a:avLst/>
        </a:prstGeom>
      </xdr:spPr>
    </xdr:pic>
    <xdr:clientData/>
  </xdr:twoCellAnchor>
  <xdr:oneCellAnchor>
    <xdr:from>
      <xdr:col>3</xdr:col>
      <xdr:colOff>182880</xdr:colOff>
      <xdr:row>8</xdr:row>
      <xdr:rowOff>9648</xdr:rowOff>
    </xdr:from>
    <xdr:ext cx="798815" cy="311496"/>
    <xdr:sp macro="" textlink="">
      <xdr:nvSpPr>
        <xdr:cNvPr id="12" name="Dikdörtgen 11">
          <a:hlinkClick xmlns:r="http://schemas.openxmlformats.org/officeDocument/2006/relationships" r:id="rId4"/>
          <a:extLst>
            <a:ext uri="{FF2B5EF4-FFF2-40B4-BE49-F238E27FC236}">
              <a16:creationId xmlns:a16="http://schemas.microsoft.com/office/drawing/2014/main" id="{00000000-0008-0000-1100-00000C000000}"/>
            </a:ext>
          </a:extLst>
        </xdr:cNvPr>
        <xdr:cNvSpPr/>
      </xdr:nvSpPr>
      <xdr:spPr>
        <a:xfrm>
          <a:off x="2011680" y="1533648"/>
          <a:ext cx="798815" cy="311496"/>
        </a:xfrm>
        <a:prstGeom prst="rect">
          <a:avLst/>
        </a:prstGeom>
        <a:noFill/>
      </xdr:spPr>
      <xdr:txBody>
        <a:bodyPr wrap="square" lIns="91440" tIns="45720" rIns="91440" bIns="45720">
          <a:spAutoFit/>
        </a:bodyPr>
        <a:lstStyle/>
        <a:p>
          <a:pPr algn="ctr"/>
          <a:r>
            <a:rPr lang="tr-TR" sz="1400" b="1" cap="none" spc="0">
              <a:ln w="0"/>
              <a:solidFill>
                <a:schemeClr val="tx1"/>
              </a:solidFill>
              <a:effectLst>
                <a:outerShdw blurRad="38100" dist="19050" dir="2700000" algn="tl" rotWithShape="0">
                  <a:schemeClr val="dk1">
                    <a:alpha val="40000"/>
                  </a:schemeClr>
                </a:outerShdw>
              </a:effectLst>
            </a:rPr>
            <a:t>Ayarlar</a:t>
          </a:r>
        </a:p>
      </xdr:txBody>
    </xdr:sp>
    <xdr:clientData/>
  </xdr:oneCellAnchor>
  <xdr:oneCellAnchor>
    <xdr:from>
      <xdr:col>6</xdr:col>
      <xdr:colOff>372258</xdr:colOff>
      <xdr:row>4</xdr:row>
      <xdr:rowOff>140785</xdr:rowOff>
    </xdr:from>
    <xdr:ext cx="5610575" cy="468013"/>
    <xdr:sp macro="" textlink="">
      <xdr:nvSpPr>
        <xdr:cNvPr id="2" name="Dikdörtgen 1">
          <a:extLst>
            <a:ext uri="{FF2B5EF4-FFF2-40B4-BE49-F238E27FC236}">
              <a16:creationId xmlns:a16="http://schemas.microsoft.com/office/drawing/2014/main" id="{00000000-0008-0000-1100-000002000000}"/>
            </a:ext>
          </a:extLst>
        </xdr:cNvPr>
        <xdr:cNvSpPr/>
      </xdr:nvSpPr>
      <xdr:spPr>
        <a:xfrm>
          <a:off x="3991758" y="902785"/>
          <a:ext cx="5610575" cy="468013"/>
        </a:xfrm>
        <a:prstGeom prst="rect">
          <a:avLst/>
        </a:prstGeom>
        <a:noFill/>
      </xdr:spPr>
      <xdr:txBody>
        <a:bodyPr wrap="none" lIns="91440" tIns="45720" rIns="91440" bIns="45720">
          <a:spAutoFit/>
        </a:bodyPr>
        <a:lstStyle/>
        <a:p>
          <a:pPr algn="ctr"/>
          <a:r>
            <a:rPr lang="tr-TR" sz="2400" b="1" cap="none" spc="50">
              <a:ln w="0"/>
              <a:solidFill>
                <a:schemeClr val="bg2"/>
              </a:solidFill>
              <a:effectLst>
                <a:innerShdw blurRad="63500" dist="50800" dir="13500000">
                  <a:srgbClr val="000000">
                    <a:alpha val="50000"/>
                  </a:srgbClr>
                </a:innerShdw>
              </a:effectLst>
            </a:rPr>
            <a:t>AYLIK VE YILLIK GELİR-GİDER RAPORLARI</a:t>
          </a:r>
        </a:p>
      </xdr:txBody>
    </xdr:sp>
    <xdr:clientData/>
  </xdr:oneCellAnchor>
  <xdr:oneCellAnchor>
    <xdr:from>
      <xdr:col>6</xdr:col>
      <xdr:colOff>259388</xdr:colOff>
      <xdr:row>10</xdr:row>
      <xdr:rowOff>148405</xdr:rowOff>
    </xdr:from>
    <xdr:ext cx="5821081" cy="468013"/>
    <xdr:sp macro="" textlink="">
      <xdr:nvSpPr>
        <xdr:cNvPr id="16" name="Dikdörtgen 15">
          <a:extLst>
            <a:ext uri="{FF2B5EF4-FFF2-40B4-BE49-F238E27FC236}">
              <a16:creationId xmlns:a16="http://schemas.microsoft.com/office/drawing/2014/main" id="{00000000-0008-0000-1100-000010000000}"/>
            </a:ext>
          </a:extLst>
        </xdr:cNvPr>
        <xdr:cNvSpPr/>
      </xdr:nvSpPr>
      <xdr:spPr>
        <a:xfrm>
          <a:off x="3878888" y="2053405"/>
          <a:ext cx="5821081" cy="468013"/>
        </a:xfrm>
        <a:prstGeom prst="rect">
          <a:avLst/>
        </a:prstGeom>
        <a:noFill/>
      </xdr:spPr>
      <xdr:txBody>
        <a:bodyPr wrap="none" lIns="91440" tIns="45720" rIns="91440" bIns="45720">
          <a:spAutoFit/>
        </a:bodyPr>
        <a:lstStyle/>
        <a:p>
          <a:pPr algn="ctr"/>
          <a:r>
            <a:rPr lang="tr-TR" sz="2400" b="1" cap="none" spc="50">
              <a:ln w="0"/>
              <a:solidFill>
                <a:schemeClr val="bg2"/>
              </a:solidFill>
              <a:effectLst>
                <a:innerShdw blurRad="63500" dist="50800" dir="13500000">
                  <a:srgbClr val="000000">
                    <a:alpha val="50000"/>
                  </a:srgbClr>
                </a:innerShdw>
              </a:effectLst>
            </a:rPr>
            <a:t>AYLIK VE YILLIK</a:t>
          </a:r>
          <a:r>
            <a:rPr lang="tr-TR" sz="2400" b="1" cap="none" spc="50" baseline="0">
              <a:ln w="0"/>
              <a:solidFill>
                <a:schemeClr val="bg2"/>
              </a:solidFill>
              <a:effectLst>
                <a:innerShdw blurRad="63500" dist="50800" dir="13500000">
                  <a:srgbClr val="000000">
                    <a:alpha val="50000"/>
                  </a:srgbClr>
                </a:innerShdw>
              </a:effectLst>
            </a:rPr>
            <a:t> BORÇ-ALACAK</a:t>
          </a:r>
          <a:r>
            <a:rPr lang="tr-TR" sz="2400" b="1" cap="none" spc="50">
              <a:ln w="0"/>
              <a:solidFill>
                <a:schemeClr val="bg2"/>
              </a:solidFill>
              <a:effectLst>
                <a:innerShdw blurRad="63500" dist="50800" dir="13500000">
                  <a:srgbClr val="000000">
                    <a:alpha val="50000"/>
                  </a:srgbClr>
                </a:innerShdw>
              </a:effectLst>
            </a:rPr>
            <a:t> RAPORLARI</a:t>
          </a:r>
        </a:p>
      </xdr:txBody>
    </xdr:sp>
    <xdr:clientData/>
  </xdr:oneCellAnchor>
  <xdr:twoCellAnchor>
    <xdr:from>
      <xdr:col>4</xdr:col>
      <xdr:colOff>598714</xdr:colOff>
      <xdr:row>7</xdr:row>
      <xdr:rowOff>2177</xdr:rowOff>
    </xdr:from>
    <xdr:to>
      <xdr:col>5</xdr:col>
      <xdr:colOff>554314</xdr:colOff>
      <xdr:row>9</xdr:row>
      <xdr:rowOff>186377</xdr:rowOff>
    </xdr:to>
    <xdr:sp macro="" textlink="">
      <xdr:nvSpPr>
        <xdr:cNvPr id="29" name="Dikdörtgen 28">
          <a:hlinkClick xmlns:r="http://schemas.openxmlformats.org/officeDocument/2006/relationships" r:id="rId6"/>
          <a:extLst>
            <a:ext uri="{FF2B5EF4-FFF2-40B4-BE49-F238E27FC236}">
              <a16:creationId xmlns:a16="http://schemas.microsoft.com/office/drawing/2014/main" id="{00000000-0008-0000-1100-00001D000000}"/>
            </a:ext>
          </a:extLst>
        </xdr:cNvPr>
        <xdr:cNvSpPr/>
      </xdr:nvSpPr>
      <xdr:spPr>
        <a:xfrm>
          <a:off x="3037114" y="1335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OCAK</a:t>
          </a:r>
        </a:p>
      </xdr:txBody>
    </xdr:sp>
    <xdr:clientData/>
  </xdr:twoCellAnchor>
  <xdr:twoCellAnchor>
    <xdr:from>
      <xdr:col>5</xdr:col>
      <xdr:colOff>562791</xdr:colOff>
      <xdr:row>7</xdr:row>
      <xdr:rowOff>2177</xdr:rowOff>
    </xdr:from>
    <xdr:to>
      <xdr:col>6</xdr:col>
      <xdr:colOff>556491</xdr:colOff>
      <xdr:row>9</xdr:row>
      <xdr:rowOff>186377</xdr:rowOff>
    </xdr:to>
    <xdr:sp macro="" textlink="">
      <xdr:nvSpPr>
        <xdr:cNvPr id="30" name="Dikdörtgen 29">
          <a:hlinkClick xmlns:r="http://schemas.openxmlformats.org/officeDocument/2006/relationships" r:id="rId7"/>
          <a:extLst>
            <a:ext uri="{FF2B5EF4-FFF2-40B4-BE49-F238E27FC236}">
              <a16:creationId xmlns:a16="http://schemas.microsoft.com/office/drawing/2014/main" id="{00000000-0008-0000-1100-00001E000000}"/>
            </a:ext>
          </a:extLst>
        </xdr:cNvPr>
        <xdr:cNvSpPr/>
      </xdr:nvSpPr>
      <xdr:spPr>
        <a:xfrm>
          <a:off x="3610791" y="1335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ŞUBAT</a:t>
          </a:r>
        </a:p>
      </xdr:txBody>
    </xdr:sp>
    <xdr:clientData/>
  </xdr:twoCellAnchor>
  <xdr:twoCellAnchor>
    <xdr:from>
      <xdr:col>6</xdr:col>
      <xdr:colOff>561702</xdr:colOff>
      <xdr:row>7</xdr:row>
      <xdr:rowOff>2177</xdr:rowOff>
    </xdr:from>
    <xdr:to>
      <xdr:col>7</xdr:col>
      <xdr:colOff>555402</xdr:colOff>
      <xdr:row>9</xdr:row>
      <xdr:rowOff>186377</xdr:rowOff>
    </xdr:to>
    <xdr:sp macro="" textlink="">
      <xdr:nvSpPr>
        <xdr:cNvPr id="31" name="Dikdörtgen 30">
          <a:hlinkClick xmlns:r="http://schemas.openxmlformats.org/officeDocument/2006/relationships" r:id="rId8"/>
          <a:extLst>
            <a:ext uri="{FF2B5EF4-FFF2-40B4-BE49-F238E27FC236}">
              <a16:creationId xmlns:a16="http://schemas.microsoft.com/office/drawing/2014/main" id="{00000000-0008-0000-1100-00001F000000}"/>
            </a:ext>
          </a:extLst>
        </xdr:cNvPr>
        <xdr:cNvSpPr/>
      </xdr:nvSpPr>
      <xdr:spPr>
        <a:xfrm>
          <a:off x="4181202" y="1335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MART</a:t>
          </a:r>
        </a:p>
      </xdr:txBody>
    </xdr:sp>
    <xdr:clientData/>
  </xdr:twoCellAnchor>
  <xdr:twoCellAnchor>
    <xdr:from>
      <xdr:col>7</xdr:col>
      <xdr:colOff>558436</xdr:colOff>
      <xdr:row>7</xdr:row>
      <xdr:rowOff>2177</xdr:rowOff>
    </xdr:from>
    <xdr:to>
      <xdr:col>8</xdr:col>
      <xdr:colOff>552136</xdr:colOff>
      <xdr:row>9</xdr:row>
      <xdr:rowOff>186377</xdr:rowOff>
    </xdr:to>
    <xdr:sp macro="" textlink="">
      <xdr:nvSpPr>
        <xdr:cNvPr id="32" name="Dikdörtgen 31">
          <a:hlinkClick xmlns:r="http://schemas.openxmlformats.org/officeDocument/2006/relationships" r:id="rId9"/>
          <a:extLst>
            <a:ext uri="{FF2B5EF4-FFF2-40B4-BE49-F238E27FC236}">
              <a16:creationId xmlns:a16="http://schemas.microsoft.com/office/drawing/2014/main" id="{00000000-0008-0000-1100-000020000000}"/>
            </a:ext>
          </a:extLst>
        </xdr:cNvPr>
        <xdr:cNvSpPr/>
      </xdr:nvSpPr>
      <xdr:spPr>
        <a:xfrm>
          <a:off x="4749436" y="1335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NİSAN</a:t>
          </a:r>
        </a:p>
      </xdr:txBody>
    </xdr:sp>
    <xdr:clientData/>
  </xdr:twoCellAnchor>
  <xdr:twoCellAnchor>
    <xdr:from>
      <xdr:col>8</xdr:col>
      <xdr:colOff>556259</xdr:colOff>
      <xdr:row>7</xdr:row>
      <xdr:rowOff>2177</xdr:rowOff>
    </xdr:from>
    <xdr:to>
      <xdr:col>9</xdr:col>
      <xdr:colOff>549959</xdr:colOff>
      <xdr:row>9</xdr:row>
      <xdr:rowOff>186377</xdr:rowOff>
    </xdr:to>
    <xdr:sp macro="" textlink="">
      <xdr:nvSpPr>
        <xdr:cNvPr id="33" name="Dikdörtgen 32">
          <a:hlinkClick xmlns:r="http://schemas.openxmlformats.org/officeDocument/2006/relationships" r:id="rId10"/>
          <a:extLst>
            <a:ext uri="{FF2B5EF4-FFF2-40B4-BE49-F238E27FC236}">
              <a16:creationId xmlns:a16="http://schemas.microsoft.com/office/drawing/2014/main" id="{00000000-0008-0000-1100-000021000000}"/>
            </a:ext>
          </a:extLst>
        </xdr:cNvPr>
        <xdr:cNvSpPr/>
      </xdr:nvSpPr>
      <xdr:spPr>
        <a:xfrm>
          <a:off x="5318759" y="1335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MAYIS</a:t>
          </a:r>
        </a:p>
      </xdr:txBody>
    </xdr:sp>
    <xdr:clientData/>
  </xdr:twoCellAnchor>
  <xdr:twoCellAnchor>
    <xdr:from>
      <xdr:col>9</xdr:col>
      <xdr:colOff>566056</xdr:colOff>
      <xdr:row>7</xdr:row>
      <xdr:rowOff>2177</xdr:rowOff>
    </xdr:from>
    <xdr:to>
      <xdr:col>10</xdr:col>
      <xdr:colOff>559756</xdr:colOff>
      <xdr:row>9</xdr:row>
      <xdr:rowOff>186377</xdr:rowOff>
    </xdr:to>
    <xdr:sp macro="" textlink="">
      <xdr:nvSpPr>
        <xdr:cNvPr id="34" name="Dikdörtgen 33">
          <a:hlinkClick xmlns:r="http://schemas.openxmlformats.org/officeDocument/2006/relationships" r:id="rId11"/>
          <a:extLst>
            <a:ext uri="{FF2B5EF4-FFF2-40B4-BE49-F238E27FC236}">
              <a16:creationId xmlns:a16="http://schemas.microsoft.com/office/drawing/2014/main" id="{00000000-0008-0000-1100-000022000000}"/>
            </a:ext>
          </a:extLst>
        </xdr:cNvPr>
        <xdr:cNvSpPr/>
      </xdr:nvSpPr>
      <xdr:spPr>
        <a:xfrm>
          <a:off x="5900056" y="1335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HAZİRAN</a:t>
          </a:r>
        </a:p>
      </xdr:txBody>
    </xdr:sp>
    <xdr:clientData/>
  </xdr:twoCellAnchor>
  <xdr:twoCellAnchor>
    <xdr:from>
      <xdr:col>11</xdr:col>
      <xdr:colOff>1087</xdr:colOff>
      <xdr:row>7</xdr:row>
      <xdr:rowOff>2177</xdr:rowOff>
    </xdr:from>
    <xdr:to>
      <xdr:col>11</xdr:col>
      <xdr:colOff>566287</xdr:colOff>
      <xdr:row>9</xdr:row>
      <xdr:rowOff>186377</xdr:rowOff>
    </xdr:to>
    <xdr:sp macro="" textlink="">
      <xdr:nvSpPr>
        <xdr:cNvPr id="35" name="Dikdörtgen 34">
          <a:hlinkClick xmlns:r="http://schemas.openxmlformats.org/officeDocument/2006/relationships" r:id="rId12"/>
          <a:extLst>
            <a:ext uri="{FF2B5EF4-FFF2-40B4-BE49-F238E27FC236}">
              <a16:creationId xmlns:a16="http://schemas.microsoft.com/office/drawing/2014/main" id="{00000000-0008-0000-1100-000023000000}"/>
            </a:ext>
          </a:extLst>
        </xdr:cNvPr>
        <xdr:cNvSpPr/>
      </xdr:nvSpPr>
      <xdr:spPr>
        <a:xfrm>
          <a:off x="6478087" y="1335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TEMMUZ</a:t>
          </a:r>
        </a:p>
      </xdr:txBody>
    </xdr:sp>
    <xdr:clientData/>
  </xdr:twoCellAnchor>
  <xdr:twoCellAnchor>
    <xdr:from>
      <xdr:col>12</xdr:col>
      <xdr:colOff>5441</xdr:colOff>
      <xdr:row>7</xdr:row>
      <xdr:rowOff>2177</xdr:rowOff>
    </xdr:from>
    <xdr:to>
      <xdr:col>12</xdr:col>
      <xdr:colOff>570641</xdr:colOff>
      <xdr:row>9</xdr:row>
      <xdr:rowOff>186377</xdr:rowOff>
    </xdr:to>
    <xdr:sp macro="" textlink="">
      <xdr:nvSpPr>
        <xdr:cNvPr id="36" name="Dikdörtgen 35">
          <a:hlinkClick xmlns:r="http://schemas.openxmlformats.org/officeDocument/2006/relationships" r:id="rId13"/>
          <a:extLst>
            <a:ext uri="{FF2B5EF4-FFF2-40B4-BE49-F238E27FC236}">
              <a16:creationId xmlns:a16="http://schemas.microsoft.com/office/drawing/2014/main" id="{00000000-0008-0000-1100-000024000000}"/>
            </a:ext>
          </a:extLst>
        </xdr:cNvPr>
        <xdr:cNvSpPr/>
      </xdr:nvSpPr>
      <xdr:spPr>
        <a:xfrm>
          <a:off x="7053941" y="1335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AĞUSTOS</a:t>
          </a:r>
        </a:p>
      </xdr:txBody>
    </xdr:sp>
    <xdr:clientData/>
  </xdr:twoCellAnchor>
  <xdr:twoCellAnchor>
    <xdr:from>
      <xdr:col>13</xdr:col>
      <xdr:colOff>10885</xdr:colOff>
      <xdr:row>7</xdr:row>
      <xdr:rowOff>0</xdr:rowOff>
    </xdr:from>
    <xdr:to>
      <xdr:col>14</xdr:col>
      <xdr:colOff>4585</xdr:colOff>
      <xdr:row>9</xdr:row>
      <xdr:rowOff>184200</xdr:rowOff>
    </xdr:to>
    <xdr:sp macro="" textlink="">
      <xdr:nvSpPr>
        <xdr:cNvPr id="37" name="Dikdörtgen 36">
          <a:hlinkClick xmlns:r="http://schemas.openxmlformats.org/officeDocument/2006/relationships" r:id="rId14"/>
          <a:extLst>
            <a:ext uri="{FF2B5EF4-FFF2-40B4-BE49-F238E27FC236}">
              <a16:creationId xmlns:a16="http://schemas.microsoft.com/office/drawing/2014/main" id="{00000000-0008-0000-1100-000025000000}"/>
            </a:ext>
          </a:extLst>
        </xdr:cNvPr>
        <xdr:cNvSpPr/>
      </xdr:nvSpPr>
      <xdr:spPr>
        <a:xfrm>
          <a:off x="7630885" y="1333500"/>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EYLÜL</a:t>
          </a:r>
        </a:p>
      </xdr:txBody>
    </xdr:sp>
    <xdr:clientData/>
  </xdr:twoCellAnchor>
  <xdr:twoCellAnchor>
    <xdr:from>
      <xdr:col>14</xdr:col>
      <xdr:colOff>13062</xdr:colOff>
      <xdr:row>7</xdr:row>
      <xdr:rowOff>0</xdr:rowOff>
    </xdr:from>
    <xdr:to>
      <xdr:col>15</xdr:col>
      <xdr:colOff>6762</xdr:colOff>
      <xdr:row>9</xdr:row>
      <xdr:rowOff>184200</xdr:rowOff>
    </xdr:to>
    <xdr:sp macro="" textlink="">
      <xdr:nvSpPr>
        <xdr:cNvPr id="38" name="Dikdörtgen 37">
          <a:hlinkClick xmlns:r="http://schemas.openxmlformats.org/officeDocument/2006/relationships" r:id="rId15"/>
          <a:extLst>
            <a:ext uri="{FF2B5EF4-FFF2-40B4-BE49-F238E27FC236}">
              <a16:creationId xmlns:a16="http://schemas.microsoft.com/office/drawing/2014/main" id="{00000000-0008-0000-1100-000026000000}"/>
            </a:ext>
          </a:extLst>
        </xdr:cNvPr>
        <xdr:cNvSpPr/>
      </xdr:nvSpPr>
      <xdr:spPr>
        <a:xfrm>
          <a:off x="8204562" y="1333500"/>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EKİM</a:t>
          </a:r>
        </a:p>
      </xdr:txBody>
    </xdr:sp>
    <xdr:clientData/>
  </xdr:twoCellAnchor>
  <xdr:twoCellAnchor>
    <xdr:from>
      <xdr:col>15</xdr:col>
      <xdr:colOff>11973</xdr:colOff>
      <xdr:row>7</xdr:row>
      <xdr:rowOff>0</xdr:rowOff>
    </xdr:from>
    <xdr:to>
      <xdr:col>16</xdr:col>
      <xdr:colOff>5673</xdr:colOff>
      <xdr:row>9</xdr:row>
      <xdr:rowOff>184200</xdr:rowOff>
    </xdr:to>
    <xdr:sp macro="" textlink="">
      <xdr:nvSpPr>
        <xdr:cNvPr id="39" name="Dikdörtgen 38">
          <a:hlinkClick xmlns:r="http://schemas.openxmlformats.org/officeDocument/2006/relationships" r:id="rId16"/>
          <a:extLst>
            <a:ext uri="{FF2B5EF4-FFF2-40B4-BE49-F238E27FC236}">
              <a16:creationId xmlns:a16="http://schemas.microsoft.com/office/drawing/2014/main" id="{00000000-0008-0000-1100-000027000000}"/>
            </a:ext>
          </a:extLst>
        </xdr:cNvPr>
        <xdr:cNvSpPr/>
      </xdr:nvSpPr>
      <xdr:spPr>
        <a:xfrm>
          <a:off x="8774973" y="1333500"/>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KASIM</a:t>
          </a:r>
        </a:p>
      </xdr:txBody>
    </xdr:sp>
    <xdr:clientData/>
  </xdr:twoCellAnchor>
  <xdr:twoCellAnchor>
    <xdr:from>
      <xdr:col>16</xdr:col>
      <xdr:colOff>16327</xdr:colOff>
      <xdr:row>7</xdr:row>
      <xdr:rowOff>0</xdr:rowOff>
    </xdr:from>
    <xdr:to>
      <xdr:col>17</xdr:col>
      <xdr:colOff>10027</xdr:colOff>
      <xdr:row>9</xdr:row>
      <xdr:rowOff>184200</xdr:rowOff>
    </xdr:to>
    <xdr:sp macro="" textlink="">
      <xdr:nvSpPr>
        <xdr:cNvPr id="40" name="Dikdörtgen 39">
          <a:hlinkClick xmlns:r="http://schemas.openxmlformats.org/officeDocument/2006/relationships" r:id="rId17"/>
          <a:extLst>
            <a:ext uri="{FF2B5EF4-FFF2-40B4-BE49-F238E27FC236}">
              <a16:creationId xmlns:a16="http://schemas.microsoft.com/office/drawing/2014/main" id="{00000000-0008-0000-1100-000028000000}"/>
            </a:ext>
          </a:extLst>
        </xdr:cNvPr>
        <xdr:cNvSpPr/>
      </xdr:nvSpPr>
      <xdr:spPr>
        <a:xfrm>
          <a:off x="9350827" y="1333500"/>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ARALIK</a:t>
          </a:r>
        </a:p>
      </xdr:txBody>
    </xdr:sp>
    <xdr:clientData/>
  </xdr:twoCellAnchor>
  <xdr:twoCellAnchor>
    <xdr:from>
      <xdr:col>17</xdr:col>
      <xdr:colOff>16327</xdr:colOff>
      <xdr:row>7</xdr:row>
      <xdr:rowOff>0</xdr:rowOff>
    </xdr:from>
    <xdr:to>
      <xdr:col>18</xdr:col>
      <xdr:colOff>10027</xdr:colOff>
      <xdr:row>9</xdr:row>
      <xdr:rowOff>184200</xdr:rowOff>
    </xdr:to>
    <xdr:sp macro="" textlink="">
      <xdr:nvSpPr>
        <xdr:cNvPr id="41" name="Dikdörtgen 40">
          <a:hlinkClick xmlns:r="http://schemas.openxmlformats.org/officeDocument/2006/relationships" r:id="rId18"/>
          <a:extLst>
            <a:ext uri="{FF2B5EF4-FFF2-40B4-BE49-F238E27FC236}">
              <a16:creationId xmlns:a16="http://schemas.microsoft.com/office/drawing/2014/main" id="{00000000-0008-0000-1100-000029000000}"/>
            </a:ext>
          </a:extLst>
        </xdr:cNvPr>
        <xdr:cNvSpPr/>
      </xdr:nvSpPr>
      <xdr:spPr>
        <a:xfrm>
          <a:off x="9922327" y="1333500"/>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YILLIK</a:t>
          </a:r>
        </a:p>
      </xdr:txBody>
    </xdr:sp>
    <xdr:clientData/>
  </xdr:twoCellAnchor>
  <xdr:twoCellAnchor editAs="oneCell">
    <xdr:from>
      <xdr:col>5</xdr:col>
      <xdr:colOff>167640</xdr:colOff>
      <xdr:row>7</xdr:row>
      <xdr:rowOff>118111</xdr:rowOff>
    </xdr:from>
    <xdr:to>
      <xdr:col>5</xdr:col>
      <xdr:colOff>428503</xdr:colOff>
      <xdr:row>9</xdr:row>
      <xdr:rowOff>3811</xdr:rowOff>
    </xdr:to>
    <xdr:pic>
      <xdr:nvPicPr>
        <xdr:cNvPr id="68" name="Resim 67">
          <a:hlinkClick xmlns:r="http://schemas.openxmlformats.org/officeDocument/2006/relationships" r:id="rId6"/>
          <a:extLst>
            <a:ext uri="{FF2B5EF4-FFF2-40B4-BE49-F238E27FC236}">
              <a16:creationId xmlns:a16="http://schemas.microsoft.com/office/drawing/2014/main" id="{00000000-0008-0000-1100-00004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215640" y="1451611"/>
          <a:ext cx="260863" cy="266700"/>
        </a:xfrm>
        <a:prstGeom prst="rect">
          <a:avLst/>
        </a:prstGeom>
      </xdr:spPr>
    </xdr:pic>
    <xdr:clientData/>
  </xdr:twoCellAnchor>
  <xdr:twoCellAnchor editAs="oneCell">
    <xdr:from>
      <xdr:col>6</xdr:col>
      <xdr:colOff>175260</xdr:colOff>
      <xdr:row>7</xdr:row>
      <xdr:rowOff>118111</xdr:rowOff>
    </xdr:from>
    <xdr:to>
      <xdr:col>6</xdr:col>
      <xdr:colOff>436123</xdr:colOff>
      <xdr:row>9</xdr:row>
      <xdr:rowOff>3811</xdr:rowOff>
    </xdr:to>
    <xdr:pic>
      <xdr:nvPicPr>
        <xdr:cNvPr id="69" name="Resim 68">
          <a:hlinkClick xmlns:r="http://schemas.openxmlformats.org/officeDocument/2006/relationships" r:id="rId7"/>
          <a:extLst>
            <a:ext uri="{FF2B5EF4-FFF2-40B4-BE49-F238E27FC236}">
              <a16:creationId xmlns:a16="http://schemas.microsoft.com/office/drawing/2014/main" id="{00000000-0008-0000-1100-00004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794760" y="1451611"/>
          <a:ext cx="260863" cy="266700"/>
        </a:xfrm>
        <a:prstGeom prst="rect">
          <a:avLst/>
        </a:prstGeom>
      </xdr:spPr>
    </xdr:pic>
    <xdr:clientData/>
  </xdr:twoCellAnchor>
  <xdr:twoCellAnchor editAs="oneCell">
    <xdr:from>
      <xdr:col>7</xdr:col>
      <xdr:colOff>160020</xdr:colOff>
      <xdr:row>7</xdr:row>
      <xdr:rowOff>118111</xdr:rowOff>
    </xdr:from>
    <xdr:to>
      <xdr:col>7</xdr:col>
      <xdr:colOff>420883</xdr:colOff>
      <xdr:row>9</xdr:row>
      <xdr:rowOff>3811</xdr:rowOff>
    </xdr:to>
    <xdr:pic>
      <xdr:nvPicPr>
        <xdr:cNvPr id="70" name="Resim 69">
          <a:hlinkClick xmlns:r="http://schemas.openxmlformats.org/officeDocument/2006/relationships" r:id="rId8"/>
          <a:extLst>
            <a:ext uri="{FF2B5EF4-FFF2-40B4-BE49-F238E27FC236}">
              <a16:creationId xmlns:a16="http://schemas.microsoft.com/office/drawing/2014/main" id="{00000000-0008-0000-1100-00004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51020" y="1451611"/>
          <a:ext cx="260863" cy="266700"/>
        </a:xfrm>
        <a:prstGeom prst="rect">
          <a:avLst/>
        </a:prstGeom>
      </xdr:spPr>
    </xdr:pic>
    <xdr:clientData/>
  </xdr:twoCellAnchor>
  <xdr:twoCellAnchor editAs="oneCell">
    <xdr:from>
      <xdr:col>8</xdr:col>
      <xdr:colOff>160020</xdr:colOff>
      <xdr:row>7</xdr:row>
      <xdr:rowOff>118111</xdr:rowOff>
    </xdr:from>
    <xdr:to>
      <xdr:col>8</xdr:col>
      <xdr:colOff>420883</xdr:colOff>
      <xdr:row>9</xdr:row>
      <xdr:rowOff>3811</xdr:rowOff>
    </xdr:to>
    <xdr:pic>
      <xdr:nvPicPr>
        <xdr:cNvPr id="71" name="Resim 70">
          <a:hlinkClick xmlns:r="http://schemas.openxmlformats.org/officeDocument/2006/relationships" r:id="rId9"/>
          <a:extLst>
            <a:ext uri="{FF2B5EF4-FFF2-40B4-BE49-F238E27FC236}">
              <a16:creationId xmlns:a16="http://schemas.microsoft.com/office/drawing/2014/main" id="{00000000-0008-0000-1100-00004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922520" y="1451611"/>
          <a:ext cx="260863" cy="266700"/>
        </a:xfrm>
        <a:prstGeom prst="rect">
          <a:avLst/>
        </a:prstGeom>
      </xdr:spPr>
    </xdr:pic>
    <xdr:clientData/>
  </xdr:twoCellAnchor>
  <xdr:twoCellAnchor editAs="oneCell">
    <xdr:from>
      <xdr:col>9</xdr:col>
      <xdr:colOff>167640</xdr:colOff>
      <xdr:row>7</xdr:row>
      <xdr:rowOff>118111</xdr:rowOff>
    </xdr:from>
    <xdr:to>
      <xdr:col>9</xdr:col>
      <xdr:colOff>428503</xdr:colOff>
      <xdr:row>9</xdr:row>
      <xdr:rowOff>3811</xdr:rowOff>
    </xdr:to>
    <xdr:pic>
      <xdr:nvPicPr>
        <xdr:cNvPr id="72" name="Resim 71">
          <a:hlinkClick xmlns:r="http://schemas.openxmlformats.org/officeDocument/2006/relationships" r:id="rId10"/>
          <a:extLst>
            <a:ext uri="{FF2B5EF4-FFF2-40B4-BE49-F238E27FC236}">
              <a16:creationId xmlns:a16="http://schemas.microsoft.com/office/drawing/2014/main" id="{00000000-0008-0000-1100-00004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501640" y="1451611"/>
          <a:ext cx="260863" cy="266700"/>
        </a:xfrm>
        <a:prstGeom prst="rect">
          <a:avLst/>
        </a:prstGeom>
      </xdr:spPr>
    </xdr:pic>
    <xdr:clientData/>
  </xdr:twoCellAnchor>
  <xdr:twoCellAnchor editAs="oneCell">
    <xdr:from>
      <xdr:col>10</xdr:col>
      <xdr:colOff>175260</xdr:colOff>
      <xdr:row>7</xdr:row>
      <xdr:rowOff>118111</xdr:rowOff>
    </xdr:from>
    <xdr:to>
      <xdr:col>10</xdr:col>
      <xdr:colOff>436123</xdr:colOff>
      <xdr:row>9</xdr:row>
      <xdr:rowOff>3811</xdr:rowOff>
    </xdr:to>
    <xdr:pic>
      <xdr:nvPicPr>
        <xdr:cNvPr id="73" name="Resim 72">
          <a:hlinkClick xmlns:r="http://schemas.openxmlformats.org/officeDocument/2006/relationships" r:id="rId11"/>
          <a:extLst>
            <a:ext uri="{FF2B5EF4-FFF2-40B4-BE49-F238E27FC236}">
              <a16:creationId xmlns:a16="http://schemas.microsoft.com/office/drawing/2014/main" id="{00000000-0008-0000-1100-00004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080760" y="1451611"/>
          <a:ext cx="260863" cy="266700"/>
        </a:xfrm>
        <a:prstGeom prst="rect">
          <a:avLst/>
        </a:prstGeom>
      </xdr:spPr>
    </xdr:pic>
    <xdr:clientData/>
  </xdr:twoCellAnchor>
  <xdr:twoCellAnchor editAs="oneCell">
    <xdr:from>
      <xdr:col>11</xdr:col>
      <xdr:colOff>144780</xdr:colOff>
      <xdr:row>7</xdr:row>
      <xdr:rowOff>118111</xdr:rowOff>
    </xdr:from>
    <xdr:to>
      <xdr:col>11</xdr:col>
      <xdr:colOff>405643</xdr:colOff>
      <xdr:row>9</xdr:row>
      <xdr:rowOff>3811</xdr:rowOff>
    </xdr:to>
    <xdr:pic>
      <xdr:nvPicPr>
        <xdr:cNvPr id="74" name="Resim 73">
          <a:hlinkClick xmlns:r="http://schemas.openxmlformats.org/officeDocument/2006/relationships" r:id="rId12"/>
          <a:extLst>
            <a:ext uri="{FF2B5EF4-FFF2-40B4-BE49-F238E27FC236}">
              <a16:creationId xmlns:a16="http://schemas.microsoft.com/office/drawing/2014/main" id="{00000000-0008-0000-1100-00004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21780" y="1451611"/>
          <a:ext cx="260863" cy="266700"/>
        </a:xfrm>
        <a:prstGeom prst="rect">
          <a:avLst/>
        </a:prstGeom>
      </xdr:spPr>
    </xdr:pic>
    <xdr:clientData/>
  </xdr:twoCellAnchor>
  <xdr:twoCellAnchor editAs="oneCell">
    <xdr:from>
      <xdr:col>12</xdr:col>
      <xdr:colOff>175260</xdr:colOff>
      <xdr:row>7</xdr:row>
      <xdr:rowOff>118111</xdr:rowOff>
    </xdr:from>
    <xdr:to>
      <xdr:col>12</xdr:col>
      <xdr:colOff>436123</xdr:colOff>
      <xdr:row>9</xdr:row>
      <xdr:rowOff>3811</xdr:rowOff>
    </xdr:to>
    <xdr:pic>
      <xdr:nvPicPr>
        <xdr:cNvPr id="75" name="Resim 74">
          <a:hlinkClick xmlns:r="http://schemas.openxmlformats.org/officeDocument/2006/relationships" r:id="rId13"/>
          <a:extLst>
            <a:ext uri="{FF2B5EF4-FFF2-40B4-BE49-F238E27FC236}">
              <a16:creationId xmlns:a16="http://schemas.microsoft.com/office/drawing/2014/main" id="{00000000-0008-0000-1100-00004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223760" y="1451611"/>
          <a:ext cx="260863" cy="266700"/>
        </a:xfrm>
        <a:prstGeom prst="rect">
          <a:avLst/>
        </a:prstGeom>
      </xdr:spPr>
    </xdr:pic>
    <xdr:clientData/>
  </xdr:twoCellAnchor>
  <xdr:twoCellAnchor editAs="oneCell">
    <xdr:from>
      <xdr:col>13</xdr:col>
      <xdr:colOff>175260</xdr:colOff>
      <xdr:row>7</xdr:row>
      <xdr:rowOff>118111</xdr:rowOff>
    </xdr:from>
    <xdr:to>
      <xdr:col>13</xdr:col>
      <xdr:colOff>436123</xdr:colOff>
      <xdr:row>9</xdr:row>
      <xdr:rowOff>3811</xdr:rowOff>
    </xdr:to>
    <xdr:pic>
      <xdr:nvPicPr>
        <xdr:cNvPr id="76" name="Resim 75">
          <a:hlinkClick xmlns:r="http://schemas.openxmlformats.org/officeDocument/2006/relationships" r:id="rId14"/>
          <a:extLst>
            <a:ext uri="{FF2B5EF4-FFF2-40B4-BE49-F238E27FC236}">
              <a16:creationId xmlns:a16="http://schemas.microsoft.com/office/drawing/2014/main" id="{00000000-0008-0000-1100-00004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795260" y="1451611"/>
          <a:ext cx="260863" cy="266700"/>
        </a:xfrm>
        <a:prstGeom prst="rect">
          <a:avLst/>
        </a:prstGeom>
      </xdr:spPr>
    </xdr:pic>
    <xdr:clientData/>
  </xdr:twoCellAnchor>
  <xdr:twoCellAnchor editAs="oneCell">
    <xdr:from>
      <xdr:col>14</xdr:col>
      <xdr:colOff>182880</xdr:colOff>
      <xdr:row>7</xdr:row>
      <xdr:rowOff>118111</xdr:rowOff>
    </xdr:from>
    <xdr:to>
      <xdr:col>14</xdr:col>
      <xdr:colOff>443743</xdr:colOff>
      <xdr:row>9</xdr:row>
      <xdr:rowOff>3811</xdr:rowOff>
    </xdr:to>
    <xdr:pic>
      <xdr:nvPicPr>
        <xdr:cNvPr id="77" name="Resim 76">
          <a:hlinkClick xmlns:r="http://schemas.openxmlformats.org/officeDocument/2006/relationships" r:id="rId15"/>
          <a:extLst>
            <a:ext uri="{FF2B5EF4-FFF2-40B4-BE49-F238E27FC236}">
              <a16:creationId xmlns:a16="http://schemas.microsoft.com/office/drawing/2014/main" id="{00000000-0008-0000-1100-00004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374380" y="1451611"/>
          <a:ext cx="260863" cy="266700"/>
        </a:xfrm>
        <a:prstGeom prst="rect">
          <a:avLst/>
        </a:prstGeom>
      </xdr:spPr>
    </xdr:pic>
    <xdr:clientData/>
  </xdr:twoCellAnchor>
  <xdr:twoCellAnchor editAs="oneCell">
    <xdr:from>
      <xdr:col>15</xdr:col>
      <xdr:colOff>175260</xdr:colOff>
      <xdr:row>7</xdr:row>
      <xdr:rowOff>118111</xdr:rowOff>
    </xdr:from>
    <xdr:to>
      <xdr:col>15</xdr:col>
      <xdr:colOff>436123</xdr:colOff>
      <xdr:row>9</xdr:row>
      <xdr:rowOff>3811</xdr:rowOff>
    </xdr:to>
    <xdr:pic>
      <xdr:nvPicPr>
        <xdr:cNvPr id="78" name="Resim 77">
          <a:hlinkClick xmlns:r="http://schemas.openxmlformats.org/officeDocument/2006/relationships" r:id="rId16"/>
          <a:extLst>
            <a:ext uri="{FF2B5EF4-FFF2-40B4-BE49-F238E27FC236}">
              <a16:creationId xmlns:a16="http://schemas.microsoft.com/office/drawing/2014/main" id="{00000000-0008-0000-1100-00004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938260" y="1451611"/>
          <a:ext cx="260863" cy="266700"/>
        </a:xfrm>
        <a:prstGeom prst="rect">
          <a:avLst/>
        </a:prstGeom>
      </xdr:spPr>
    </xdr:pic>
    <xdr:clientData/>
  </xdr:twoCellAnchor>
  <xdr:twoCellAnchor editAs="oneCell">
    <xdr:from>
      <xdr:col>16</xdr:col>
      <xdr:colOff>182880</xdr:colOff>
      <xdr:row>7</xdr:row>
      <xdr:rowOff>118111</xdr:rowOff>
    </xdr:from>
    <xdr:to>
      <xdr:col>16</xdr:col>
      <xdr:colOff>443743</xdr:colOff>
      <xdr:row>9</xdr:row>
      <xdr:rowOff>3811</xdr:rowOff>
    </xdr:to>
    <xdr:pic>
      <xdr:nvPicPr>
        <xdr:cNvPr id="79" name="Resim 78">
          <a:hlinkClick xmlns:r="http://schemas.openxmlformats.org/officeDocument/2006/relationships" r:id="rId17"/>
          <a:extLst>
            <a:ext uri="{FF2B5EF4-FFF2-40B4-BE49-F238E27FC236}">
              <a16:creationId xmlns:a16="http://schemas.microsoft.com/office/drawing/2014/main" id="{00000000-0008-0000-1100-00004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517380" y="1451611"/>
          <a:ext cx="260863" cy="266700"/>
        </a:xfrm>
        <a:prstGeom prst="rect">
          <a:avLst/>
        </a:prstGeom>
      </xdr:spPr>
    </xdr:pic>
    <xdr:clientData/>
  </xdr:twoCellAnchor>
  <xdr:twoCellAnchor editAs="oneCell">
    <xdr:from>
      <xdr:col>17</xdr:col>
      <xdr:colOff>175260</xdr:colOff>
      <xdr:row>7</xdr:row>
      <xdr:rowOff>118111</xdr:rowOff>
    </xdr:from>
    <xdr:to>
      <xdr:col>17</xdr:col>
      <xdr:colOff>436123</xdr:colOff>
      <xdr:row>9</xdr:row>
      <xdr:rowOff>3811</xdr:rowOff>
    </xdr:to>
    <xdr:pic>
      <xdr:nvPicPr>
        <xdr:cNvPr id="80" name="Resim 79">
          <a:hlinkClick xmlns:r="http://schemas.openxmlformats.org/officeDocument/2006/relationships" r:id="rId18"/>
          <a:extLst>
            <a:ext uri="{FF2B5EF4-FFF2-40B4-BE49-F238E27FC236}">
              <a16:creationId xmlns:a16="http://schemas.microsoft.com/office/drawing/2014/main" id="{00000000-0008-0000-1100-000050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1260" y="1451611"/>
          <a:ext cx="260863" cy="266700"/>
        </a:xfrm>
        <a:prstGeom prst="rect">
          <a:avLst/>
        </a:prstGeom>
      </xdr:spPr>
    </xdr:pic>
    <xdr:clientData/>
  </xdr:twoCellAnchor>
  <xdr:twoCellAnchor>
    <xdr:from>
      <xdr:col>4</xdr:col>
      <xdr:colOff>606334</xdr:colOff>
      <xdr:row>13</xdr:row>
      <xdr:rowOff>2177</xdr:rowOff>
    </xdr:from>
    <xdr:to>
      <xdr:col>5</xdr:col>
      <xdr:colOff>561934</xdr:colOff>
      <xdr:row>15</xdr:row>
      <xdr:rowOff>186377</xdr:rowOff>
    </xdr:to>
    <xdr:sp macro="" textlink="">
      <xdr:nvSpPr>
        <xdr:cNvPr id="85" name="Dikdörtgen 84">
          <a:hlinkClick xmlns:r="http://schemas.openxmlformats.org/officeDocument/2006/relationships" r:id="rId20"/>
          <a:extLst>
            <a:ext uri="{FF2B5EF4-FFF2-40B4-BE49-F238E27FC236}">
              <a16:creationId xmlns:a16="http://schemas.microsoft.com/office/drawing/2014/main" id="{00000000-0008-0000-1100-000055000000}"/>
            </a:ext>
          </a:extLst>
        </xdr:cNvPr>
        <xdr:cNvSpPr/>
      </xdr:nvSpPr>
      <xdr:spPr>
        <a:xfrm>
          <a:off x="3044734" y="2478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OCAK</a:t>
          </a:r>
        </a:p>
      </xdr:txBody>
    </xdr:sp>
    <xdr:clientData/>
  </xdr:twoCellAnchor>
  <xdr:twoCellAnchor>
    <xdr:from>
      <xdr:col>5</xdr:col>
      <xdr:colOff>570411</xdr:colOff>
      <xdr:row>13</xdr:row>
      <xdr:rowOff>2177</xdr:rowOff>
    </xdr:from>
    <xdr:to>
      <xdr:col>6</xdr:col>
      <xdr:colOff>564111</xdr:colOff>
      <xdr:row>15</xdr:row>
      <xdr:rowOff>186377</xdr:rowOff>
    </xdr:to>
    <xdr:sp macro="" textlink="">
      <xdr:nvSpPr>
        <xdr:cNvPr id="86" name="Dikdörtgen 85">
          <a:hlinkClick xmlns:r="http://schemas.openxmlformats.org/officeDocument/2006/relationships" r:id="rId20"/>
          <a:extLst>
            <a:ext uri="{FF2B5EF4-FFF2-40B4-BE49-F238E27FC236}">
              <a16:creationId xmlns:a16="http://schemas.microsoft.com/office/drawing/2014/main" id="{00000000-0008-0000-1100-000056000000}"/>
            </a:ext>
          </a:extLst>
        </xdr:cNvPr>
        <xdr:cNvSpPr/>
      </xdr:nvSpPr>
      <xdr:spPr>
        <a:xfrm>
          <a:off x="3618411" y="2478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ŞUBAT</a:t>
          </a:r>
        </a:p>
      </xdr:txBody>
    </xdr:sp>
    <xdr:clientData/>
  </xdr:twoCellAnchor>
  <xdr:twoCellAnchor>
    <xdr:from>
      <xdr:col>6</xdr:col>
      <xdr:colOff>569322</xdr:colOff>
      <xdr:row>13</xdr:row>
      <xdr:rowOff>2177</xdr:rowOff>
    </xdr:from>
    <xdr:to>
      <xdr:col>7</xdr:col>
      <xdr:colOff>563022</xdr:colOff>
      <xdr:row>15</xdr:row>
      <xdr:rowOff>186377</xdr:rowOff>
    </xdr:to>
    <xdr:sp macro="" textlink="">
      <xdr:nvSpPr>
        <xdr:cNvPr id="87" name="Dikdörtgen 86">
          <a:hlinkClick xmlns:r="http://schemas.openxmlformats.org/officeDocument/2006/relationships" r:id="rId21"/>
          <a:extLst>
            <a:ext uri="{FF2B5EF4-FFF2-40B4-BE49-F238E27FC236}">
              <a16:creationId xmlns:a16="http://schemas.microsoft.com/office/drawing/2014/main" id="{00000000-0008-0000-1100-000057000000}"/>
            </a:ext>
          </a:extLst>
        </xdr:cNvPr>
        <xdr:cNvSpPr/>
      </xdr:nvSpPr>
      <xdr:spPr>
        <a:xfrm>
          <a:off x="4188822" y="2478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MART</a:t>
          </a:r>
        </a:p>
      </xdr:txBody>
    </xdr:sp>
    <xdr:clientData/>
  </xdr:twoCellAnchor>
  <xdr:twoCellAnchor>
    <xdr:from>
      <xdr:col>7</xdr:col>
      <xdr:colOff>566056</xdr:colOff>
      <xdr:row>13</xdr:row>
      <xdr:rowOff>2177</xdr:rowOff>
    </xdr:from>
    <xdr:to>
      <xdr:col>8</xdr:col>
      <xdr:colOff>559756</xdr:colOff>
      <xdr:row>15</xdr:row>
      <xdr:rowOff>186377</xdr:rowOff>
    </xdr:to>
    <xdr:sp macro="" textlink="">
      <xdr:nvSpPr>
        <xdr:cNvPr id="88" name="Dikdörtgen 87">
          <a:hlinkClick xmlns:r="http://schemas.openxmlformats.org/officeDocument/2006/relationships" r:id="rId22"/>
          <a:extLst>
            <a:ext uri="{FF2B5EF4-FFF2-40B4-BE49-F238E27FC236}">
              <a16:creationId xmlns:a16="http://schemas.microsoft.com/office/drawing/2014/main" id="{00000000-0008-0000-1100-000058000000}"/>
            </a:ext>
          </a:extLst>
        </xdr:cNvPr>
        <xdr:cNvSpPr/>
      </xdr:nvSpPr>
      <xdr:spPr>
        <a:xfrm>
          <a:off x="4757056" y="2478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NİSAN</a:t>
          </a:r>
        </a:p>
      </xdr:txBody>
    </xdr:sp>
    <xdr:clientData/>
  </xdr:twoCellAnchor>
  <xdr:twoCellAnchor>
    <xdr:from>
      <xdr:col>8</xdr:col>
      <xdr:colOff>563879</xdr:colOff>
      <xdr:row>13</xdr:row>
      <xdr:rowOff>2177</xdr:rowOff>
    </xdr:from>
    <xdr:to>
      <xdr:col>9</xdr:col>
      <xdr:colOff>557579</xdr:colOff>
      <xdr:row>15</xdr:row>
      <xdr:rowOff>186377</xdr:rowOff>
    </xdr:to>
    <xdr:sp macro="" textlink="">
      <xdr:nvSpPr>
        <xdr:cNvPr id="89" name="Dikdörtgen 88">
          <a:hlinkClick xmlns:r="http://schemas.openxmlformats.org/officeDocument/2006/relationships" r:id="rId23"/>
          <a:extLst>
            <a:ext uri="{FF2B5EF4-FFF2-40B4-BE49-F238E27FC236}">
              <a16:creationId xmlns:a16="http://schemas.microsoft.com/office/drawing/2014/main" id="{00000000-0008-0000-1100-000059000000}"/>
            </a:ext>
          </a:extLst>
        </xdr:cNvPr>
        <xdr:cNvSpPr/>
      </xdr:nvSpPr>
      <xdr:spPr>
        <a:xfrm>
          <a:off x="5326379" y="2478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MAYIS</a:t>
          </a:r>
        </a:p>
      </xdr:txBody>
    </xdr:sp>
    <xdr:clientData/>
  </xdr:twoCellAnchor>
  <xdr:twoCellAnchor>
    <xdr:from>
      <xdr:col>10</xdr:col>
      <xdr:colOff>2176</xdr:colOff>
      <xdr:row>13</xdr:row>
      <xdr:rowOff>2177</xdr:rowOff>
    </xdr:from>
    <xdr:to>
      <xdr:col>10</xdr:col>
      <xdr:colOff>567376</xdr:colOff>
      <xdr:row>15</xdr:row>
      <xdr:rowOff>186377</xdr:rowOff>
    </xdr:to>
    <xdr:sp macro="" textlink="">
      <xdr:nvSpPr>
        <xdr:cNvPr id="90" name="Dikdörtgen 89">
          <a:hlinkClick xmlns:r="http://schemas.openxmlformats.org/officeDocument/2006/relationships" r:id="rId24"/>
          <a:extLst>
            <a:ext uri="{FF2B5EF4-FFF2-40B4-BE49-F238E27FC236}">
              <a16:creationId xmlns:a16="http://schemas.microsoft.com/office/drawing/2014/main" id="{00000000-0008-0000-1100-00005A000000}"/>
            </a:ext>
          </a:extLst>
        </xdr:cNvPr>
        <xdr:cNvSpPr/>
      </xdr:nvSpPr>
      <xdr:spPr>
        <a:xfrm>
          <a:off x="5907676" y="2478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HAZİRAN</a:t>
          </a:r>
        </a:p>
      </xdr:txBody>
    </xdr:sp>
    <xdr:clientData/>
  </xdr:twoCellAnchor>
  <xdr:twoCellAnchor>
    <xdr:from>
      <xdr:col>11</xdr:col>
      <xdr:colOff>8707</xdr:colOff>
      <xdr:row>13</xdr:row>
      <xdr:rowOff>2177</xdr:rowOff>
    </xdr:from>
    <xdr:to>
      <xdr:col>12</xdr:col>
      <xdr:colOff>2407</xdr:colOff>
      <xdr:row>15</xdr:row>
      <xdr:rowOff>186377</xdr:rowOff>
    </xdr:to>
    <xdr:sp macro="" textlink="">
      <xdr:nvSpPr>
        <xdr:cNvPr id="91" name="Dikdörtgen 90">
          <a:hlinkClick xmlns:r="http://schemas.openxmlformats.org/officeDocument/2006/relationships" r:id="rId25"/>
          <a:extLst>
            <a:ext uri="{FF2B5EF4-FFF2-40B4-BE49-F238E27FC236}">
              <a16:creationId xmlns:a16="http://schemas.microsoft.com/office/drawing/2014/main" id="{00000000-0008-0000-1100-00005B000000}"/>
            </a:ext>
          </a:extLst>
        </xdr:cNvPr>
        <xdr:cNvSpPr/>
      </xdr:nvSpPr>
      <xdr:spPr>
        <a:xfrm>
          <a:off x="6485707" y="2478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TEMMUZ</a:t>
          </a:r>
        </a:p>
      </xdr:txBody>
    </xdr:sp>
    <xdr:clientData/>
  </xdr:twoCellAnchor>
  <xdr:twoCellAnchor>
    <xdr:from>
      <xdr:col>12</xdr:col>
      <xdr:colOff>13061</xdr:colOff>
      <xdr:row>13</xdr:row>
      <xdr:rowOff>2177</xdr:rowOff>
    </xdr:from>
    <xdr:to>
      <xdr:col>13</xdr:col>
      <xdr:colOff>6761</xdr:colOff>
      <xdr:row>15</xdr:row>
      <xdr:rowOff>186377</xdr:rowOff>
    </xdr:to>
    <xdr:sp macro="" textlink="">
      <xdr:nvSpPr>
        <xdr:cNvPr id="92" name="Dikdörtgen 91">
          <a:hlinkClick xmlns:r="http://schemas.openxmlformats.org/officeDocument/2006/relationships" r:id="rId26"/>
          <a:extLst>
            <a:ext uri="{FF2B5EF4-FFF2-40B4-BE49-F238E27FC236}">
              <a16:creationId xmlns:a16="http://schemas.microsoft.com/office/drawing/2014/main" id="{00000000-0008-0000-1100-00005C000000}"/>
            </a:ext>
          </a:extLst>
        </xdr:cNvPr>
        <xdr:cNvSpPr/>
      </xdr:nvSpPr>
      <xdr:spPr>
        <a:xfrm>
          <a:off x="7061561" y="2478677"/>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AĞUSTOS</a:t>
          </a:r>
        </a:p>
      </xdr:txBody>
    </xdr:sp>
    <xdr:clientData/>
  </xdr:twoCellAnchor>
  <xdr:twoCellAnchor>
    <xdr:from>
      <xdr:col>13</xdr:col>
      <xdr:colOff>18505</xdr:colOff>
      <xdr:row>13</xdr:row>
      <xdr:rowOff>0</xdr:rowOff>
    </xdr:from>
    <xdr:to>
      <xdr:col>14</xdr:col>
      <xdr:colOff>12205</xdr:colOff>
      <xdr:row>15</xdr:row>
      <xdr:rowOff>184200</xdr:rowOff>
    </xdr:to>
    <xdr:sp macro="" textlink="">
      <xdr:nvSpPr>
        <xdr:cNvPr id="93" name="Dikdörtgen 92">
          <a:hlinkClick xmlns:r="http://schemas.openxmlformats.org/officeDocument/2006/relationships" r:id="rId27"/>
          <a:extLst>
            <a:ext uri="{FF2B5EF4-FFF2-40B4-BE49-F238E27FC236}">
              <a16:creationId xmlns:a16="http://schemas.microsoft.com/office/drawing/2014/main" id="{00000000-0008-0000-1100-00005D000000}"/>
            </a:ext>
          </a:extLst>
        </xdr:cNvPr>
        <xdr:cNvSpPr/>
      </xdr:nvSpPr>
      <xdr:spPr>
        <a:xfrm>
          <a:off x="7638505" y="2476500"/>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EYLÜL</a:t>
          </a:r>
        </a:p>
      </xdr:txBody>
    </xdr:sp>
    <xdr:clientData/>
  </xdr:twoCellAnchor>
  <xdr:twoCellAnchor>
    <xdr:from>
      <xdr:col>14</xdr:col>
      <xdr:colOff>20682</xdr:colOff>
      <xdr:row>13</xdr:row>
      <xdr:rowOff>0</xdr:rowOff>
    </xdr:from>
    <xdr:to>
      <xdr:col>15</xdr:col>
      <xdr:colOff>14382</xdr:colOff>
      <xdr:row>15</xdr:row>
      <xdr:rowOff>184200</xdr:rowOff>
    </xdr:to>
    <xdr:sp macro="" textlink="">
      <xdr:nvSpPr>
        <xdr:cNvPr id="94" name="Dikdörtgen 93">
          <a:hlinkClick xmlns:r="http://schemas.openxmlformats.org/officeDocument/2006/relationships" r:id="rId28"/>
          <a:extLst>
            <a:ext uri="{FF2B5EF4-FFF2-40B4-BE49-F238E27FC236}">
              <a16:creationId xmlns:a16="http://schemas.microsoft.com/office/drawing/2014/main" id="{00000000-0008-0000-1100-00005E000000}"/>
            </a:ext>
          </a:extLst>
        </xdr:cNvPr>
        <xdr:cNvSpPr/>
      </xdr:nvSpPr>
      <xdr:spPr>
        <a:xfrm>
          <a:off x="8212182" y="2476500"/>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EKİM</a:t>
          </a:r>
        </a:p>
      </xdr:txBody>
    </xdr:sp>
    <xdr:clientData/>
  </xdr:twoCellAnchor>
  <xdr:twoCellAnchor>
    <xdr:from>
      <xdr:col>15</xdr:col>
      <xdr:colOff>19593</xdr:colOff>
      <xdr:row>13</xdr:row>
      <xdr:rowOff>0</xdr:rowOff>
    </xdr:from>
    <xdr:to>
      <xdr:col>16</xdr:col>
      <xdr:colOff>13293</xdr:colOff>
      <xdr:row>15</xdr:row>
      <xdr:rowOff>184200</xdr:rowOff>
    </xdr:to>
    <xdr:sp macro="" textlink="">
      <xdr:nvSpPr>
        <xdr:cNvPr id="95" name="Dikdörtgen 94">
          <a:hlinkClick xmlns:r="http://schemas.openxmlformats.org/officeDocument/2006/relationships" r:id="rId29"/>
          <a:extLst>
            <a:ext uri="{FF2B5EF4-FFF2-40B4-BE49-F238E27FC236}">
              <a16:creationId xmlns:a16="http://schemas.microsoft.com/office/drawing/2014/main" id="{00000000-0008-0000-1100-00005F000000}"/>
            </a:ext>
          </a:extLst>
        </xdr:cNvPr>
        <xdr:cNvSpPr/>
      </xdr:nvSpPr>
      <xdr:spPr>
        <a:xfrm>
          <a:off x="8782593" y="2476500"/>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KASIM</a:t>
          </a:r>
        </a:p>
      </xdr:txBody>
    </xdr:sp>
    <xdr:clientData/>
  </xdr:twoCellAnchor>
  <xdr:twoCellAnchor>
    <xdr:from>
      <xdr:col>16</xdr:col>
      <xdr:colOff>16327</xdr:colOff>
      <xdr:row>13</xdr:row>
      <xdr:rowOff>0</xdr:rowOff>
    </xdr:from>
    <xdr:to>
      <xdr:col>17</xdr:col>
      <xdr:colOff>10027</xdr:colOff>
      <xdr:row>15</xdr:row>
      <xdr:rowOff>184200</xdr:rowOff>
    </xdr:to>
    <xdr:sp macro="" textlink="">
      <xdr:nvSpPr>
        <xdr:cNvPr id="96" name="Dikdörtgen 95">
          <a:hlinkClick xmlns:r="http://schemas.openxmlformats.org/officeDocument/2006/relationships" r:id="rId30"/>
          <a:extLst>
            <a:ext uri="{FF2B5EF4-FFF2-40B4-BE49-F238E27FC236}">
              <a16:creationId xmlns:a16="http://schemas.microsoft.com/office/drawing/2014/main" id="{00000000-0008-0000-1100-000060000000}"/>
            </a:ext>
          </a:extLst>
        </xdr:cNvPr>
        <xdr:cNvSpPr/>
      </xdr:nvSpPr>
      <xdr:spPr>
        <a:xfrm>
          <a:off x="9350827" y="2476500"/>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ARALIK</a:t>
          </a:r>
        </a:p>
      </xdr:txBody>
    </xdr:sp>
    <xdr:clientData/>
  </xdr:twoCellAnchor>
  <xdr:twoCellAnchor>
    <xdr:from>
      <xdr:col>17</xdr:col>
      <xdr:colOff>16327</xdr:colOff>
      <xdr:row>13</xdr:row>
      <xdr:rowOff>0</xdr:rowOff>
    </xdr:from>
    <xdr:to>
      <xdr:col>18</xdr:col>
      <xdr:colOff>10027</xdr:colOff>
      <xdr:row>15</xdr:row>
      <xdr:rowOff>184200</xdr:rowOff>
    </xdr:to>
    <xdr:sp macro="" textlink="">
      <xdr:nvSpPr>
        <xdr:cNvPr id="97" name="Dikdörtgen 96">
          <a:hlinkClick xmlns:r="http://schemas.openxmlformats.org/officeDocument/2006/relationships" r:id="rId31"/>
          <a:extLst>
            <a:ext uri="{FF2B5EF4-FFF2-40B4-BE49-F238E27FC236}">
              <a16:creationId xmlns:a16="http://schemas.microsoft.com/office/drawing/2014/main" id="{00000000-0008-0000-1100-000061000000}"/>
            </a:ext>
          </a:extLst>
        </xdr:cNvPr>
        <xdr:cNvSpPr/>
      </xdr:nvSpPr>
      <xdr:spPr>
        <a:xfrm>
          <a:off x="9922327" y="2476500"/>
          <a:ext cx="565200" cy="565200"/>
        </a:xfrm>
        <a:prstGeom prst="rect">
          <a:avLst/>
        </a:prstGeom>
        <a:solidFill>
          <a:schemeClr val="bg1">
            <a:lumMod val="50000"/>
          </a:schemeClr>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tr-TR" sz="700" b="1">
              <a:solidFill>
                <a:sysClr val="windowText" lastClr="000000"/>
              </a:solidFill>
            </a:rPr>
            <a:t>YILLIK</a:t>
          </a:r>
        </a:p>
      </xdr:txBody>
    </xdr:sp>
    <xdr:clientData/>
  </xdr:twoCellAnchor>
  <xdr:twoCellAnchor editAs="oneCell">
    <xdr:from>
      <xdr:col>5</xdr:col>
      <xdr:colOff>129540</xdr:colOff>
      <xdr:row>13</xdr:row>
      <xdr:rowOff>99060</xdr:rowOff>
    </xdr:from>
    <xdr:to>
      <xdr:col>5</xdr:col>
      <xdr:colOff>457200</xdr:colOff>
      <xdr:row>15</xdr:row>
      <xdr:rowOff>45720</xdr:rowOff>
    </xdr:to>
    <xdr:pic>
      <xdr:nvPicPr>
        <xdr:cNvPr id="98" name="Resim 97">
          <a:hlinkClick xmlns:r="http://schemas.openxmlformats.org/officeDocument/2006/relationships" r:id="rId20"/>
          <a:extLst>
            <a:ext uri="{FF2B5EF4-FFF2-40B4-BE49-F238E27FC236}">
              <a16:creationId xmlns:a16="http://schemas.microsoft.com/office/drawing/2014/main" id="{00000000-0008-0000-1100-000062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177540" y="2575560"/>
          <a:ext cx="327660" cy="327660"/>
        </a:xfrm>
        <a:prstGeom prst="rect">
          <a:avLst/>
        </a:prstGeom>
      </xdr:spPr>
    </xdr:pic>
    <xdr:clientData/>
  </xdr:twoCellAnchor>
  <xdr:twoCellAnchor editAs="oneCell">
    <xdr:from>
      <xdr:col>6</xdr:col>
      <xdr:colOff>129540</xdr:colOff>
      <xdr:row>13</xdr:row>
      <xdr:rowOff>99060</xdr:rowOff>
    </xdr:from>
    <xdr:to>
      <xdr:col>6</xdr:col>
      <xdr:colOff>457200</xdr:colOff>
      <xdr:row>15</xdr:row>
      <xdr:rowOff>45720</xdr:rowOff>
    </xdr:to>
    <xdr:pic>
      <xdr:nvPicPr>
        <xdr:cNvPr id="99" name="Resim 98">
          <a:hlinkClick xmlns:r="http://schemas.openxmlformats.org/officeDocument/2006/relationships" r:id="rId33"/>
          <a:extLst>
            <a:ext uri="{FF2B5EF4-FFF2-40B4-BE49-F238E27FC236}">
              <a16:creationId xmlns:a16="http://schemas.microsoft.com/office/drawing/2014/main" id="{00000000-0008-0000-1100-000063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749040" y="2575560"/>
          <a:ext cx="327660" cy="327660"/>
        </a:xfrm>
        <a:prstGeom prst="rect">
          <a:avLst/>
        </a:prstGeom>
      </xdr:spPr>
    </xdr:pic>
    <xdr:clientData/>
  </xdr:twoCellAnchor>
  <xdr:twoCellAnchor editAs="oneCell">
    <xdr:from>
      <xdr:col>7</xdr:col>
      <xdr:colOff>121920</xdr:colOff>
      <xdr:row>13</xdr:row>
      <xdr:rowOff>99060</xdr:rowOff>
    </xdr:from>
    <xdr:to>
      <xdr:col>7</xdr:col>
      <xdr:colOff>449580</xdr:colOff>
      <xdr:row>15</xdr:row>
      <xdr:rowOff>45720</xdr:rowOff>
    </xdr:to>
    <xdr:pic>
      <xdr:nvPicPr>
        <xdr:cNvPr id="100" name="Resim 99">
          <a:hlinkClick xmlns:r="http://schemas.openxmlformats.org/officeDocument/2006/relationships" r:id="rId21"/>
          <a:extLst>
            <a:ext uri="{FF2B5EF4-FFF2-40B4-BE49-F238E27FC236}">
              <a16:creationId xmlns:a16="http://schemas.microsoft.com/office/drawing/2014/main" id="{00000000-0008-0000-1100-000064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312920" y="2575560"/>
          <a:ext cx="327660" cy="327660"/>
        </a:xfrm>
        <a:prstGeom prst="rect">
          <a:avLst/>
        </a:prstGeom>
      </xdr:spPr>
    </xdr:pic>
    <xdr:clientData/>
  </xdr:twoCellAnchor>
  <xdr:twoCellAnchor editAs="oneCell">
    <xdr:from>
      <xdr:col>8</xdr:col>
      <xdr:colOff>121920</xdr:colOff>
      <xdr:row>13</xdr:row>
      <xdr:rowOff>99060</xdr:rowOff>
    </xdr:from>
    <xdr:to>
      <xdr:col>8</xdr:col>
      <xdr:colOff>449580</xdr:colOff>
      <xdr:row>15</xdr:row>
      <xdr:rowOff>45720</xdr:rowOff>
    </xdr:to>
    <xdr:pic>
      <xdr:nvPicPr>
        <xdr:cNvPr id="101" name="Resim 100">
          <a:hlinkClick xmlns:r="http://schemas.openxmlformats.org/officeDocument/2006/relationships" r:id="rId22"/>
          <a:extLst>
            <a:ext uri="{FF2B5EF4-FFF2-40B4-BE49-F238E27FC236}">
              <a16:creationId xmlns:a16="http://schemas.microsoft.com/office/drawing/2014/main" id="{00000000-0008-0000-1100-000065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884420" y="2575560"/>
          <a:ext cx="327660" cy="327660"/>
        </a:xfrm>
        <a:prstGeom prst="rect">
          <a:avLst/>
        </a:prstGeom>
      </xdr:spPr>
    </xdr:pic>
    <xdr:clientData/>
  </xdr:twoCellAnchor>
  <xdr:twoCellAnchor editAs="oneCell">
    <xdr:from>
      <xdr:col>9</xdr:col>
      <xdr:colOff>137160</xdr:colOff>
      <xdr:row>13</xdr:row>
      <xdr:rowOff>99060</xdr:rowOff>
    </xdr:from>
    <xdr:to>
      <xdr:col>9</xdr:col>
      <xdr:colOff>464820</xdr:colOff>
      <xdr:row>15</xdr:row>
      <xdr:rowOff>45720</xdr:rowOff>
    </xdr:to>
    <xdr:pic>
      <xdr:nvPicPr>
        <xdr:cNvPr id="102" name="Resim 101">
          <a:hlinkClick xmlns:r="http://schemas.openxmlformats.org/officeDocument/2006/relationships" r:id="rId23"/>
          <a:extLst>
            <a:ext uri="{FF2B5EF4-FFF2-40B4-BE49-F238E27FC236}">
              <a16:creationId xmlns:a16="http://schemas.microsoft.com/office/drawing/2014/main" id="{00000000-0008-0000-1100-000066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471160" y="2575560"/>
          <a:ext cx="327660" cy="327660"/>
        </a:xfrm>
        <a:prstGeom prst="rect">
          <a:avLst/>
        </a:prstGeom>
      </xdr:spPr>
    </xdr:pic>
    <xdr:clientData/>
  </xdr:twoCellAnchor>
  <xdr:twoCellAnchor editAs="oneCell">
    <xdr:from>
      <xdr:col>10</xdr:col>
      <xdr:colOff>144780</xdr:colOff>
      <xdr:row>13</xdr:row>
      <xdr:rowOff>99060</xdr:rowOff>
    </xdr:from>
    <xdr:to>
      <xdr:col>10</xdr:col>
      <xdr:colOff>472440</xdr:colOff>
      <xdr:row>15</xdr:row>
      <xdr:rowOff>45720</xdr:rowOff>
    </xdr:to>
    <xdr:pic>
      <xdr:nvPicPr>
        <xdr:cNvPr id="103" name="Resim 102">
          <a:hlinkClick xmlns:r="http://schemas.openxmlformats.org/officeDocument/2006/relationships" r:id="rId24"/>
          <a:extLst>
            <a:ext uri="{FF2B5EF4-FFF2-40B4-BE49-F238E27FC236}">
              <a16:creationId xmlns:a16="http://schemas.microsoft.com/office/drawing/2014/main" id="{00000000-0008-0000-1100-000067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050280" y="2575560"/>
          <a:ext cx="327660" cy="327660"/>
        </a:xfrm>
        <a:prstGeom prst="rect">
          <a:avLst/>
        </a:prstGeom>
      </xdr:spPr>
    </xdr:pic>
    <xdr:clientData/>
  </xdr:twoCellAnchor>
  <xdr:twoCellAnchor editAs="oneCell">
    <xdr:from>
      <xdr:col>11</xdr:col>
      <xdr:colOff>129540</xdr:colOff>
      <xdr:row>13</xdr:row>
      <xdr:rowOff>99060</xdr:rowOff>
    </xdr:from>
    <xdr:to>
      <xdr:col>11</xdr:col>
      <xdr:colOff>457200</xdr:colOff>
      <xdr:row>15</xdr:row>
      <xdr:rowOff>45720</xdr:rowOff>
    </xdr:to>
    <xdr:pic>
      <xdr:nvPicPr>
        <xdr:cNvPr id="104" name="Resim 103">
          <a:hlinkClick xmlns:r="http://schemas.openxmlformats.org/officeDocument/2006/relationships" r:id="rId25"/>
          <a:extLst>
            <a:ext uri="{FF2B5EF4-FFF2-40B4-BE49-F238E27FC236}">
              <a16:creationId xmlns:a16="http://schemas.microsoft.com/office/drawing/2014/main" id="{00000000-0008-0000-1100-000068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606540" y="2575560"/>
          <a:ext cx="327660" cy="327660"/>
        </a:xfrm>
        <a:prstGeom prst="rect">
          <a:avLst/>
        </a:prstGeom>
      </xdr:spPr>
    </xdr:pic>
    <xdr:clientData/>
  </xdr:twoCellAnchor>
  <xdr:twoCellAnchor editAs="oneCell">
    <xdr:from>
      <xdr:col>12</xdr:col>
      <xdr:colOff>160020</xdr:colOff>
      <xdr:row>13</xdr:row>
      <xdr:rowOff>99060</xdr:rowOff>
    </xdr:from>
    <xdr:to>
      <xdr:col>12</xdr:col>
      <xdr:colOff>487680</xdr:colOff>
      <xdr:row>15</xdr:row>
      <xdr:rowOff>45720</xdr:rowOff>
    </xdr:to>
    <xdr:pic>
      <xdr:nvPicPr>
        <xdr:cNvPr id="105" name="Resim 104">
          <a:hlinkClick xmlns:r="http://schemas.openxmlformats.org/officeDocument/2006/relationships" r:id="rId26"/>
          <a:extLst>
            <a:ext uri="{FF2B5EF4-FFF2-40B4-BE49-F238E27FC236}">
              <a16:creationId xmlns:a16="http://schemas.microsoft.com/office/drawing/2014/main" id="{00000000-0008-0000-1100-00006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208520" y="2575560"/>
          <a:ext cx="327660" cy="327660"/>
        </a:xfrm>
        <a:prstGeom prst="rect">
          <a:avLst/>
        </a:prstGeom>
      </xdr:spPr>
    </xdr:pic>
    <xdr:clientData/>
  </xdr:twoCellAnchor>
  <xdr:twoCellAnchor editAs="oneCell">
    <xdr:from>
      <xdr:col>13</xdr:col>
      <xdr:colOff>144780</xdr:colOff>
      <xdr:row>13</xdr:row>
      <xdr:rowOff>99060</xdr:rowOff>
    </xdr:from>
    <xdr:to>
      <xdr:col>13</xdr:col>
      <xdr:colOff>472440</xdr:colOff>
      <xdr:row>15</xdr:row>
      <xdr:rowOff>45720</xdr:rowOff>
    </xdr:to>
    <xdr:pic>
      <xdr:nvPicPr>
        <xdr:cNvPr id="106" name="Resim 105">
          <a:hlinkClick xmlns:r="http://schemas.openxmlformats.org/officeDocument/2006/relationships" r:id="rId27"/>
          <a:extLst>
            <a:ext uri="{FF2B5EF4-FFF2-40B4-BE49-F238E27FC236}">
              <a16:creationId xmlns:a16="http://schemas.microsoft.com/office/drawing/2014/main" id="{00000000-0008-0000-1100-00006A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764780" y="2575560"/>
          <a:ext cx="327660" cy="327660"/>
        </a:xfrm>
        <a:prstGeom prst="rect">
          <a:avLst/>
        </a:prstGeom>
      </xdr:spPr>
    </xdr:pic>
    <xdr:clientData/>
  </xdr:twoCellAnchor>
  <xdr:twoCellAnchor editAs="oneCell">
    <xdr:from>
      <xdr:col>14</xdr:col>
      <xdr:colOff>137160</xdr:colOff>
      <xdr:row>13</xdr:row>
      <xdr:rowOff>99060</xdr:rowOff>
    </xdr:from>
    <xdr:to>
      <xdr:col>14</xdr:col>
      <xdr:colOff>464820</xdr:colOff>
      <xdr:row>15</xdr:row>
      <xdr:rowOff>45720</xdr:rowOff>
    </xdr:to>
    <xdr:pic>
      <xdr:nvPicPr>
        <xdr:cNvPr id="107" name="Resim 106">
          <a:hlinkClick xmlns:r="http://schemas.openxmlformats.org/officeDocument/2006/relationships" r:id="rId28"/>
          <a:extLst>
            <a:ext uri="{FF2B5EF4-FFF2-40B4-BE49-F238E27FC236}">
              <a16:creationId xmlns:a16="http://schemas.microsoft.com/office/drawing/2014/main" id="{00000000-0008-0000-1100-00006B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328660" y="2575560"/>
          <a:ext cx="327660" cy="327660"/>
        </a:xfrm>
        <a:prstGeom prst="rect">
          <a:avLst/>
        </a:prstGeom>
      </xdr:spPr>
    </xdr:pic>
    <xdr:clientData/>
  </xdr:twoCellAnchor>
  <xdr:twoCellAnchor editAs="oneCell">
    <xdr:from>
      <xdr:col>15</xdr:col>
      <xdr:colOff>160020</xdr:colOff>
      <xdr:row>13</xdr:row>
      <xdr:rowOff>99060</xdr:rowOff>
    </xdr:from>
    <xdr:to>
      <xdr:col>15</xdr:col>
      <xdr:colOff>487680</xdr:colOff>
      <xdr:row>15</xdr:row>
      <xdr:rowOff>45720</xdr:rowOff>
    </xdr:to>
    <xdr:pic>
      <xdr:nvPicPr>
        <xdr:cNvPr id="108" name="Resim 107">
          <a:hlinkClick xmlns:r="http://schemas.openxmlformats.org/officeDocument/2006/relationships" r:id="rId29"/>
          <a:extLst>
            <a:ext uri="{FF2B5EF4-FFF2-40B4-BE49-F238E27FC236}">
              <a16:creationId xmlns:a16="http://schemas.microsoft.com/office/drawing/2014/main" id="{00000000-0008-0000-1100-00006C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923020" y="2575560"/>
          <a:ext cx="327660" cy="327660"/>
        </a:xfrm>
        <a:prstGeom prst="rect">
          <a:avLst/>
        </a:prstGeom>
      </xdr:spPr>
    </xdr:pic>
    <xdr:clientData/>
  </xdr:twoCellAnchor>
  <xdr:twoCellAnchor editAs="oneCell">
    <xdr:from>
      <xdr:col>16</xdr:col>
      <xdr:colOff>152400</xdr:colOff>
      <xdr:row>13</xdr:row>
      <xdr:rowOff>99060</xdr:rowOff>
    </xdr:from>
    <xdr:to>
      <xdr:col>16</xdr:col>
      <xdr:colOff>480060</xdr:colOff>
      <xdr:row>15</xdr:row>
      <xdr:rowOff>45720</xdr:rowOff>
    </xdr:to>
    <xdr:pic>
      <xdr:nvPicPr>
        <xdr:cNvPr id="109" name="Resim 108">
          <a:hlinkClick xmlns:r="http://schemas.openxmlformats.org/officeDocument/2006/relationships" r:id="rId30"/>
          <a:extLst>
            <a:ext uri="{FF2B5EF4-FFF2-40B4-BE49-F238E27FC236}">
              <a16:creationId xmlns:a16="http://schemas.microsoft.com/office/drawing/2014/main" id="{00000000-0008-0000-1100-00006D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486900" y="2575560"/>
          <a:ext cx="327660" cy="327660"/>
        </a:xfrm>
        <a:prstGeom prst="rect">
          <a:avLst/>
        </a:prstGeom>
      </xdr:spPr>
    </xdr:pic>
    <xdr:clientData/>
  </xdr:twoCellAnchor>
  <xdr:twoCellAnchor editAs="oneCell">
    <xdr:from>
      <xdr:col>17</xdr:col>
      <xdr:colOff>160020</xdr:colOff>
      <xdr:row>13</xdr:row>
      <xdr:rowOff>99060</xdr:rowOff>
    </xdr:from>
    <xdr:to>
      <xdr:col>17</xdr:col>
      <xdr:colOff>487680</xdr:colOff>
      <xdr:row>15</xdr:row>
      <xdr:rowOff>45720</xdr:rowOff>
    </xdr:to>
    <xdr:pic>
      <xdr:nvPicPr>
        <xdr:cNvPr id="110" name="Resim 109">
          <a:hlinkClick xmlns:r="http://schemas.openxmlformats.org/officeDocument/2006/relationships" r:id="rId31"/>
          <a:extLst>
            <a:ext uri="{FF2B5EF4-FFF2-40B4-BE49-F238E27FC236}">
              <a16:creationId xmlns:a16="http://schemas.microsoft.com/office/drawing/2014/main" id="{00000000-0008-0000-1100-00006E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0066020" y="2575560"/>
          <a:ext cx="327660" cy="327660"/>
        </a:xfrm>
        <a:prstGeom prst="rect">
          <a:avLst/>
        </a:prstGeom>
      </xdr:spPr>
    </xdr:pic>
    <xdr:clientData/>
  </xdr:twoCellAnchor>
  <xdr:twoCellAnchor editAs="oneCell">
    <xdr:from>
      <xdr:col>9</xdr:col>
      <xdr:colOff>525780</xdr:colOff>
      <xdr:row>16</xdr:row>
      <xdr:rowOff>160020</xdr:rowOff>
    </xdr:from>
    <xdr:to>
      <xdr:col>12</xdr:col>
      <xdr:colOff>563880</xdr:colOff>
      <xdr:row>19</xdr:row>
      <xdr:rowOff>172720</xdr:rowOff>
    </xdr:to>
    <xdr:pic>
      <xdr:nvPicPr>
        <xdr:cNvPr id="3" name="Resim 2">
          <a:hlinkClick xmlns:r="http://schemas.openxmlformats.org/officeDocument/2006/relationships" r:id="rId34"/>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859780" y="3208020"/>
          <a:ext cx="1752600" cy="584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8" name="7 Grafik">
          <a:extLst>
            <a:ext uri="{FF2B5EF4-FFF2-40B4-BE49-F238E27FC236}">
              <a16:creationId xmlns:a16="http://schemas.microsoft.com/office/drawing/2014/main" id="{00000000-0008-0000-1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104932</xdr:colOff>
      <xdr:row>2</xdr:row>
      <xdr:rowOff>123826</xdr:rowOff>
    </xdr:to>
    <xdr:pic>
      <xdr:nvPicPr>
        <xdr:cNvPr id="9" name="8 Resim" descr="attention-hi.png">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190722</xdr:colOff>
      <xdr:row>16</xdr:row>
      <xdr:rowOff>154305</xdr:rowOff>
    </xdr:from>
    <xdr:to>
      <xdr:col>16</xdr:col>
      <xdr:colOff>200157</xdr:colOff>
      <xdr:row>19</xdr:row>
      <xdr:rowOff>188505</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9708102" y="424624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272415</xdr:colOff>
      <xdr:row>57</xdr:row>
      <xdr:rowOff>40005</xdr:rowOff>
    </xdr:from>
    <xdr:to>
      <xdr:col>16</xdr:col>
      <xdr:colOff>281850</xdr:colOff>
      <xdr:row>60</xdr:row>
      <xdr:rowOff>180885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1200-000005000000}"/>
            </a:ext>
          </a:extLst>
        </xdr:cNvPr>
        <xdr:cNvSpPr/>
      </xdr:nvSpPr>
      <xdr:spPr>
        <a:xfrm rot="10800000">
          <a:off x="9789795" y="1345882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281247</xdr:colOff>
      <xdr:row>4</xdr:row>
      <xdr:rowOff>127635</xdr:rowOff>
    </xdr:from>
    <xdr:to>
      <xdr:col>2</xdr:col>
      <xdr:colOff>125922</xdr:colOff>
      <xdr:row>6</xdr:row>
      <xdr:rowOff>37080</xdr:rowOff>
    </xdr:to>
    <xdr:pic>
      <xdr:nvPicPr>
        <xdr:cNvPr id="6" name="5 Resim" descr="OCAK.png">
          <a:hlinkClick xmlns:r="http://schemas.openxmlformats.org/officeDocument/2006/relationships" r:id="rId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6" cstate="print"/>
        <a:stretch>
          <a:fillRect/>
        </a:stretch>
      </xdr:blipFill>
      <xdr:spPr>
        <a:xfrm>
          <a:off x="281247" y="1080135"/>
          <a:ext cx="560955" cy="534285"/>
        </a:xfrm>
        <a:prstGeom prst="rect">
          <a:avLst/>
        </a:prstGeom>
      </xdr:spPr>
    </xdr:pic>
    <xdr:clientData/>
  </xdr:twoCellAnchor>
  <xdr:oneCellAnchor>
    <xdr:from>
      <xdr:col>0</xdr:col>
      <xdr:colOff>63992</xdr:colOff>
      <xdr:row>8</xdr:row>
      <xdr:rowOff>144781</xdr:rowOff>
    </xdr:from>
    <xdr:ext cx="995465" cy="655949"/>
    <xdr:sp macro="" textlink="">
      <xdr:nvSpPr>
        <xdr:cNvPr id="12" name="11 Metin kutusu">
          <a:hlinkClick xmlns:r="http://schemas.openxmlformats.org/officeDocument/2006/relationships" r:id="rId7"/>
          <a:extLst>
            <a:ext uri="{FF2B5EF4-FFF2-40B4-BE49-F238E27FC236}">
              <a16:creationId xmlns:a16="http://schemas.microsoft.com/office/drawing/2014/main" id="{00000000-0008-0000-1200-00000C000000}"/>
            </a:ext>
          </a:extLst>
        </xdr:cNvPr>
        <xdr:cNvSpPr txBox="1"/>
      </xdr:nvSpPr>
      <xdr:spPr>
        <a:xfrm>
          <a:off x="63992" y="2346961"/>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ŞUBAT AYI</a:t>
          </a:r>
        </a:p>
        <a:p>
          <a:pPr algn="ctr"/>
          <a:r>
            <a:rPr lang="tr-TR" sz="1200" b="1"/>
            <a:t>GELİR-GİDER</a:t>
          </a:r>
        </a:p>
        <a:p>
          <a:pPr algn="ctr"/>
          <a:r>
            <a:rPr lang="tr-TR" sz="1200" b="1"/>
            <a:t>RAPORU</a:t>
          </a:r>
        </a:p>
      </xdr:txBody>
    </xdr:sp>
    <xdr:clientData/>
  </xdr:oneCellAnchor>
  <xdr:twoCellAnchor editAs="oneCell">
    <xdr:from>
      <xdr:col>0</xdr:col>
      <xdr:colOff>245247</xdr:colOff>
      <xdr:row>6</xdr:row>
      <xdr:rowOff>241935</xdr:rowOff>
    </xdr:from>
    <xdr:to>
      <xdr:col>2</xdr:col>
      <xdr:colOff>161922</xdr:colOff>
      <xdr:row>8</xdr:row>
      <xdr:rowOff>223380</xdr:rowOff>
    </xdr:to>
    <xdr:pic>
      <xdr:nvPicPr>
        <xdr:cNvPr id="13" name="12 Resim" descr="gelir-gider-yazici.png">
          <a:hlinkClick xmlns:r="http://schemas.openxmlformats.org/officeDocument/2006/relationships" r:id="rId7"/>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8" cstate="print"/>
        <a:stretch>
          <a:fillRect/>
        </a:stretch>
      </xdr:blipFill>
      <xdr:spPr>
        <a:xfrm>
          <a:off x="245247" y="1819275"/>
          <a:ext cx="632955" cy="606285"/>
        </a:xfrm>
        <a:prstGeom prst="rect">
          <a:avLst/>
        </a:prstGeom>
      </xdr:spPr>
    </xdr:pic>
    <xdr:clientData/>
  </xdr:twoCellAnchor>
  <xdr:twoCellAnchor editAs="oneCell">
    <xdr:from>
      <xdr:col>15</xdr:col>
      <xdr:colOff>252589</xdr:colOff>
      <xdr:row>0</xdr:row>
      <xdr:rowOff>121920</xdr:rowOff>
    </xdr:from>
    <xdr:to>
      <xdr:col>16</xdr:col>
      <xdr:colOff>138289</xdr:colOff>
      <xdr:row>3</xdr:row>
      <xdr:rowOff>182880</xdr:rowOff>
    </xdr:to>
    <xdr:pic>
      <xdr:nvPicPr>
        <xdr:cNvPr id="20" name="Resim 19">
          <a:hlinkClick xmlns:r="http://schemas.openxmlformats.org/officeDocument/2006/relationships" r:id="rId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69969" y="121920"/>
          <a:ext cx="617220" cy="617220"/>
        </a:xfrm>
        <a:prstGeom prst="rect">
          <a:avLst/>
        </a:prstGeom>
      </xdr:spPr>
    </xdr:pic>
    <xdr:clientData/>
  </xdr:twoCellAnchor>
  <xdr:oneCellAnchor>
    <xdr:from>
      <xdr:col>15</xdr:col>
      <xdr:colOff>10920</xdr:colOff>
      <xdr:row>3</xdr:row>
      <xdr:rowOff>104184</xdr:rowOff>
    </xdr:from>
    <xdr:ext cx="1100559" cy="655949"/>
    <xdr:sp macro="" textlink="">
      <xdr:nvSpPr>
        <xdr:cNvPr id="21" name="11 Metin kutusu">
          <a:hlinkClick xmlns:r="http://schemas.openxmlformats.org/officeDocument/2006/relationships" r:id="rId9"/>
          <a:extLst>
            <a:ext uri="{FF2B5EF4-FFF2-40B4-BE49-F238E27FC236}">
              <a16:creationId xmlns:a16="http://schemas.microsoft.com/office/drawing/2014/main" id="{00000000-0008-0000-1200-000015000000}"/>
            </a:ext>
          </a:extLst>
        </xdr:cNvPr>
        <xdr:cNvSpPr txBox="1"/>
      </xdr:nvSpPr>
      <xdr:spPr>
        <a:xfrm>
          <a:off x="9528300" y="66044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OCAK AYI</a:t>
          </a:r>
        </a:p>
        <a:p>
          <a:pPr algn="ctr"/>
          <a:r>
            <a:rPr lang="tr-TR" sz="1200" b="1"/>
            <a:t>BORÇ-ALACAK</a:t>
          </a:r>
        </a:p>
        <a:p>
          <a:pPr algn="ctr"/>
          <a:r>
            <a:rPr lang="tr-TR" sz="1200" b="1"/>
            <a:t>RAPORU</a:t>
          </a:r>
        </a:p>
      </xdr:txBody>
    </xdr:sp>
    <xdr:clientData/>
  </xdr:oneCellAnchor>
  <xdr:oneCellAnchor>
    <xdr:from>
      <xdr:col>0</xdr:col>
      <xdr:colOff>37574</xdr:colOff>
      <xdr:row>14</xdr:row>
      <xdr:rowOff>45721</xdr:rowOff>
    </xdr:from>
    <xdr:ext cx="1030282" cy="655949"/>
    <xdr:sp macro="" textlink="">
      <xdr:nvSpPr>
        <xdr:cNvPr id="22" name="14 Metin kutusu">
          <a:hlinkClick xmlns:r="http://schemas.openxmlformats.org/officeDocument/2006/relationships" r:id="rId11"/>
          <a:extLst>
            <a:ext uri="{FF2B5EF4-FFF2-40B4-BE49-F238E27FC236}">
              <a16:creationId xmlns:a16="http://schemas.microsoft.com/office/drawing/2014/main" id="{00000000-0008-0000-1200-000016000000}"/>
            </a:ext>
          </a:extLst>
        </xdr:cNvPr>
        <xdr:cNvSpPr txBox="1"/>
      </xdr:nvSpPr>
      <xdr:spPr>
        <a:xfrm>
          <a:off x="37574" y="3680461"/>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 </a:t>
          </a:r>
        </a:p>
        <a:p>
          <a:pPr algn="ctr"/>
          <a:r>
            <a:rPr lang="tr-TR" sz="1200" b="1"/>
            <a:t>GELİR-GİDER </a:t>
          </a:r>
        </a:p>
        <a:p>
          <a:pPr algn="ctr"/>
          <a:r>
            <a:rPr lang="tr-TR" sz="1200" b="1"/>
            <a:t>RAPORU</a:t>
          </a:r>
        </a:p>
      </xdr:txBody>
    </xdr:sp>
    <xdr:clientData/>
  </xdr:oneCellAnchor>
  <xdr:twoCellAnchor editAs="oneCell">
    <xdr:from>
      <xdr:col>0</xdr:col>
      <xdr:colOff>245247</xdr:colOff>
      <xdr:row>11</xdr:row>
      <xdr:rowOff>198120</xdr:rowOff>
    </xdr:from>
    <xdr:to>
      <xdr:col>2</xdr:col>
      <xdr:colOff>161922</xdr:colOff>
      <xdr:row>14</xdr:row>
      <xdr:rowOff>124320</xdr:rowOff>
    </xdr:to>
    <xdr:pic>
      <xdr:nvPicPr>
        <xdr:cNvPr id="23" name="15 Resim" descr="gelir-gider-yazici.png">
          <a:hlinkClick xmlns:r="http://schemas.openxmlformats.org/officeDocument/2006/relationships" r:id="rId11"/>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8" cstate="print"/>
        <a:stretch>
          <a:fillRect/>
        </a:stretch>
      </xdr:blipFill>
      <xdr:spPr>
        <a:xfrm>
          <a:off x="245247" y="3147060"/>
          <a:ext cx="632955" cy="612000"/>
        </a:xfrm>
        <a:prstGeom prst="rect">
          <a:avLst/>
        </a:prstGeom>
      </xdr:spPr>
    </xdr:pic>
    <xdr:clientData/>
  </xdr:twoCellAnchor>
  <xdr:twoCellAnchor editAs="oneCell">
    <xdr:from>
      <xdr:col>0</xdr:col>
      <xdr:colOff>322647</xdr:colOff>
      <xdr:row>0</xdr:row>
      <xdr:rowOff>83820</xdr:rowOff>
    </xdr:from>
    <xdr:to>
      <xdr:col>2</xdr:col>
      <xdr:colOff>130242</xdr:colOff>
      <xdr:row>3</xdr:row>
      <xdr:rowOff>10330</xdr:rowOff>
    </xdr:to>
    <xdr:pic>
      <xdr:nvPicPr>
        <xdr:cNvPr id="24" name="2 Resim" descr="raporlar.png">
          <a:hlinkClick xmlns:r="http://schemas.openxmlformats.org/officeDocument/2006/relationships" r:id="rId12"/>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13" cstate="print"/>
        <a:stretch>
          <a:fillRect/>
        </a:stretch>
      </xdr:blipFill>
      <xdr:spPr>
        <a:xfrm>
          <a:off x="322647" y="83820"/>
          <a:ext cx="523875" cy="482770"/>
        </a:xfrm>
        <a:prstGeom prst="rect">
          <a:avLst/>
        </a:prstGeom>
      </xdr:spPr>
    </xdr:pic>
    <xdr:clientData/>
  </xdr:twoCellAnchor>
  <xdr:oneCellAnchor>
    <xdr:from>
      <xdr:col>0</xdr:col>
      <xdr:colOff>143567</xdr:colOff>
      <xdr:row>2</xdr:row>
      <xdr:rowOff>156211</xdr:rowOff>
    </xdr:from>
    <xdr:ext cx="882036" cy="468077"/>
    <xdr:sp macro="" textlink="">
      <xdr:nvSpPr>
        <xdr:cNvPr id="25" name="9 Metin kutusu">
          <a:hlinkClick xmlns:r="http://schemas.openxmlformats.org/officeDocument/2006/relationships" r:id="rId12"/>
          <a:extLst>
            <a:ext uri="{FF2B5EF4-FFF2-40B4-BE49-F238E27FC236}">
              <a16:creationId xmlns:a16="http://schemas.microsoft.com/office/drawing/2014/main" id="{00000000-0008-0000-1200-000019000000}"/>
            </a:ext>
          </a:extLst>
        </xdr:cNvPr>
        <xdr:cNvSpPr txBox="1"/>
      </xdr:nvSpPr>
      <xdr:spPr>
        <a:xfrm>
          <a:off x="143567" y="52959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327660</xdr:colOff>
      <xdr:row>3</xdr:row>
      <xdr:rowOff>22860</xdr:rowOff>
    </xdr:from>
    <xdr:to>
      <xdr:col>14</xdr:col>
      <xdr:colOff>640080</xdr:colOff>
      <xdr:row>4</xdr:row>
      <xdr:rowOff>25400</xdr:rowOff>
    </xdr:to>
    <xdr:pic>
      <xdr:nvPicPr>
        <xdr:cNvPr id="2" name="Resim 1">
          <a:hlinkClick xmlns:r="http://schemas.openxmlformats.org/officeDocument/2006/relationships" r:id="rId1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29600" y="579120"/>
          <a:ext cx="1196340" cy="398780"/>
        </a:xfrm>
        <a:prstGeom prst="rect">
          <a:avLst/>
        </a:prstGeom>
      </xdr:spPr>
    </xdr:pic>
    <xdr:clientData/>
  </xdr:twoCellAnchor>
  <xdr:twoCellAnchor editAs="oneCell">
    <xdr:from>
      <xdr:col>7</xdr:col>
      <xdr:colOff>739140</xdr:colOff>
      <xdr:row>61</xdr:row>
      <xdr:rowOff>137160</xdr:rowOff>
    </xdr:from>
    <xdr:to>
      <xdr:col>10</xdr:col>
      <xdr:colOff>388620</xdr:colOff>
      <xdr:row>64</xdr:row>
      <xdr:rowOff>172720</xdr:rowOff>
    </xdr:to>
    <xdr:pic>
      <xdr:nvPicPr>
        <xdr:cNvPr id="3" name="Resim 2">
          <a:hlinkClick xmlns:r="http://schemas.openxmlformats.org/officeDocument/2006/relationships" r:id="rId14"/>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434840" y="14287500"/>
          <a:ext cx="1752600" cy="584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175260</xdr:colOff>
      <xdr:row>1</xdr:row>
      <xdr:rowOff>30480</xdr:rowOff>
    </xdr:from>
    <xdr:to>
      <xdr:col>6</xdr:col>
      <xdr:colOff>319332</xdr:colOff>
      <xdr:row>1</xdr:row>
      <xdr:rowOff>708136</xdr:rowOff>
    </xdr:to>
    <xdr:pic>
      <xdr:nvPicPr>
        <xdr:cNvPr id="2" name="1 Resim" descr="attention-hi.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2842260" y="731520"/>
          <a:ext cx="768912" cy="677656"/>
        </a:xfrm>
        <a:prstGeom prst="rect">
          <a:avLst/>
        </a:prstGeom>
      </xdr:spPr>
    </xdr:pic>
    <xdr:clientData/>
  </xdr:twoCellAnchor>
  <xdr:twoCellAnchor>
    <xdr:from>
      <xdr:col>5</xdr:col>
      <xdr:colOff>9525</xdr:colOff>
      <xdr:row>2</xdr:row>
      <xdr:rowOff>6593</xdr:rowOff>
    </xdr:from>
    <xdr:to>
      <xdr:col>6</xdr:col>
      <xdr:colOff>607391</xdr:colOff>
      <xdr:row>7</xdr:row>
      <xdr:rowOff>188301</xdr:rowOff>
    </xdr:to>
    <xdr:sp macro="" textlink="">
      <xdr:nvSpPr>
        <xdr:cNvPr id="4" name="3 Dikdörtgen">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2676525" y="1477253"/>
          <a:ext cx="1222706" cy="1134208"/>
        </a:xfrm>
        <a:prstGeom prst="rect">
          <a:avLst/>
        </a:prstGeom>
        <a:solidFill>
          <a:srgbClr val="FF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ÖNCEKİ</a:t>
          </a:r>
          <a:r>
            <a:rPr lang="tr-TR" sz="1600" b="1" baseline="0">
              <a:solidFill>
                <a:schemeClr val="bg1"/>
              </a:solidFill>
            </a:rPr>
            <a:t> YIL</a:t>
          </a:r>
        </a:p>
        <a:p>
          <a:pPr algn="ctr"/>
          <a:r>
            <a:rPr lang="tr-TR" sz="1600" b="1" baseline="0">
              <a:solidFill>
                <a:schemeClr val="bg1"/>
              </a:solidFill>
            </a:rPr>
            <a:t>TOPLAMI</a:t>
          </a:r>
          <a:endParaRPr lang="tr-TR" sz="1600" b="1">
            <a:solidFill>
              <a:schemeClr val="bg1"/>
            </a:solidFill>
          </a:endParaRPr>
        </a:p>
      </xdr:txBody>
    </xdr:sp>
    <xdr:clientData/>
  </xdr:twoCellAnchor>
  <xdr:twoCellAnchor>
    <xdr:from>
      <xdr:col>7</xdr:col>
      <xdr:colOff>8583</xdr:colOff>
      <xdr:row>2</xdr:row>
      <xdr:rowOff>5127</xdr:rowOff>
    </xdr:from>
    <xdr:to>
      <xdr:col>8</xdr:col>
      <xdr:colOff>610635</xdr:colOff>
      <xdr:row>7</xdr:row>
      <xdr:rowOff>186835</xdr:rowOff>
    </xdr:to>
    <xdr:sp macro="" textlink="">
      <xdr:nvSpPr>
        <xdr:cNvPr id="5" name="4 Dikdörtgen">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3056583" y="576627"/>
          <a:ext cx="1211652" cy="1134208"/>
        </a:xfrm>
        <a:prstGeom prst="rect">
          <a:avLst/>
        </a:prstGeom>
        <a:solidFill>
          <a:srgbClr val="FE740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OCAK</a:t>
          </a:r>
        </a:p>
      </xdr:txBody>
    </xdr:sp>
    <xdr:clientData/>
  </xdr:twoCellAnchor>
  <xdr:twoCellAnchor>
    <xdr:from>
      <xdr:col>9</xdr:col>
      <xdr:colOff>7118</xdr:colOff>
      <xdr:row>2</xdr:row>
      <xdr:rowOff>3660</xdr:rowOff>
    </xdr:from>
    <xdr:to>
      <xdr:col>10</xdr:col>
      <xdr:colOff>609170</xdr:colOff>
      <xdr:row>7</xdr:row>
      <xdr:rowOff>185368</xdr:rowOff>
    </xdr:to>
    <xdr:sp macro="" textlink="">
      <xdr:nvSpPr>
        <xdr:cNvPr id="6" name="5 Dikdörtgen">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4274318" y="575160"/>
          <a:ext cx="1211652" cy="1134208"/>
        </a:xfrm>
        <a:prstGeom prst="rect">
          <a:avLst/>
        </a:prstGeom>
        <a:solidFill>
          <a:srgbClr val="FCB50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ŞUBAT</a:t>
          </a:r>
        </a:p>
      </xdr:txBody>
    </xdr:sp>
    <xdr:clientData/>
  </xdr:twoCellAnchor>
  <xdr:twoCellAnchor>
    <xdr:from>
      <xdr:col>11</xdr:col>
      <xdr:colOff>7327</xdr:colOff>
      <xdr:row>2</xdr:row>
      <xdr:rowOff>7327</xdr:rowOff>
    </xdr:from>
    <xdr:to>
      <xdr:col>12</xdr:col>
      <xdr:colOff>605193</xdr:colOff>
      <xdr:row>7</xdr:row>
      <xdr:rowOff>189035</xdr:rowOff>
    </xdr:to>
    <xdr:sp macro="" textlink="">
      <xdr:nvSpPr>
        <xdr:cNvPr id="7" name="6 Dikdörtgen">
          <a:hlinkClick xmlns:r="http://schemas.openxmlformats.org/officeDocument/2006/relationships" r:id="rId5"/>
          <a:extLst>
            <a:ext uri="{FF2B5EF4-FFF2-40B4-BE49-F238E27FC236}">
              <a16:creationId xmlns:a16="http://schemas.microsoft.com/office/drawing/2014/main" id="{00000000-0008-0000-0100-000007000000}"/>
            </a:ext>
          </a:extLst>
        </xdr:cNvPr>
        <xdr:cNvSpPr/>
      </xdr:nvSpPr>
      <xdr:spPr>
        <a:xfrm>
          <a:off x="5493727" y="578827"/>
          <a:ext cx="1207466" cy="1134208"/>
        </a:xfrm>
        <a:prstGeom prst="rect">
          <a:avLst/>
        </a:prstGeom>
        <a:solidFill>
          <a:srgbClr val="C9C4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MART</a:t>
          </a:r>
        </a:p>
      </xdr:txBody>
    </xdr:sp>
    <xdr:clientData/>
  </xdr:twoCellAnchor>
  <xdr:twoCellAnchor>
    <xdr:from>
      <xdr:col>13</xdr:col>
      <xdr:colOff>7327</xdr:colOff>
      <xdr:row>2</xdr:row>
      <xdr:rowOff>7326</xdr:rowOff>
    </xdr:from>
    <xdr:to>
      <xdr:col>14</xdr:col>
      <xdr:colOff>605193</xdr:colOff>
      <xdr:row>7</xdr:row>
      <xdr:rowOff>189034</xdr:rowOff>
    </xdr:to>
    <xdr:sp macro="" textlink="">
      <xdr:nvSpPr>
        <xdr:cNvPr id="8" name="7 Dikdörtgen">
          <a:hlinkClick xmlns:r="http://schemas.openxmlformats.org/officeDocument/2006/relationships" r:id="rId6"/>
          <a:extLst>
            <a:ext uri="{FF2B5EF4-FFF2-40B4-BE49-F238E27FC236}">
              <a16:creationId xmlns:a16="http://schemas.microsoft.com/office/drawing/2014/main" id="{00000000-0008-0000-0100-000008000000}"/>
            </a:ext>
          </a:extLst>
        </xdr:cNvPr>
        <xdr:cNvSpPr/>
      </xdr:nvSpPr>
      <xdr:spPr>
        <a:xfrm>
          <a:off x="6712927" y="578826"/>
          <a:ext cx="1207466" cy="1134208"/>
        </a:xfrm>
        <a:prstGeom prst="rect">
          <a:avLst/>
        </a:prstGeom>
        <a:solidFill>
          <a:srgbClr val="9EFC0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NİSAN</a:t>
          </a:r>
        </a:p>
      </xdr:txBody>
    </xdr:sp>
    <xdr:clientData/>
  </xdr:twoCellAnchor>
  <xdr:twoCellAnchor>
    <xdr:from>
      <xdr:col>15</xdr:col>
      <xdr:colOff>7327</xdr:colOff>
      <xdr:row>2</xdr:row>
      <xdr:rowOff>7327</xdr:rowOff>
    </xdr:from>
    <xdr:to>
      <xdr:col>16</xdr:col>
      <xdr:colOff>605192</xdr:colOff>
      <xdr:row>7</xdr:row>
      <xdr:rowOff>189035</xdr:rowOff>
    </xdr:to>
    <xdr:sp macro="" textlink="">
      <xdr:nvSpPr>
        <xdr:cNvPr id="9" name="8 Dikdörtgen">
          <a:hlinkClick xmlns:r="http://schemas.openxmlformats.org/officeDocument/2006/relationships" r:id="rId7"/>
          <a:extLst>
            <a:ext uri="{FF2B5EF4-FFF2-40B4-BE49-F238E27FC236}">
              <a16:creationId xmlns:a16="http://schemas.microsoft.com/office/drawing/2014/main" id="{00000000-0008-0000-0100-000009000000}"/>
            </a:ext>
          </a:extLst>
        </xdr:cNvPr>
        <xdr:cNvSpPr/>
      </xdr:nvSpPr>
      <xdr:spPr>
        <a:xfrm>
          <a:off x="7932127" y="578827"/>
          <a:ext cx="1207465" cy="1134208"/>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MAYIS</a:t>
          </a:r>
        </a:p>
      </xdr:txBody>
    </xdr:sp>
    <xdr:clientData/>
  </xdr:twoCellAnchor>
  <xdr:twoCellAnchor>
    <xdr:from>
      <xdr:col>17</xdr:col>
      <xdr:colOff>7327</xdr:colOff>
      <xdr:row>2</xdr:row>
      <xdr:rowOff>7327</xdr:rowOff>
    </xdr:from>
    <xdr:to>
      <xdr:col>18</xdr:col>
      <xdr:colOff>605192</xdr:colOff>
      <xdr:row>7</xdr:row>
      <xdr:rowOff>189035</xdr:rowOff>
    </xdr:to>
    <xdr:sp macro="" textlink="">
      <xdr:nvSpPr>
        <xdr:cNvPr id="10" name="9 Dikdörtgen">
          <a:hlinkClick xmlns:r="http://schemas.openxmlformats.org/officeDocument/2006/relationships" r:id="rId8"/>
          <a:extLst>
            <a:ext uri="{FF2B5EF4-FFF2-40B4-BE49-F238E27FC236}">
              <a16:creationId xmlns:a16="http://schemas.microsoft.com/office/drawing/2014/main" id="{00000000-0008-0000-0100-00000A000000}"/>
            </a:ext>
          </a:extLst>
        </xdr:cNvPr>
        <xdr:cNvSpPr/>
      </xdr:nvSpPr>
      <xdr:spPr>
        <a:xfrm>
          <a:off x="9151327" y="578827"/>
          <a:ext cx="1207465" cy="1134208"/>
        </a:xfrm>
        <a:prstGeom prst="rect">
          <a:avLst/>
        </a:prstGeom>
        <a:solidFill>
          <a:srgbClr val="06FA6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HAZİRAN</a:t>
          </a:r>
        </a:p>
      </xdr:txBody>
    </xdr:sp>
    <xdr:clientData/>
  </xdr:twoCellAnchor>
  <xdr:twoCellAnchor>
    <xdr:from>
      <xdr:col>5</xdr:col>
      <xdr:colOff>7851</xdr:colOff>
      <xdr:row>8</xdr:row>
      <xdr:rowOff>7323</xdr:rowOff>
    </xdr:from>
    <xdr:to>
      <xdr:col>6</xdr:col>
      <xdr:colOff>609903</xdr:colOff>
      <xdr:row>13</xdr:row>
      <xdr:rowOff>189031</xdr:rowOff>
    </xdr:to>
    <xdr:sp macro="" textlink="">
      <xdr:nvSpPr>
        <xdr:cNvPr id="11" name="10 Dikdörtgen">
          <a:hlinkClick xmlns:r="http://schemas.openxmlformats.org/officeDocument/2006/relationships" r:id="rId9"/>
          <a:extLst>
            <a:ext uri="{FF2B5EF4-FFF2-40B4-BE49-F238E27FC236}">
              <a16:creationId xmlns:a16="http://schemas.microsoft.com/office/drawing/2014/main" id="{00000000-0008-0000-0100-00000B000000}"/>
            </a:ext>
          </a:extLst>
        </xdr:cNvPr>
        <xdr:cNvSpPr/>
      </xdr:nvSpPr>
      <xdr:spPr>
        <a:xfrm>
          <a:off x="1608051" y="2864823"/>
          <a:ext cx="1226892" cy="1134208"/>
        </a:xfrm>
        <a:prstGeom prst="rect">
          <a:avLst/>
        </a:prstGeom>
        <a:solidFill>
          <a:srgbClr val="FE0A8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500" b="1">
              <a:solidFill>
                <a:schemeClr val="bg1"/>
              </a:solidFill>
            </a:rPr>
            <a:t>TEMMUZ</a:t>
          </a:r>
        </a:p>
      </xdr:txBody>
    </xdr:sp>
    <xdr:clientData/>
  </xdr:twoCellAnchor>
  <xdr:twoCellAnchor>
    <xdr:from>
      <xdr:col>7</xdr:col>
      <xdr:colOff>7850</xdr:colOff>
      <xdr:row>8</xdr:row>
      <xdr:rowOff>7327</xdr:rowOff>
    </xdr:from>
    <xdr:to>
      <xdr:col>8</xdr:col>
      <xdr:colOff>609902</xdr:colOff>
      <xdr:row>13</xdr:row>
      <xdr:rowOff>189035</xdr:rowOff>
    </xdr:to>
    <xdr:sp macro="" textlink="">
      <xdr:nvSpPr>
        <xdr:cNvPr id="12" name="11 Dikdörtgen">
          <a:hlinkClick xmlns:r="http://schemas.openxmlformats.org/officeDocument/2006/relationships" r:id="rId10"/>
          <a:extLst>
            <a:ext uri="{FF2B5EF4-FFF2-40B4-BE49-F238E27FC236}">
              <a16:creationId xmlns:a16="http://schemas.microsoft.com/office/drawing/2014/main" id="{00000000-0008-0000-0100-00000C000000}"/>
            </a:ext>
          </a:extLst>
        </xdr:cNvPr>
        <xdr:cNvSpPr/>
      </xdr:nvSpPr>
      <xdr:spPr>
        <a:xfrm>
          <a:off x="3055850" y="1721827"/>
          <a:ext cx="1211652" cy="1134208"/>
        </a:xfrm>
        <a:prstGeom prst="rect">
          <a:avLst/>
        </a:prstGeom>
        <a:solidFill>
          <a:srgbClr val="EB03FD"/>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AĞUSTOS</a:t>
          </a:r>
        </a:p>
      </xdr:txBody>
    </xdr:sp>
    <xdr:clientData/>
  </xdr:twoCellAnchor>
  <xdr:twoCellAnchor>
    <xdr:from>
      <xdr:col>9</xdr:col>
      <xdr:colOff>7326</xdr:colOff>
      <xdr:row>8</xdr:row>
      <xdr:rowOff>7327</xdr:rowOff>
    </xdr:from>
    <xdr:to>
      <xdr:col>10</xdr:col>
      <xdr:colOff>605191</xdr:colOff>
      <xdr:row>13</xdr:row>
      <xdr:rowOff>189035</xdr:rowOff>
    </xdr:to>
    <xdr:sp macro="" textlink="">
      <xdr:nvSpPr>
        <xdr:cNvPr id="13" name="12 Dikdörtgen">
          <a:hlinkClick xmlns:r="http://schemas.openxmlformats.org/officeDocument/2006/relationships" r:id="rId11"/>
          <a:extLst>
            <a:ext uri="{FF2B5EF4-FFF2-40B4-BE49-F238E27FC236}">
              <a16:creationId xmlns:a16="http://schemas.microsoft.com/office/drawing/2014/main" id="{00000000-0008-0000-0100-00000D000000}"/>
            </a:ext>
          </a:extLst>
        </xdr:cNvPr>
        <xdr:cNvSpPr/>
      </xdr:nvSpPr>
      <xdr:spPr>
        <a:xfrm>
          <a:off x="4274526" y="1721827"/>
          <a:ext cx="1207465" cy="1134208"/>
        </a:xfrm>
        <a:prstGeom prst="rect">
          <a:avLst/>
        </a:prstGeom>
        <a:solidFill>
          <a:srgbClr val="A402FE"/>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EYLÜL</a:t>
          </a:r>
        </a:p>
      </xdr:txBody>
    </xdr:sp>
    <xdr:clientData/>
  </xdr:twoCellAnchor>
  <xdr:twoCellAnchor>
    <xdr:from>
      <xdr:col>11</xdr:col>
      <xdr:colOff>7327</xdr:colOff>
      <xdr:row>8</xdr:row>
      <xdr:rowOff>7327</xdr:rowOff>
    </xdr:from>
    <xdr:to>
      <xdr:col>12</xdr:col>
      <xdr:colOff>605193</xdr:colOff>
      <xdr:row>13</xdr:row>
      <xdr:rowOff>189035</xdr:rowOff>
    </xdr:to>
    <xdr:sp macro="" textlink="">
      <xdr:nvSpPr>
        <xdr:cNvPr id="14" name="13 Dikdörtgen">
          <a:hlinkClick xmlns:r="http://schemas.openxmlformats.org/officeDocument/2006/relationships" r:id="rId12"/>
          <a:extLst>
            <a:ext uri="{FF2B5EF4-FFF2-40B4-BE49-F238E27FC236}">
              <a16:creationId xmlns:a16="http://schemas.microsoft.com/office/drawing/2014/main" id="{00000000-0008-0000-0100-00000E000000}"/>
            </a:ext>
          </a:extLst>
        </xdr:cNvPr>
        <xdr:cNvSpPr/>
      </xdr:nvSpPr>
      <xdr:spPr>
        <a:xfrm>
          <a:off x="5493727" y="1721827"/>
          <a:ext cx="1207466" cy="1134208"/>
        </a:xfrm>
        <a:prstGeom prst="rect">
          <a:avLst/>
        </a:prstGeom>
        <a:solidFill>
          <a:srgbClr val="4A03FD"/>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EKİM</a:t>
          </a:r>
        </a:p>
      </xdr:txBody>
    </xdr:sp>
    <xdr:clientData/>
  </xdr:twoCellAnchor>
  <xdr:twoCellAnchor>
    <xdr:from>
      <xdr:col>13</xdr:col>
      <xdr:colOff>7327</xdr:colOff>
      <xdr:row>8</xdr:row>
      <xdr:rowOff>7327</xdr:rowOff>
    </xdr:from>
    <xdr:to>
      <xdr:col>14</xdr:col>
      <xdr:colOff>605193</xdr:colOff>
      <xdr:row>13</xdr:row>
      <xdr:rowOff>189035</xdr:rowOff>
    </xdr:to>
    <xdr:sp macro="" textlink="">
      <xdr:nvSpPr>
        <xdr:cNvPr id="15" name="14 Dikdörtgen">
          <a:hlinkClick xmlns:r="http://schemas.openxmlformats.org/officeDocument/2006/relationships" r:id="rId13"/>
          <a:extLst>
            <a:ext uri="{FF2B5EF4-FFF2-40B4-BE49-F238E27FC236}">
              <a16:creationId xmlns:a16="http://schemas.microsoft.com/office/drawing/2014/main" id="{00000000-0008-0000-0100-00000F000000}"/>
            </a:ext>
          </a:extLst>
        </xdr:cNvPr>
        <xdr:cNvSpPr/>
      </xdr:nvSpPr>
      <xdr:spPr>
        <a:xfrm>
          <a:off x="6712927" y="1721827"/>
          <a:ext cx="1207466" cy="1134208"/>
        </a:xfrm>
        <a:prstGeom prst="rect">
          <a:avLst/>
        </a:prstGeom>
        <a:solidFill>
          <a:srgbClr val="0451FC"/>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KASIM</a:t>
          </a:r>
        </a:p>
      </xdr:txBody>
    </xdr:sp>
    <xdr:clientData/>
  </xdr:twoCellAnchor>
  <xdr:twoCellAnchor>
    <xdr:from>
      <xdr:col>15</xdr:col>
      <xdr:colOff>7327</xdr:colOff>
      <xdr:row>8</xdr:row>
      <xdr:rowOff>8144</xdr:rowOff>
    </xdr:from>
    <xdr:to>
      <xdr:col>16</xdr:col>
      <xdr:colOff>605192</xdr:colOff>
      <xdr:row>13</xdr:row>
      <xdr:rowOff>189852</xdr:rowOff>
    </xdr:to>
    <xdr:sp macro="" textlink="">
      <xdr:nvSpPr>
        <xdr:cNvPr id="16" name="15 Dikdörtgen">
          <a:hlinkClick xmlns:r="http://schemas.openxmlformats.org/officeDocument/2006/relationships" r:id="rId14"/>
          <a:extLst>
            <a:ext uri="{FF2B5EF4-FFF2-40B4-BE49-F238E27FC236}">
              <a16:creationId xmlns:a16="http://schemas.microsoft.com/office/drawing/2014/main" id="{00000000-0008-0000-0100-000010000000}"/>
            </a:ext>
          </a:extLst>
        </xdr:cNvPr>
        <xdr:cNvSpPr/>
      </xdr:nvSpPr>
      <xdr:spPr>
        <a:xfrm>
          <a:off x="8922727" y="2728484"/>
          <a:ext cx="1222705" cy="1134208"/>
        </a:xfrm>
        <a:prstGeom prst="rect">
          <a:avLst/>
        </a:prstGeom>
        <a:solidFill>
          <a:srgbClr val="068CF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ARALIK</a:t>
          </a:r>
        </a:p>
      </xdr:txBody>
    </xdr:sp>
    <xdr:clientData/>
  </xdr:twoCellAnchor>
  <xdr:twoCellAnchor>
    <xdr:from>
      <xdr:col>17</xdr:col>
      <xdr:colOff>9525</xdr:colOff>
      <xdr:row>8</xdr:row>
      <xdr:rowOff>2721</xdr:rowOff>
    </xdr:from>
    <xdr:to>
      <xdr:col>18</xdr:col>
      <xdr:colOff>607390</xdr:colOff>
      <xdr:row>13</xdr:row>
      <xdr:rowOff>184429</xdr:rowOff>
    </xdr:to>
    <xdr:sp macro="" textlink="">
      <xdr:nvSpPr>
        <xdr:cNvPr id="17" name="16 Dikdörtgen">
          <a:hlinkClick xmlns:r="http://schemas.openxmlformats.org/officeDocument/2006/relationships" r:id="rId15"/>
          <a:extLst>
            <a:ext uri="{FF2B5EF4-FFF2-40B4-BE49-F238E27FC236}">
              <a16:creationId xmlns:a16="http://schemas.microsoft.com/office/drawing/2014/main" id="{00000000-0008-0000-0100-000011000000}"/>
            </a:ext>
          </a:extLst>
        </xdr:cNvPr>
        <xdr:cNvSpPr/>
      </xdr:nvSpPr>
      <xdr:spPr>
        <a:xfrm>
          <a:off x="9153525" y="1717221"/>
          <a:ext cx="1207465" cy="1134208"/>
        </a:xfrm>
        <a:prstGeom prst="rect">
          <a:avLst/>
        </a:prstGeom>
        <a:solidFill>
          <a:srgbClr val="04FCE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RAPORLAR</a:t>
          </a:r>
        </a:p>
        <a:p>
          <a:pPr algn="ctr"/>
          <a:r>
            <a:rPr lang="tr-TR" sz="1600" b="1">
              <a:solidFill>
                <a:schemeClr val="bg1"/>
              </a:solidFill>
            </a:rPr>
            <a:t>MENÜSÜ</a:t>
          </a:r>
        </a:p>
      </xdr:txBody>
    </xdr:sp>
    <xdr:clientData/>
  </xdr:twoCellAnchor>
  <xdr:twoCellAnchor>
    <xdr:from>
      <xdr:col>4</xdr:col>
      <xdr:colOff>525780</xdr:colOff>
      <xdr:row>0</xdr:row>
      <xdr:rowOff>114300</xdr:rowOff>
    </xdr:from>
    <xdr:to>
      <xdr:col>19</xdr:col>
      <xdr:colOff>7620</xdr:colOff>
      <xdr:row>1</xdr:row>
      <xdr:rowOff>0</xdr:rowOff>
    </xdr:to>
    <xdr:sp macro="" textlink="">
      <xdr:nvSpPr>
        <xdr:cNvPr id="30" name="Dikdörtgen 29">
          <a:extLst>
            <a:ext uri="{FF2B5EF4-FFF2-40B4-BE49-F238E27FC236}">
              <a16:creationId xmlns:a16="http://schemas.microsoft.com/office/drawing/2014/main" id="{00000000-0008-0000-0100-00001E000000}"/>
            </a:ext>
          </a:extLst>
        </xdr:cNvPr>
        <xdr:cNvSpPr/>
      </xdr:nvSpPr>
      <xdr:spPr>
        <a:xfrm>
          <a:off x="2659380" y="114300"/>
          <a:ext cx="8763000" cy="586740"/>
        </a:xfrm>
        <a:prstGeom prst="rect">
          <a:avLst/>
        </a:prstGeom>
        <a:solidFill>
          <a:schemeClr val="tx1">
            <a:lumMod val="85000"/>
            <a:lumOff val="15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tr-TR" sz="1100"/>
        </a:p>
      </xdr:txBody>
    </xdr:sp>
    <xdr:clientData/>
  </xdr:twoCellAnchor>
  <xdr:oneCellAnchor>
    <xdr:from>
      <xdr:col>8</xdr:col>
      <xdr:colOff>281940</xdr:colOff>
      <xdr:row>0</xdr:row>
      <xdr:rowOff>68580</xdr:rowOff>
    </xdr:from>
    <xdr:ext cx="4457700" cy="220980"/>
    <xdr:sp macro="" textlink="">
      <xdr:nvSpPr>
        <xdr:cNvPr id="31" name="Dikdörtgen 30">
          <a:extLst>
            <a:ext uri="{FF2B5EF4-FFF2-40B4-BE49-F238E27FC236}">
              <a16:creationId xmlns:a16="http://schemas.microsoft.com/office/drawing/2014/main" id="{00000000-0008-0000-0100-00001F000000}"/>
            </a:ext>
          </a:extLst>
        </xdr:cNvPr>
        <xdr:cNvSpPr/>
      </xdr:nvSpPr>
      <xdr:spPr>
        <a:xfrm>
          <a:off x="3200400" y="68580"/>
          <a:ext cx="4457700" cy="220980"/>
        </a:xfrm>
        <a:prstGeom prst="rect">
          <a:avLst/>
        </a:prstGeom>
        <a:noFill/>
      </xdr:spPr>
      <xdr:txBody>
        <a:bodyPr wrap="square" lIns="91440" tIns="45720" rIns="91440" bIns="45720">
          <a:noAutofit/>
        </a:bodyPr>
        <a:lstStyle/>
        <a:p>
          <a:pPr algn="ctr"/>
          <a:r>
            <a:rPr lang="tr-TR" sz="4000" b="1" cap="none" spc="50">
              <a:ln w="0"/>
              <a:solidFill>
                <a:schemeClr val="bg2"/>
              </a:solidFill>
              <a:effectLst>
                <a:innerShdw blurRad="63500" dist="50800" dir="13500000">
                  <a:srgbClr val="000000">
                    <a:alpha val="50000"/>
                  </a:srgbClr>
                </a:innerShdw>
              </a:effectLst>
            </a:rPr>
            <a:t>ANA</a:t>
          </a:r>
          <a:r>
            <a:rPr lang="tr-TR" sz="4000" b="1" cap="none" spc="50" baseline="0">
              <a:ln w="0"/>
              <a:solidFill>
                <a:schemeClr val="bg2"/>
              </a:solidFill>
              <a:effectLst>
                <a:innerShdw blurRad="63500" dist="50800" dir="13500000">
                  <a:srgbClr val="000000">
                    <a:alpha val="50000"/>
                  </a:srgbClr>
                </a:innerShdw>
              </a:effectLst>
            </a:rPr>
            <a:t> MENÜ</a:t>
          </a:r>
          <a:r>
            <a:rPr lang="tr-TR" sz="4000" b="1" cap="none" spc="50">
              <a:ln w="0"/>
              <a:solidFill>
                <a:schemeClr val="bg2"/>
              </a:solidFill>
              <a:effectLst>
                <a:innerShdw blurRad="63500" dist="50800" dir="13500000">
                  <a:srgbClr val="000000">
                    <a:alpha val="50000"/>
                  </a:srgbClr>
                </a:innerShdw>
              </a:effectLst>
            </a:rPr>
            <a:t> </a:t>
          </a:r>
        </a:p>
      </xdr:txBody>
    </xdr:sp>
    <xdr:clientData/>
  </xdr:oneCellAnchor>
  <xdr:twoCellAnchor>
    <xdr:from>
      <xdr:col>9</xdr:col>
      <xdr:colOff>7851</xdr:colOff>
      <xdr:row>14</xdr:row>
      <xdr:rowOff>14943</xdr:rowOff>
    </xdr:from>
    <xdr:to>
      <xdr:col>10</xdr:col>
      <xdr:colOff>609903</xdr:colOff>
      <xdr:row>20</xdr:row>
      <xdr:rowOff>6151</xdr:rowOff>
    </xdr:to>
    <xdr:sp macro="" textlink="">
      <xdr:nvSpPr>
        <xdr:cNvPr id="33" name="10 Dikdörtgen">
          <a:hlinkClick xmlns:r="http://schemas.openxmlformats.org/officeDocument/2006/relationships" r:id="rId16"/>
          <a:extLst>
            <a:ext uri="{FF2B5EF4-FFF2-40B4-BE49-F238E27FC236}">
              <a16:creationId xmlns:a16="http://schemas.microsoft.com/office/drawing/2014/main" id="{00000000-0008-0000-0100-000021000000}"/>
            </a:ext>
          </a:extLst>
        </xdr:cNvPr>
        <xdr:cNvSpPr/>
      </xdr:nvSpPr>
      <xdr:spPr>
        <a:xfrm>
          <a:off x="5174211" y="3771603"/>
          <a:ext cx="1226892" cy="1134208"/>
        </a:xfrm>
        <a:prstGeom prst="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endParaRPr lang="tr-TR" sz="1500" b="1">
            <a:solidFill>
              <a:schemeClr val="bg1"/>
            </a:solidFill>
          </a:endParaRPr>
        </a:p>
      </xdr:txBody>
    </xdr:sp>
    <xdr:clientData/>
  </xdr:twoCellAnchor>
  <xdr:twoCellAnchor>
    <xdr:from>
      <xdr:col>9</xdr:col>
      <xdr:colOff>446109</xdr:colOff>
      <xdr:row>14</xdr:row>
      <xdr:rowOff>141443</xdr:rowOff>
    </xdr:from>
    <xdr:to>
      <xdr:col>10</xdr:col>
      <xdr:colOff>251460</xdr:colOff>
      <xdr:row>16</xdr:row>
      <xdr:rowOff>178300</xdr:rowOff>
    </xdr:to>
    <xdr:pic>
      <xdr:nvPicPr>
        <xdr:cNvPr id="35" name="Resim 34">
          <a:hlinkClick xmlns:r="http://schemas.openxmlformats.org/officeDocument/2006/relationships" r:id="rId16"/>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612469" y="3898103"/>
          <a:ext cx="430191" cy="417857"/>
        </a:xfrm>
        <a:prstGeom prst="rect">
          <a:avLst/>
        </a:prstGeom>
      </xdr:spPr>
    </xdr:pic>
    <xdr:clientData/>
  </xdr:twoCellAnchor>
  <xdr:twoCellAnchor>
    <xdr:from>
      <xdr:col>9</xdr:col>
      <xdr:colOff>61192</xdr:colOff>
      <xdr:row>16</xdr:row>
      <xdr:rowOff>150014</xdr:rowOff>
    </xdr:from>
    <xdr:to>
      <xdr:col>10</xdr:col>
      <xdr:colOff>586740</xdr:colOff>
      <xdr:row>19</xdr:row>
      <xdr:rowOff>171753</xdr:rowOff>
    </xdr:to>
    <xdr:sp macro="" textlink="">
      <xdr:nvSpPr>
        <xdr:cNvPr id="37" name="Dikdörtgen 36">
          <a:hlinkClick xmlns:r="http://schemas.openxmlformats.org/officeDocument/2006/relationships" r:id="rId16"/>
          <a:extLst>
            <a:ext uri="{FF2B5EF4-FFF2-40B4-BE49-F238E27FC236}">
              <a16:creationId xmlns:a16="http://schemas.microsoft.com/office/drawing/2014/main" id="{00000000-0008-0000-0100-000025000000}"/>
            </a:ext>
          </a:extLst>
        </xdr:cNvPr>
        <xdr:cNvSpPr/>
      </xdr:nvSpPr>
      <xdr:spPr>
        <a:xfrm>
          <a:off x="5227552" y="4287674"/>
          <a:ext cx="1150388" cy="593239"/>
        </a:xfrm>
        <a:prstGeom prst="rect">
          <a:avLst/>
        </a:prstGeom>
        <a:noFill/>
      </xdr:spPr>
      <xdr:txBody>
        <a:bodyPr wrap="square" lIns="91440" tIns="45720" rIns="91440" bIns="45720">
          <a:no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Kredi</a:t>
          </a:r>
          <a:r>
            <a:rPr lang="tr-TR" sz="1200" b="1" cap="none" spc="0" baseline="0">
              <a:ln w="0"/>
              <a:solidFill>
                <a:schemeClr val="tx1"/>
              </a:solidFill>
              <a:effectLst>
                <a:outerShdw blurRad="38100" dist="19050" dir="2700000" algn="tl" rotWithShape="0">
                  <a:schemeClr val="dk1">
                    <a:alpha val="40000"/>
                  </a:schemeClr>
                </a:outerShdw>
              </a:effectLst>
            </a:rPr>
            <a:t> </a:t>
          </a:r>
          <a:r>
            <a:rPr lang="tr-TR" sz="1200" b="1" cap="none" spc="0">
              <a:ln w="0"/>
              <a:solidFill>
                <a:schemeClr val="tx1"/>
              </a:solidFill>
              <a:effectLst>
                <a:outerShdw blurRad="38100" dist="19050" dir="2700000" algn="tl" rotWithShape="0">
                  <a:schemeClr val="dk1">
                    <a:alpha val="40000"/>
                  </a:schemeClr>
                </a:outerShdw>
              </a:effectLst>
            </a:rPr>
            <a:t>Hesaplama</a:t>
          </a:r>
        </a:p>
        <a:p>
          <a:pPr algn="ctr"/>
          <a:r>
            <a:rPr lang="tr-TR" sz="1200" b="1" cap="none" spc="0">
              <a:ln w="0"/>
              <a:solidFill>
                <a:schemeClr val="tx1"/>
              </a:solidFill>
              <a:effectLst>
                <a:outerShdw blurRad="38100" dist="19050" dir="2700000" algn="tl" rotWithShape="0">
                  <a:schemeClr val="dk1">
                    <a:alpha val="40000"/>
                  </a:schemeClr>
                </a:outerShdw>
              </a:effectLst>
            </a:rPr>
            <a:t>Aracı</a:t>
          </a:r>
        </a:p>
      </xdr:txBody>
    </xdr:sp>
    <xdr:clientData/>
  </xdr:twoCellAnchor>
  <xdr:twoCellAnchor>
    <xdr:from>
      <xdr:col>7</xdr:col>
      <xdr:colOff>7851</xdr:colOff>
      <xdr:row>14</xdr:row>
      <xdr:rowOff>14943</xdr:rowOff>
    </xdr:from>
    <xdr:to>
      <xdr:col>8</xdr:col>
      <xdr:colOff>609903</xdr:colOff>
      <xdr:row>20</xdr:row>
      <xdr:rowOff>6151</xdr:rowOff>
    </xdr:to>
    <xdr:sp macro="" textlink="">
      <xdr:nvSpPr>
        <xdr:cNvPr id="42" name="10 Dikdörtgen">
          <a:hlinkClick xmlns:r="http://schemas.openxmlformats.org/officeDocument/2006/relationships" r:id="rId18"/>
          <a:extLst>
            <a:ext uri="{FF2B5EF4-FFF2-40B4-BE49-F238E27FC236}">
              <a16:creationId xmlns:a16="http://schemas.microsoft.com/office/drawing/2014/main" id="{00000000-0008-0000-0100-00002A000000}"/>
            </a:ext>
          </a:extLst>
        </xdr:cNvPr>
        <xdr:cNvSpPr/>
      </xdr:nvSpPr>
      <xdr:spPr>
        <a:xfrm>
          <a:off x="3924531" y="3771603"/>
          <a:ext cx="1226892" cy="1134208"/>
        </a:xfrm>
        <a:prstGeom prst="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endParaRPr lang="tr-TR" sz="1500" b="1">
            <a:solidFill>
              <a:schemeClr val="bg1"/>
            </a:solidFill>
          </a:endParaRPr>
        </a:p>
      </xdr:txBody>
    </xdr:sp>
    <xdr:clientData/>
  </xdr:twoCellAnchor>
  <xdr:twoCellAnchor editAs="oneCell">
    <xdr:from>
      <xdr:col>7</xdr:col>
      <xdr:colOff>434571</xdr:colOff>
      <xdr:row>14</xdr:row>
      <xdr:rowOff>144483</xdr:rowOff>
    </xdr:from>
    <xdr:to>
      <xdr:col>8</xdr:col>
      <xdr:colOff>222497</xdr:colOff>
      <xdr:row>16</xdr:row>
      <xdr:rowOff>175260</xdr:rowOff>
    </xdr:to>
    <xdr:pic>
      <xdr:nvPicPr>
        <xdr:cNvPr id="43" name="Resim 42">
          <a:hlinkClick xmlns:r="http://schemas.openxmlformats.org/officeDocument/2006/relationships" r:id="rId18"/>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51251" y="3901143"/>
          <a:ext cx="412766" cy="411777"/>
        </a:xfrm>
        <a:prstGeom prst="rect">
          <a:avLst/>
        </a:prstGeom>
      </xdr:spPr>
    </xdr:pic>
    <xdr:clientData/>
  </xdr:twoCellAnchor>
  <xdr:oneCellAnchor>
    <xdr:from>
      <xdr:col>7</xdr:col>
      <xdr:colOff>244071</xdr:colOff>
      <xdr:row>17</xdr:row>
      <xdr:rowOff>116031</xdr:rowOff>
    </xdr:from>
    <xdr:ext cx="798815" cy="280205"/>
    <xdr:sp macro="" textlink="">
      <xdr:nvSpPr>
        <xdr:cNvPr id="44" name="Dikdörtgen 43">
          <a:hlinkClick xmlns:r="http://schemas.openxmlformats.org/officeDocument/2006/relationships" r:id="rId18"/>
          <a:extLst>
            <a:ext uri="{FF2B5EF4-FFF2-40B4-BE49-F238E27FC236}">
              <a16:creationId xmlns:a16="http://schemas.microsoft.com/office/drawing/2014/main" id="{00000000-0008-0000-0100-00002C000000}"/>
            </a:ext>
          </a:extLst>
        </xdr:cNvPr>
        <xdr:cNvSpPr/>
      </xdr:nvSpPr>
      <xdr:spPr>
        <a:xfrm>
          <a:off x="4160751" y="4444191"/>
          <a:ext cx="7988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Ayarlar</a:t>
          </a:r>
        </a:p>
      </xdr:txBody>
    </xdr:sp>
    <xdr:clientData/>
  </xdr:oneCellAnchor>
  <xdr:twoCellAnchor>
    <xdr:from>
      <xdr:col>11</xdr:col>
      <xdr:colOff>231</xdr:colOff>
      <xdr:row>14</xdr:row>
      <xdr:rowOff>14943</xdr:rowOff>
    </xdr:from>
    <xdr:to>
      <xdr:col>12</xdr:col>
      <xdr:colOff>602283</xdr:colOff>
      <xdr:row>20</xdr:row>
      <xdr:rowOff>6151</xdr:rowOff>
    </xdr:to>
    <xdr:sp macro="" textlink="">
      <xdr:nvSpPr>
        <xdr:cNvPr id="46" name="10 Dikdörtgen">
          <a:hlinkClick xmlns:r="http://schemas.openxmlformats.org/officeDocument/2006/relationships" r:id="rId20"/>
          <a:extLst>
            <a:ext uri="{FF2B5EF4-FFF2-40B4-BE49-F238E27FC236}">
              <a16:creationId xmlns:a16="http://schemas.microsoft.com/office/drawing/2014/main" id="{00000000-0008-0000-0100-00002E000000}"/>
            </a:ext>
          </a:extLst>
        </xdr:cNvPr>
        <xdr:cNvSpPr/>
      </xdr:nvSpPr>
      <xdr:spPr>
        <a:xfrm>
          <a:off x="6416271" y="3771603"/>
          <a:ext cx="1226892" cy="1134208"/>
        </a:xfrm>
        <a:prstGeom prst="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endParaRPr lang="tr-TR" sz="1500" b="1">
            <a:solidFill>
              <a:schemeClr val="bg1"/>
            </a:solidFill>
          </a:endParaRPr>
        </a:p>
      </xdr:txBody>
    </xdr:sp>
    <xdr:clientData/>
  </xdr:twoCellAnchor>
  <xdr:twoCellAnchor>
    <xdr:from>
      <xdr:col>13</xdr:col>
      <xdr:colOff>231</xdr:colOff>
      <xdr:row>14</xdr:row>
      <xdr:rowOff>14943</xdr:rowOff>
    </xdr:from>
    <xdr:to>
      <xdr:col>14</xdr:col>
      <xdr:colOff>602283</xdr:colOff>
      <xdr:row>20</xdr:row>
      <xdr:rowOff>6151</xdr:rowOff>
    </xdr:to>
    <xdr:sp macro="" textlink="">
      <xdr:nvSpPr>
        <xdr:cNvPr id="47" name="10 Dikdörtgen">
          <a:hlinkClick xmlns:r="http://schemas.openxmlformats.org/officeDocument/2006/relationships" r:id="rId21"/>
          <a:extLst>
            <a:ext uri="{FF2B5EF4-FFF2-40B4-BE49-F238E27FC236}">
              <a16:creationId xmlns:a16="http://schemas.microsoft.com/office/drawing/2014/main" id="{00000000-0008-0000-0100-00002F000000}"/>
            </a:ext>
          </a:extLst>
        </xdr:cNvPr>
        <xdr:cNvSpPr/>
      </xdr:nvSpPr>
      <xdr:spPr>
        <a:xfrm>
          <a:off x="7665951" y="3771603"/>
          <a:ext cx="1226892" cy="1134208"/>
        </a:xfrm>
        <a:prstGeom prst="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endParaRPr lang="tr-TR" sz="1500" b="1">
            <a:solidFill>
              <a:schemeClr val="bg1"/>
            </a:solidFill>
          </a:endParaRPr>
        </a:p>
      </xdr:txBody>
    </xdr:sp>
    <xdr:clientData/>
  </xdr:twoCellAnchor>
  <xdr:twoCellAnchor>
    <xdr:from>
      <xdr:col>15</xdr:col>
      <xdr:colOff>231</xdr:colOff>
      <xdr:row>14</xdr:row>
      <xdr:rowOff>14943</xdr:rowOff>
    </xdr:from>
    <xdr:to>
      <xdr:col>16</xdr:col>
      <xdr:colOff>602283</xdr:colOff>
      <xdr:row>20</xdr:row>
      <xdr:rowOff>6151</xdr:rowOff>
    </xdr:to>
    <xdr:sp macro="" textlink="">
      <xdr:nvSpPr>
        <xdr:cNvPr id="48" name="10 Dikdörtgen">
          <a:hlinkClick xmlns:r="http://schemas.openxmlformats.org/officeDocument/2006/relationships" r:id="rId22"/>
          <a:extLst>
            <a:ext uri="{FF2B5EF4-FFF2-40B4-BE49-F238E27FC236}">
              <a16:creationId xmlns:a16="http://schemas.microsoft.com/office/drawing/2014/main" id="{00000000-0008-0000-0100-000030000000}"/>
            </a:ext>
          </a:extLst>
        </xdr:cNvPr>
        <xdr:cNvSpPr/>
      </xdr:nvSpPr>
      <xdr:spPr>
        <a:xfrm>
          <a:off x="8915631" y="3771603"/>
          <a:ext cx="1226892" cy="1134208"/>
        </a:xfrm>
        <a:prstGeom prst="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endParaRPr lang="tr-TR" sz="1500" b="1">
            <a:solidFill>
              <a:schemeClr val="bg1"/>
            </a:solidFill>
          </a:endParaRPr>
        </a:p>
      </xdr:txBody>
    </xdr:sp>
    <xdr:clientData/>
  </xdr:twoCellAnchor>
  <xdr:twoCellAnchor editAs="oneCell">
    <xdr:from>
      <xdr:col>11</xdr:col>
      <xdr:colOff>442191</xdr:colOff>
      <xdr:row>14</xdr:row>
      <xdr:rowOff>163533</xdr:rowOff>
    </xdr:from>
    <xdr:to>
      <xdr:col>12</xdr:col>
      <xdr:colOff>140762</xdr:colOff>
      <xdr:row>16</xdr:row>
      <xdr:rowOff>156210</xdr:rowOff>
    </xdr:to>
    <xdr:pic>
      <xdr:nvPicPr>
        <xdr:cNvPr id="50" name="Resim 49">
          <a:hlinkClick xmlns:r="http://schemas.openxmlformats.org/officeDocument/2006/relationships" r:id="rId20"/>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858231" y="3920193"/>
          <a:ext cx="323411" cy="373677"/>
        </a:xfrm>
        <a:prstGeom prst="rect">
          <a:avLst/>
        </a:prstGeom>
      </xdr:spPr>
    </xdr:pic>
    <xdr:clientData/>
  </xdr:twoCellAnchor>
  <xdr:oneCellAnchor>
    <xdr:from>
      <xdr:col>11</xdr:col>
      <xdr:colOff>304204</xdr:colOff>
      <xdr:row>17</xdr:row>
      <xdr:rowOff>116031</xdr:rowOff>
    </xdr:from>
    <xdr:ext cx="636969" cy="280205"/>
    <xdr:sp macro="" textlink="">
      <xdr:nvSpPr>
        <xdr:cNvPr id="51" name="Dikdörtgen 50">
          <a:hlinkClick xmlns:r="http://schemas.openxmlformats.org/officeDocument/2006/relationships" r:id="rId20"/>
          <a:extLst>
            <a:ext uri="{FF2B5EF4-FFF2-40B4-BE49-F238E27FC236}">
              <a16:creationId xmlns:a16="http://schemas.microsoft.com/office/drawing/2014/main" id="{00000000-0008-0000-0100-000033000000}"/>
            </a:ext>
          </a:extLst>
        </xdr:cNvPr>
        <xdr:cNvSpPr/>
      </xdr:nvSpPr>
      <xdr:spPr>
        <a:xfrm>
          <a:off x="6720244" y="4444191"/>
          <a:ext cx="636969" cy="280205"/>
        </a:xfrm>
        <a:prstGeom prst="rect">
          <a:avLst/>
        </a:prstGeom>
        <a:noFill/>
      </xdr:spPr>
      <xdr:txBody>
        <a:bodyPr wrap="non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Kılavuz</a:t>
          </a:r>
        </a:p>
      </xdr:txBody>
    </xdr:sp>
    <xdr:clientData/>
  </xdr:oneCellAnchor>
  <xdr:twoCellAnchor editAs="oneCell">
    <xdr:from>
      <xdr:col>13</xdr:col>
      <xdr:colOff>411710</xdr:colOff>
      <xdr:row>14</xdr:row>
      <xdr:rowOff>147476</xdr:rowOff>
    </xdr:from>
    <xdr:to>
      <xdr:col>14</xdr:col>
      <xdr:colOff>198119</xdr:colOff>
      <xdr:row>16</xdr:row>
      <xdr:rowOff>172267</xdr:rowOff>
    </xdr:to>
    <xdr:pic>
      <xdr:nvPicPr>
        <xdr:cNvPr id="52" name="Resim 51">
          <a:hlinkClick xmlns:r="http://schemas.openxmlformats.org/officeDocument/2006/relationships" r:id="rId2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077430" y="3904136"/>
          <a:ext cx="411249" cy="405791"/>
        </a:xfrm>
        <a:prstGeom prst="rect">
          <a:avLst/>
        </a:prstGeom>
      </xdr:spPr>
    </xdr:pic>
    <xdr:clientData/>
  </xdr:twoCellAnchor>
  <xdr:oneCellAnchor>
    <xdr:from>
      <xdr:col>13</xdr:col>
      <xdr:colOff>299918</xdr:colOff>
      <xdr:row>17</xdr:row>
      <xdr:rowOff>116031</xdr:rowOff>
    </xdr:from>
    <xdr:ext cx="656334" cy="280205"/>
    <xdr:sp macro="" textlink="">
      <xdr:nvSpPr>
        <xdr:cNvPr id="53" name="Dikdörtgen 52">
          <a:hlinkClick xmlns:r="http://schemas.openxmlformats.org/officeDocument/2006/relationships" r:id="rId21"/>
          <a:extLst>
            <a:ext uri="{FF2B5EF4-FFF2-40B4-BE49-F238E27FC236}">
              <a16:creationId xmlns:a16="http://schemas.microsoft.com/office/drawing/2014/main" id="{00000000-0008-0000-0100-000035000000}"/>
            </a:ext>
          </a:extLst>
        </xdr:cNvPr>
        <xdr:cNvSpPr/>
      </xdr:nvSpPr>
      <xdr:spPr>
        <a:xfrm>
          <a:off x="7965638" y="4444191"/>
          <a:ext cx="656334" cy="280205"/>
        </a:xfrm>
        <a:prstGeom prst="rect">
          <a:avLst/>
        </a:prstGeom>
        <a:noFill/>
      </xdr:spPr>
      <xdr:txBody>
        <a:bodyPr wrap="non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İletişim</a:t>
          </a:r>
        </a:p>
      </xdr:txBody>
    </xdr:sp>
    <xdr:clientData/>
  </xdr:oneCellAnchor>
  <xdr:twoCellAnchor editAs="oneCell">
    <xdr:from>
      <xdr:col>15</xdr:col>
      <xdr:colOff>442191</xdr:colOff>
      <xdr:row>14</xdr:row>
      <xdr:rowOff>186393</xdr:rowOff>
    </xdr:from>
    <xdr:to>
      <xdr:col>16</xdr:col>
      <xdr:colOff>168872</xdr:colOff>
      <xdr:row>16</xdr:row>
      <xdr:rowOff>152400</xdr:rowOff>
    </xdr:to>
    <xdr:pic>
      <xdr:nvPicPr>
        <xdr:cNvPr id="54" name="Resim 53">
          <a:hlinkClick xmlns:r="http://schemas.openxmlformats.org/officeDocument/2006/relationships" r:id="rId22"/>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357591" y="3943053"/>
          <a:ext cx="351521" cy="347007"/>
        </a:xfrm>
        <a:prstGeom prst="rect">
          <a:avLst/>
        </a:prstGeom>
      </xdr:spPr>
    </xdr:pic>
    <xdr:clientData/>
  </xdr:twoCellAnchor>
  <xdr:oneCellAnchor>
    <xdr:from>
      <xdr:col>15</xdr:col>
      <xdr:colOff>220810</xdr:colOff>
      <xdr:row>17</xdr:row>
      <xdr:rowOff>116031</xdr:rowOff>
    </xdr:from>
    <xdr:ext cx="822020" cy="280205"/>
    <xdr:sp macro="" textlink="">
      <xdr:nvSpPr>
        <xdr:cNvPr id="55" name="Dikdörtgen 54">
          <a:hlinkClick xmlns:r="http://schemas.openxmlformats.org/officeDocument/2006/relationships" r:id="rId22"/>
          <a:extLst>
            <a:ext uri="{FF2B5EF4-FFF2-40B4-BE49-F238E27FC236}">
              <a16:creationId xmlns:a16="http://schemas.microsoft.com/office/drawing/2014/main" id="{00000000-0008-0000-0100-000037000000}"/>
            </a:ext>
          </a:extLst>
        </xdr:cNvPr>
        <xdr:cNvSpPr/>
      </xdr:nvSpPr>
      <xdr:spPr>
        <a:xfrm>
          <a:off x="9136210" y="4444191"/>
          <a:ext cx="822020" cy="280205"/>
        </a:xfrm>
        <a:prstGeom prst="rect">
          <a:avLst/>
        </a:prstGeom>
        <a:noFill/>
      </xdr:spPr>
      <xdr:txBody>
        <a:bodyPr wrap="non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Biz Kimiz?</a:t>
          </a:r>
        </a:p>
      </xdr:txBody>
    </xdr:sp>
    <xdr:clientData/>
  </xdr:oneCellAnchor>
  <xdr:twoCellAnchor editAs="oneCell">
    <xdr:from>
      <xdr:col>11</xdr:col>
      <xdr:colOff>259080</xdr:colOff>
      <xdr:row>21</xdr:row>
      <xdr:rowOff>67380</xdr:rowOff>
    </xdr:from>
    <xdr:to>
      <xdr:col>12</xdr:col>
      <xdr:colOff>354240</xdr:colOff>
      <xdr:row>25</xdr:row>
      <xdr:rowOff>55860</xdr:rowOff>
    </xdr:to>
    <xdr:pic>
      <xdr:nvPicPr>
        <xdr:cNvPr id="18" name="Resim 17">
          <a:hlinkClick xmlns:r="http://schemas.openxmlformats.org/officeDocument/2006/relationships" r:id="rId26"/>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675120" y="5149920"/>
          <a:ext cx="720000" cy="720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9</xdr:col>
      <xdr:colOff>264300</xdr:colOff>
      <xdr:row>21</xdr:row>
      <xdr:rowOff>75000</xdr:rowOff>
    </xdr:from>
    <xdr:to>
      <xdr:col>10</xdr:col>
      <xdr:colOff>359460</xdr:colOff>
      <xdr:row>25</xdr:row>
      <xdr:rowOff>63480</xdr:rowOff>
    </xdr:to>
    <xdr:pic>
      <xdr:nvPicPr>
        <xdr:cNvPr id="21" name="Resim 20">
          <a:hlinkClick xmlns:r="http://schemas.openxmlformats.org/officeDocument/2006/relationships" r:id="rId2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430660" y="5157540"/>
          <a:ext cx="720000" cy="720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246660</xdr:colOff>
      <xdr:row>21</xdr:row>
      <xdr:rowOff>75000</xdr:rowOff>
    </xdr:from>
    <xdr:to>
      <xdr:col>14</xdr:col>
      <xdr:colOff>341820</xdr:colOff>
      <xdr:row>25</xdr:row>
      <xdr:rowOff>63480</xdr:rowOff>
    </xdr:to>
    <xdr:pic>
      <xdr:nvPicPr>
        <xdr:cNvPr id="23" name="Resim 22">
          <a:hlinkClick xmlns:r="http://schemas.openxmlformats.org/officeDocument/2006/relationships" r:id="rId30"/>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7912380" y="5157540"/>
          <a:ext cx="720000" cy="720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15</xdr:col>
      <xdr:colOff>229020</xdr:colOff>
      <xdr:row>21</xdr:row>
      <xdr:rowOff>44520</xdr:rowOff>
    </xdr:from>
    <xdr:to>
      <xdr:col>16</xdr:col>
      <xdr:colOff>324180</xdr:colOff>
      <xdr:row>25</xdr:row>
      <xdr:rowOff>33000</xdr:rowOff>
    </xdr:to>
    <xdr:pic>
      <xdr:nvPicPr>
        <xdr:cNvPr id="25" name="Resim 24">
          <a:hlinkClick xmlns:r="http://schemas.openxmlformats.org/officeDocument/2006/relationships" r:id="rId32"/>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9144420" y="5127060"/>
          <a:ext cx="720000" cy="720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279960</xdr:colOff>
      <xdr:row>21</xdr:row>
      <xdr:rowOff>44520</xdr:rowOff>
    </xdr:from>
    <xdr:to>
      <xdr:col>8</xdr:col>
      <xdr:colOff>375120</xdr:colOff>
      <xdr:row>25</xdr:row>
      <xdr:rowOff>33000</xdr:rowOff>
    </xdr:to>
    <xdr:pic>
      <xdr:nvPicPr>
        <xdr:cNvPr id="27" name="Resim 26">
          <a:hlinkClick xmlns:r="http://schemas.openxmlformats.org/officeDocument/2006/relationships" r:id="rId34"/>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4196640" y="5127060"/>
          <a:ext cx="720000" cy="720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457200</xdr:colOff>
      <xdr:row>32</xdr:row>
      <xdr:rowOff>91440</xdr:rowOff>
    </xdr:from>
    <xdr:to>
      <xdr:col>13</xdr:col>
      <xdr:colOff>335280</xdr:colOff>
      <xdr:row>35</xdr:row>
      <xdr:rowOff>127000</xdr:rowOff>
    </xdr:to>
    <xdr:pic>
      <xdr:nvPicPr>
        <xdr:cNvPr id="3" name="Resim 2">
          <a:hlinkClick xmlns:r="http://schemas.openxmlformats.org/officeDocument/2006/relationships" r:id="rId20"/>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248400" y="7002780"/>
          <a:ext cx="1752600" cy="584200"/>
        </a:xfrm>
        <a:prstGeom prst="rect">
          <a:avLst/>
        </a:prstGeom>
      </xdr:spPr>
    </xdr:pic>
    <xdr:clientData/>
  </xdr:twoCellAnchor>
  <xdr:twoCellAnchor>
    <xdr:from>
      <xdr:col>3</xdr:col>
      <xdr:colOff>106680</xdr:colOff>
      <xdr:row>24</xdr:row>
      <xdr:rowOff>0</xdr:rowOff>
    </xdr:from>
    <xdr:to>
      <xdr:col>4</xdr:col>
      <xdr:colOff>487680</xdr:colOff>
      <xdr:row>29</xdr:row>
      <xdr:rowOff>0</xdr:rowOff>
    </xdr:to>
    <xdr:pic>
      <xdr:nvPicPr>
        <xdr:cNvPr id="19" name="Grafik 18" descr="Kişiyle paylaşma">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 uri="{96DAC541-7B7A-43D3-8B79-37D633B846F1}">
              <asvg:svgBlip xmlns:asvg="http://schemas.microsoft.com/office/drawing/2016/SVG/main" r:embed="rId38"/>
            </a:ext>
          </a:extLst>
        </a:blip>
        <a:stretch>
          <a:fillRect/>
        </a:stretch>
      </xdr:blipFill>
      <xdr:spPr>
        <a:xfrm>
          <a:off x="1706880" y="5631180"/>
          <a:ext cx="914400" cy="914400"/>
        </a:xfrm>
        <a:prstGeom prst="rect">
          <a:avLst/>
        </a:prstGeom>
      </xdr:spPr>
    </xdr:pic>
    <xdr:clientData/>
  </xdr:twoCellAnchor>
  <xdr:twoCellAnchor>
    <xdr:from>
      <xdr:col>5</xdr:col>
      <xdr:colOff>571500</xdr:colOff>
      <xdr:row>21</xdr:row>
      <xdr:rowOff>30480</xdr:rowOff>
    </xdr:from>
    <xdr:to>
      <xdr:col>7</xdr:col>
      <xdr:colOff>236220</xdr:colOff>
      <xdr:row>26</xdr:row>
      <xdr:rowOff>30480</xdr:rowOff>
    </xdr:to>
    <xdr:pic>
      <xdr:nvPicPr>
        <xdr:cNvPr id="20" name="Grafik 19" descr="Geri sağdan sola">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 uri="{96DAC541-7B7A-43D3-8B79-37D633B846F1}">
              <asvg:svgBlip xmlns:asvg="http://schemas.microsoft.com/office/drawing/2016/SVG/main" r:embed="rId40"/>
            </a:ext>
          </a:extLst>
        </a:blip>
        <a:stretch>
          <a:fillRect/>
        </a:stretch>
      </xdr:blipFill>
      <xdr:spPr>
        <a:xfrm>
          <a:off x="3238500" y="5113020"/>
          <a:ext cx="914400" cy="914400"/>
        </a:xfrm>
        <a:prstGeom prst="rect">
          <a:avLst/>
        </a:prstGeom>
      </xdr:spPr>
    </xdr:pic>
    <xdr:clientData/>
  </xdr:twoCellAnchor>
  <xdr:twoCellAnchor>
    <xdr:from>
      <xdr:col>4</xdr:col>
      <xdr:colOff>244119</xdr:colOff>
      <xdr:row>25</xdr:row>
      <xdr:rowOff>106680</xdr:rowOff>
    </xdr:from>
    <xdr:to>
      <xdr:col>7</xdr:col>
      <xdr:colOff>380732</xdr:colOff>
      <xdr:row>28</xdr:row>
      <xdr:rowOff>175260</xdr:rowOff>
    </xdr:to>
    <xdr:sp macro="" textlink="">
      <xdr:nvSpPr>
        <xdr:cNvPr id="22" name="Dikdörtgen 21">
          <a:extLst>
            <a:ext uri="{FF2B5EF4-FFF2-40B4-BE49-F238E27FC236}">
              <a16:creationId xmlns:a16="http://schemas.microsoft.com/office/drawing/2014/main" id="{00000000-0008-0000-0100-000016000000}"/>
            </a:ext>
          </a:extLst>
        </xdr:cNvPr>
        <xdr:cNvSpPr/>
      </xdr:nvSpPr>
      <xdr:spPr>
        <a:xfrm>
          <a:off x="2377719" y="5920740"/>
          <a:ext cx="1919693" cy="61722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3" name="8 Resim" descr="attention-hi.png">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297912</xdr:colOff>
      <xdr:row>18</xdr:row>
      <xdr:rowOff>24765</xdr:rowOff>
    </xdr:from>
    <xdr:to>
      <xdr:col>16</xdr:col>
      <xdr:colOff>307347</xdr:colOff>
      <xdr:row>21</xdr:row>
      <xdr:rowOff>58965</xdr:rowOff>
    </xdr:to>
    <xdr:sp macro="" textlink="">
      <xdr:nvSpPr>
        <xdr:cNvPr id="4" name="3 Aşağı Ok">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9815292" y="457390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226695</xdr:colOff>
      <xdr:row>57</xdr:row>
      <xdr:rowOff>9525</xdr:rowOff>
    </xdr:from>
    <xdr:to>
      <xdr:col>16</xdr:col>
      <xdr:colOff>236130</xdr:colOff>
      <xdr:row>60</xdr:row>
      <xdr:rowOff>150405</xdr:rowOff>
    </xdr:to>
    <xdr:sp macro="" textlink="">
      <xdr:nvSpPr>
        <xdr:cNvPr id="5" name="4 Aşağı Ok">
          <a:hlinkClick xmlns:r="http://schemas.openxmlformats.org/officeDocument/2006/relationships" r:id="rId3"/>
          <a:extLst>
            <a:ext uri="{FF2B5EF4-FFF2-40B4-BE49-F238E27FC236}">
              <a16:creationId xmlns:a16="http://schemas.microsoft.com/office/drawing/2014/main" id="{00000000-0008-0000-1300-000005000000}"/>
            </a:ext>
          </a:extLst>
        </xdr:cNvPr>
        <xdr:cNvSpPr/>
      </xdr:nvSpPr>
      <xdr:spPr>
        <a:xfrm rot="10800000">
          <a:off x="9744075" y="1342834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262975</xdr:colOff>
      <xdr:row>4</xdr:row>
      <xdr:rowOff>272415</xdr:rowOff>
    </xdr:from>
    <xdr:to>
      <xdr:col>2</xdr:col>
      <xdr:colOff>107650</xdr:colOff>
      <xdr:row>6</xdr:row>
      <xdr:rowOff>181860</xdr:rowOff>
    </xdr:to>
    <xdr:pic>
      <xdr:nvPicPr>
        <xdr:cNvPr id="6" name="5 Resim" descr="OCAK.png">
          <a:hlinkClick xmlns:r="http://schemas.openxmlformats.org/officeDocument/2006/relationships" r:id="rId4"/>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cstate="print"/>
        <a:stretch>
          <a:fillRect/>
        </a:stretch>
      </xdr:blipFill>
      <xdr:spPr>
        <a:xfrm>
          <a:off x="262975" y="1224915"/>
          <a:ext cx="560955" cy="534285"/>
        </a:xfrm>
        <a:prstGeom prst="rect">
          <a:avLst/>
        </a:prstGeom>
      </xdr:spPr>
    </xdr:pic>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2" name="Grafik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45720</xdr:colOff>
      <xdr:row>9</xdr:row>
      <xdr:rowOff>5716</xdr:rowOff>
    </xdr:from>
    <xdr:ext cx="995465" cy="655949"/>
    <xdr:sp macro="" textlink="">
      <xdr:nvSpPr>
        <xdr:cNvPr id="14" name="12 Metin kutusu">
          <a:hlinkClick xmlns:r="http://schemas.openxmlformats.org/officeDocument/2006/relationships" r:id="rId7"/>
          <a:extLst>
            <a:ext uri="{FF2B5EF4-FFF2-40B4-BE49-F238E27FC236}">
              <a16:creationId xmlns:a16="http://schemas.microsoft.com/office/drawing/2014/main" id="{00000000-0008-0000-1300-00000E000000}"/>
            </a:ext>
          </a:extLst>
        </xdr:cNvPr>
        <xdr:cNvSpPr txBox="1"/>
      </xdr:nvSpPr>
      <xdr:spPr>
        <a:xfrm>
          <a:off x="45720" y="252031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OCAK AYI</a:t>
          </a:r>
        </a:p>
        <a:p>
          <a:pPr algn="ctr"/>
          <a:r>
            <a:rPr lang="tr-TR" sz="1200" b="1"/>
            <a:t>GELİR-GİDER</a:t>
          </a:r>
        </a:p>
        <a:p>
          <a:pPr algn="ctr"/>
          <a:r>
            <a:rPr lang="tr-TR" sz="1200" b="1"/>
            <a:t>RAPORU</a:t>
          </a:r>
        </a:p>
      </xdr:txBody>
    </xdr:sp>
    <xdr:clientData/>
  </xdr:oneCellAnchor>
  <xdr:twoCellAnchor editAs="oneCell">
    <xdr:from>
      <xdr:col>0</xdr:col>
      <xdr:colOff>226975</xdr:colOff>
      <xdr:row>7</xdr:row>
      <xdr:rowOff>99060</xdr:rowOff>
    </xdr:from>
    <xdr:to>
      <xdr:col>2</xdr:col>
      <xdr:colOff>143650</xdr:colOff>
      <xdr:row>9</xdr:row>
      <xdr:rowOff>84315</xdr:rowOff>
    </xdr:to>
    <xdr:pic>
      <xdr:nvPicPr>
        <xdr:cNvPr id="15" name="13 Resim" descr="gelir-gider-yazici.png">
          <a:hlinkClick xmlns:r="http://schemas.openxmlformats.org/officeDocument/2006/relationships" r:id="rId7"/>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8" cstate="print"/>
        <a:stretch>
          <a:fillRect/>
        </a:stretch>
      </xdr:blipFill>
      <xdr:spPr>
        <a:xfrm>
          <a:off x="226975" y="1988820"/>
          <a:ext cx="632955" cy="610095"/>
        </a:xfrm>
        <a:prstGeom prst="rect">
          <a:avLst/>
        </a:prstGeom>
      </xdr:spPr>
    </xdr:pic>
    <xdr:clientData/>
  </xdr:twoCellAnchor>
  <xdr:twoCellAnchor editAs="oneCell">
    <xdr:from>
      <xdr:col>15</xdr:col>
      <xdr:colOff>314059</xdr:colOff>
      <xdr:row>5</xdr:row>
      <xdr:rowOff>213360</xdr:rowOff>
    </xdr:from>
    <xdr:to>
      <xdr:col>16</xdr:col>
      <xdr:colOff>199759</xdr:colOff>
      <xdr:row>7</xdr:row>
      <xdr:rowOff>205740</xdr:rowOff>
    </xdr:to>
    <xdr:pic>
      <xdr:nvPicPr>
        <xdr:cNvPr id="17" name="Resim 16">
          <a:hlinkClick xmlns:r="http://schemas.openxmlformats.org/officeDocument/2006/relationships" r:id="rId9"/>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31439" y="1478280"/>
          <a:ext cx="617220" cy="617220"/>
        </a:xfrm>
        <a:prstGeom prst="rect">
          <a:avLst/>
        </a:prstGeom>
      </xdr:spPr>
    </xdr:pic>
    <xdr:clientData/>
  </xdr:twoCellAnchor>
  <xdr:oneCellAnchor>
    <xdr:from>
      <xdr:col>15</xdr:col>
      <xdr:colOff>72390</xdr:colOff>
      <xdr:row>7</xdr:row>
      <xdr:rowOff>127044</xdr:rowOff>
    </xdr:from>
    <xdr:ext cx="1100559" cy="655949"/>
    <xdr:sp macro="" textlink="">
      <xdr:nvSpPr>
        <xdr:cNvPr id="18" name="11 Metin kutusu">
          <a:hlinkClick xmlns:r="http://schemas.openxmlformats.org/officeDocument/2006/relationships" r:id="rId9"/>
          <a:extLst>
            <a:ext uri="{FF2B5EF4-FFF2-40B4-BE49-F238E27FC236}">
              <a16:creationId xmlns:a16="http://schemas.microsoft.com/office/drawing/2014/main" id="{00000000-0008-0000-1300-000012000000}"/>
            </a:ext>
          </a:extLst>
        </xdr:cNvPr>
        <xdr:cNvSpPr txBox="1"/>
      </xdr:nvSpPr>
      <xdr:spPr>
        <a:xfrm>
          <a:off x="9589770" y="201680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ŞUBAT AYI</a:t>
          </a:r>
        </a:p>
        <a:p>
          <a:pPr algn="ctr"/>
          <a:r>
            <a:rPr lang="tr-TR" sz="1200" b="1"/>
            <a:t>BORÇ-ALACAK</a:t>
          </a:r>
        </a:p>
        <a:p>
          <a:pPr algn="ctr"/>
          <a:r>
            <a:rPr lang="tr-TR" sz="1200" b="1"/>
            <a:t>RAPORU</a:t>
          </a:r>
        </a:p>
      </xdr:txBody>
    </xdr:sp>
    <xdr:clientData/>
  </xdr:oneCellAnchor>
  <xdr:twoCellAnchor editAs="oneCell">
    <xdr:from>
      <xdr:col>15</xdr:col>
      <xdr:colOff>336919</xdr:colOff>
      <xdr:row>0</xdr:row>
      <xdr:rowOff>83820</xdr:rowOff>
    </xdr:from>
    <xdr:to>
      <xdr:col>16</xdr:col>
      <xdr:colOff>222619</xdr:colOff>
      <xdr:row>3</xdr:row>
      <xdr:rowOff>144780</xdr:rowOff>
    </xdr:to>
    <xdr:pic>
      <xdr:nvPicPr>
        <xdr:cNvPr id="16" name="Resim 15">
          <a:hlinkClick xmlns:r="http://schemas.openxmlformats.org/officeDocument/2006/relationships" r:id="rId11"/>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54299" y="83820"/>
          <a:ext cx="617220" cy="617220"/>
        </a:xfrm>
        <a:prstGeom prst="rect">
          <a:avLst/>
        </a:prstGeom>
      </xdr:spPr>
    </xdr:pic>
    <xdr:clientData/>
  </xdr:twoCellAnchor>
  <xdr:oneCellAnchor>
    <xdr:from>
      <xdr:col>15</xdr:col>
      <xdr:colOff>95250</xdr:colOff>
      <xdr:row>3</xdr:row>
      <xdr:rowOff>66084</xdr:rowOff>
    </xdr:from>
    <xdr:ext cx="1100559" cy="655949"/>
    <xdr:sp macro="" textlink="">
      <xdr:nvSpPr>
        <xdr:cNvPr id="19" name="11 Metin kutusu">
          <a:hlinkClick xmlns:r="http://schemas.openxmlformats.org/officeDocument/2006/relationships" r:id="rId11"/>
          <a:extLst>
            <a:ext uri="{FF2B5EF4-FFF2-40B4-BE49-F238E27FC236}">
              <a16:creationId xmlns:a16="http://schemas.microsoft.com/office/drawing/2014/main" id="{00000000-0008-0000-1300-000013000000}"/>
            </a:ext>
          </a:extLst>
        </xdr:cNvPr>
        <xdr:cNvSpPr txBox="1"/>
      </xdr:nvSpPr>
      <xdr:spPr>
        <a:xfrm>
          <a:off x="9612630" y="62234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ARALIK AYI</a:t>
          </a:r>
        </a:p>
        <a:p>
          <a:pPr algn="ctr"/>
          <a:r>
            <a:rPr lang="tr-TR" sz="1200" b="1"/>
            <a:t>BORÇ-ALACAK</a:t>
          </a:r>
        </a:p>
        <a:p>
          <a:pPr algn="ctr"/>
          <a:r>
            <a:rPr lang="tr-TR" sz="1200" b="1"/>
            <a:t>RAPORU</a:t>
          </a:r>
        </a:p>
      </xdr:txBody>
    </xdr:sp>
    <xdr:clientData/>
  </xdr:oneCellAnchor>
  <xdr:twoCellAnchor editAs="oneCell">
    <xdr:from>
      <xdr:col>0</xdr:col>
      <xdr:colOff>320839</xdr:colOff>
      <xdr:row>0</xdr:row>
      <xdr:rowOff>114300</xdr:rowOff>
    </xdr:from>
    <xdr:to>
      <xdr:col>2</xdr:col>
      <xdr:colOff>128434</xdr:colOff>
      <xdr:row>3</xdr:row>
      <xdr:rowOff>40810</xdr:rowOff>
    </xdr:to>
    <xdr:pic>
      <xdr:nvPicPr>
        <xdr:cNvPr id="22" name="2 Resim" descr="raporlar.png">
          <a:hlinkClick xmlns:r="http://schemas.openxmlformats.org/officeDocument/2006/relationships" r:id="rId12"/>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13" cstate="print"/>
        <a:stretch>
          <a:fillRect/>
        </a:stretch>
      </xdr:blipFill>
      <xdr:spPr>
        <a:xfrm>
          <a:off x="320839" y="114300"/>
          <a:ext cx="523875" cy="482770"/>
        </a:xfrm>
        <a:prstGeom prst="rect">
          <a:avLst/>
        </a:prstGeom>
      </xdr:spPr>
    </xdr:pic>
    <xdr:clientData/>
  </xdr:twoCellAnchor>
  <xdr:oneCellAnchor>
    <xdr:from>
      <xdr:col>0</xdr:col>
      <xdr:colOff>141759</xdr:colOff>
      <xdr:row>3</xdr:row>
      <xdr:rowOff>3811</xdr:rowOff>
    </xdr:from>
    <xdr:ext cx="882036" cy="468077"/>
    <xdr:sp macro="" textlink="">
      <xdr:nvSpPr>
        <xdr:cNvPr id="23" name="9 Metin kutusu">
          <a:hlinkClick xmlns:r="http://schemas.openxmlformats.org/officeDocument/2006/relationships" r:id="rId14"/>
          <a:extLst>
            <a:ext uri="{FF2B5EF4-FFF2-40B4-BE49-F238E27FC236}">
              <a16:creationId xmlns:a16="http://schemas.microsoft.com/office/drawing/2014/main" id="{00000000-0008-0000-1300-000017000000}"/>
            </a:ext>
          </a:extLst>
        </xdr:cNvPr>
        <xdr:cNvSpPr txBox="1"/>
      </xdr:nvSpPr>
      <xdr:spPr>
        <a:xfrm>
          <a:off x="141759" y="56007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15</xdr:col>
      <xdr:colOff>344539</xdr:colOff>
      <xdr:row>10</xdr:row>
      <xdr:rowOff>160020</xdr:rowOff>
    </xdr:from>
    <xdr:to>
      <xdr:col>16</xdr:col>
      <xdr:colOff>230239</xdr:colOff>
      <xdr:row>13</xdr:row>
      <xdr:rowOff>114300</xdr:rowOff>
    </xdr:to>
    <xdr:pic>
      <xdr:nvPicPr>
        <xdr:cNvPr id="24" name="Resim 23">
          <a:hlinkClick xmlns:r="http://schemas.openxmlformats.org/officeDocument/2006/relationships" r:id="rId15"/>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61919" y="2903220"/>
          <a:ext cx="617220" cy="617220"/>
        </a:xfrm>
        <a:prstGeom prst="rect">
          <a:avLst/>
        </a:prstGeom>
      </xdr:spPr>
    </xdr:pic>
    <xdr:clientData/>
  </xdr:twoCellAnchor>
  <xdr:oneCellAnchor>
    <xdr:from>
      <xdr:col>15</xdr:col>
      <xdr:colOff>102870</xdr:colOff>
      <xdr:row>13</xdr:row>
      <xdr:rowOff>35604</xdr:rowOff>
    </xdr:from>
    <xdr:ext cx="1100559" cy="655949"/>
    <xdr:sp macro="" textlink="">
      <xdr:nvSpPr>
        <xdr:cNvPr id="25" name="11 Metin kutusu">
          <a:hlinkClick xmlns:r="http://schemas.openxmlformats.org/officeDocument/2006/relationships" r:id="rId15"/>
          <a:extLst>
            <a:ext uri="{FF2B5EF4-FFF2-40B4-BE49-F238E27FC236}">
              <a16:creationId xmlns:a16="http://schemas.microsoft.com/office/drawing/2014/main" id="{00000000-0008-0000-1300-000019000000}"/>
            </a:ext>
          </a:extLst>
        </xdr:cNvPr>
        <xdr:cNvSpPr txBox="1"/>
      </xdr:nvSpPr>
      <xdr:spPr>
        <a:xfrm>
          <a:off x="9620250" y="344174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12</xdr:col>
      <xdr:colOff>685800</xdr:colOff>
      <xdr:row>3</xdr:row>
      <xdr:rowOff>15240</xdr:rowOff>
    </xdr:from>
    <xdr:to>
      <xdr:col>14</xdr:col>
      <xdr:colOff>510540</xdr:colOff>
      <xdr:row>4</xdr:row>
      <xdr:rowOff>17780</xdr:rowOff>
    </xdr:to>
    <xdr:pic>
      <xdr:nvPicPr>
        <xdr:cNvPr id="7" name="Resim 6">
          <a:hlinkClick xmlns:r="http://schemas.openxmlformats.org/officeDocument/2006/relationships" r:id="rId1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100060" y="571500"/>
          <a:ext cx="1196340" cy="398780"/>
        </a:xfrm>
        <a:prstGeom prst="rect">
          <a:avLst/>
        </a:prstGeom>
      </xdr:spPr>
    </xdr:pic>
    <xdr:clientData/>
  </xdr:twoCellAnchor>
  <xdr:twoCellAnchor editAs="oneCell">
    <xdr:from>
      <xdr:col>7</xdr:col>
      <xdr:colOff>342900</xdr:colOff>
      <xdr:row>61</xdr:row>
      <xdr:rowOff>144780</xdr:rowOff>
    </xdr:from>
    <xdr:to>
      <xdr:col>9</xdr:col>
      <xdr:colOff>876300</xdr:colOff>
      <xdr:row>64</xdr:row>
      <xdr:rowOff>180340</xdr:rowOff>
    </xdr:to>
    <xdr:pic>
      <xdr:nvPicPr>
        <xdr:cNvPr id="8" name="Resim 7">
          <a:hlinkClick xmlns:r="http://schemas.openxmlformats.org/officeDocument/2006/relationships" r:id="rId16"/>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34840" y="14295120"/>
          <a:ext cx="1752600" cy="584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2" name="1 Grafik">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76357</xdr:colOff>
      <xdr:row>2</xdr:row>
      <xdr:rowOff>123826</xdr:rowOff>
    </xdr:to>
    <xdr:pic>
      <xdr:nvPicPr>
        <xdr:cNvPr id="3" name="2 Resim" descr="attention-hi.png">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183885</xdr:colOff>
      <xdr:row>17</xdr:row>
      <xdr:rowOff>205740</xdr:rowOff>
    </xdr:from>
    <xdr:to>
      <xdr:col>16</xdr:col>
      <xdr:colOff>193320</xdr:colOff>
      <xdr:row>21</xdr:row>
      <xdr:rowOff>11340</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9823185" y="4526280"/>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203835</xdr:colOff>
      <xdr:row>57</xdr:row>
      <xdr:rowOff>17145</xdr:rowOff>
    </xdr:from>
    <xdr:to>
      <xdr:col>16</xdr:col>
      <xdr:colOff>213270</xdr:colOff>
      <xdr:row>60</xdr:row>
      <xdr:rowOff>158025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rot="10800000">
          <a:off x="9843135" y="1343596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243673</xdr:colOff>
      <xdr:row>4</xdr:row>
      <xdr:rowOff>80010</xdr:rowOff>
    </xdr:from>
    <xdr:to>
      <xdr:col>2</xdr:col>
      <xdr:colOff>88348</xdr:colOff>
      <xdr:row>5</xdr:row>
      <xdr:rowOff>301875</xdr:rowOff>
    </xdr:to>
    <xdr:pic>
      <xdr:nvPicPr>
        <xdr:cNvPr id="9" name="8 Resim" descr="ŞUBAT.png">
          <a:hlinkClick xmlns:r="http://schemas.openxmlformats.org/officeDocument/2006/relationships" r:id="rId5"/>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6" cstate="print"/>
        <a:stretch>
          <a:fillRect/>
        </a:stretch>
      </xdr:blipFill>
      <xdr:spPr>
        <a:xfrm>
          <a:off x="243673" y="1032510"/>
          <a:ext cx="560955" cy="534285"/>
        </a:xfrm>
        <a:prstGeom prst="rect">
          <a:avLst/>
        </a:prstGeom>
      </xdr:spPr>
    </xdr:pic>
    <xdr:clientData/>
  </xdr:twoCellAnchor>
  <xdr:oneCellAnchor>
    <xdr:from>
      <xdr:col>0</xdr:col>
      <xdr:colOff>9009</xdr:colOff>
      <xdr:row>13</xdr:row>
      <xdr:rowOff>87631</xdr:rowOff>
    </xdr:from>
    <xdr:ext cx="1030282" cy="655949"/>
    <xdr:sp macro="" textlink="">
      <xdr:nvSpPr>
        <xdr:cNvPr id="8" name="7 Metin kutusu">
          <a:hlinkClick xmlns:r="http://schemas.openxmlformats.org/officeDocument/2006/relationships" r:id="rId7"/>
          <a:extLst>
            <a:ext uri="{FF2B5EF4-FFF2-40B4-BE49-F238E27FC236}">
              <a16:creationId xmlns:a16="http://schemas.microsoft.com/office/drawing/2014/main" id="{00000000-0008-0000-1400-000008000000}"/>
            </a:ext>
          </a:extLst>
        </xdr:cNvPr>
        <xdr:cNvSpPr txBox="1"/>
      </xdr:nvSpPr>
      <xdr:spPr>
        <a:xfrm>
          <a:off x="9009" y="3493771"/>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MART AYI</a:t>
          </a:r>
        </a:p>
        <a:p>
          <a:pPr algn="ctr"/>
          <a:r>
            <a:rPr lang="tr-TR" sz="1200" b="1"/>
            <a:t>GELİR-GİDER </a:t>
          </a:r>
        </a:p>
        <a:p>
          <a:pPr algn="ctr"/>
          <a:r>
            <a:rPr lang="tr-TR" sz="1200" b="1"/>
            <a:t>RAPORU</a:t>
          </a:r>
        </a:p>
      </xdr:txBody>
    </xdr:sp>
    <xdr:clientData/>
  </xdr:oneCellAnchor>
  <xdr:twoCellAnchor editAs="oneCell">
    <xdr:from>
      <xdr:col>0</xdr:col>
      <xdr:colOff>207673</xdr:colOff>
      <xdr:row>11</xdr:row>
      <xdr:rowOff>17145</xdr:rowOff>
    </xdr:from>
    <xdr:to>
      <xdr:col>2</xdr:col>
      <xdr:colOff>124348</xdr:colOff>
      <xdr:row>13</xdr:row>
      <xdr:rowOff>166230</xdr:rowOff>
    </xdr:to>
    <xdr:pic>
      <xdr:nvPicPr>
        <xdr:cNvPr id="10" name="9 Resim" descr="gelir-gider-yazici.png">
          <a:hlinkClick xmlns:r="http://schemas.openxmlformats.org/officeDocument/2006/relationships" r:id="rId7"/>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8" cstate="print"/>
        <a:stretch>
          <a:fillRect/>
        </a:stretch>
      </xdr:blipFill>
      <xdr:spPr>
        <a:xfrm>
          <a:off x="207673" y="2966085"/>
          <a:ext cx="632955" cy="606285"/>
        </a:xfrm>
        <a:prstGeom prst="rect">
          <a:avLst/>
        </a:prstGeom>
      </xdr:spPr>
    </xdr:pic>
    <xdr:clientData/>
  </xdr:twoCellAnchor>
  <xdr:oneCellAnchor>
    <xdr:from>
      <xdr:col>0</xdr:col>
      <xdr:colOff>26418</xdr:colOff>
      <xdr:row>8</xdr:row>
      <xdr:rowOff>38101</xdr:rowOff>
    </xdr:from>
    <xdr:ext cx="995465" cy="655949"/>
    <xdr:sp macro="" textlink="">
      <xdr:nvSpPr>
        <xdr:cNvPr id="13" name="12 Metin kutusu">
          <a:hlinkClick xmlns:r="http://schemas.openxmlformats.org/officeDocument/2006/relationships" r:id="rId9"/>
          <a:extLst>
            <a:ext uri="{FF2B5EF4-FFF2-40B4-BE49-F238E27FC236}">
              <a16:creationId xmlns:a16="http://schemas.microsoft.com/office/drawing/2014/main" id="{00000000-0008-0000-1400-00000D000000}"/>
            </a:ext>
          </a:extLst>
        </xdr:cNvPr>
        <xdr:cNvSpPr txBox="1"/>
      </xdr:nvSpPr>
      <xdr:spPr>
        <a:xfrm>
          <a:off x="26418" y="2240281"/>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OCAK AYI</a:t>
          </a:r>
        </a:p>
        <a:p>
          <a:pPr algn="ctr"/>
          <a:r>
            <a:rPr lang="tr-TR" sz="1200" b="1"/>
            <a:t>GELİR-GİDER</a:t>
          </a:r>
        </a:p>
        <a:p>
          <a:pPr algn="ctr"/>
          <a:r>
            <a:rPr lang="tr-TR" sz="1200" b="1"/>
            <a:t>RAPORU</a:t>
          </a:r>
        </a:p>
      </xdr:txBody>
    </xdr:sp>
    <xdr:clientData/>
  </xdr:oneCellAnchor>
  <xdr:twoCellAnchor editAs="oneCell">
    <xdr:from>
      <xdr:col>0</xdr:col>
      <xdr:colOff>207673</xdr:colOff>
      <xdr:row>6</xdr:row>
      <xdr:rowOff>131445</xdr:rowOff>
    </xdr:from>
    <xdr:to>
      <xdr:col>2</xdr:col>
      <xdr:colOff>124348</xdr:colOff>
      <xdr:row>8</xdr:row>
      <xdr:rowOff>116700</xdr:rowOff>
    </xdr:to>
    <xdr:pic>
      <xdr:nvPicPr>
        <xdr:cNvPr id="14" name="13 Resim" descr="gelir-gider-yazici.png">
          <a:hlinkClick xmlns:r="http://schemas.openxmlformats.org/officeDocument/2006/relationships" r:id="rId9"/>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8" cstate="print"/>
        <a:stretch>
          <a:fillRect/>
        </a:stretch>
      </xdr:blipFill>
      <xdr:spPr>
        <a:xfrm>
          <a:off x="207673" y="1708785"/>
          <a:ext cx="632955" cy="610095"/>
        </a:xfrm>
        <a:prstGeom prst="rect">
          <a:avLst/>
        </a:prstGeom>
      </xdr:spPr>
    </xdr:pic>
    <xdr:clientData/>
  </xdr:twoCellAnchor>
  <xdr:oneCellAnchor>
    <xdr:from>
      <xdr:col>0</xdr:col>
      <xdr:colOff>0</xdr:colOff>
      <xdr:row>18</xdr:row>
      <xdr:rowOff>137161</xdr:rowOff>
    </xdr:from>
    <xdr:ext cx="995465" cy="843821"/>
    <xdr:sp macro="" textlink="">
      <xdr:nvSpPr>
        <xdr:cNvPr id="15" name="14 Metin kutusu">
          <a:hlinkClick xmlns:r="http://schemas.openxmlformats.org/officeDocument/2006/relationships" r:id="rId10"/>
          <a:extLst>
            <a:ext uri="{FF2B5EF4-FFF2-40B4-BE49-F238E27FC236}">
              <a16:creationId xmlns:a16="http://schemas.microsoft.com/office/drawing/2014/main" id="{00000000-0008-0000-1400-00000F000000}"/>
            </a:ext>
          </a:extLst>
        </xdr:cNvPr>
        <xdr:cNvSpPr txBox="1"/>
      </xdr:nvSpPr>
      <xdr:spPr>
        <a:xfrm>
          <a:off x="0" y="4686301"/>
          <a:ext cx="995465" cy="843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 </a:t>
          </a:r>
        </a:p>
        <a:p>
          <a:pPr algn="ctr"/>
          <a:r>
            <a:rPr lang="tr-TR" sz="1200" b="1"/>
            <a:t>GELİR-GİDER</a:t>
          </a:r>
        </a:p>
        <a:p>
          <a:pPr algn="ctr"/>
          <a:r>
            <a:rPr lang="tr-TR" sz="1200" b="1"/>
            <a:t>RAPORU</a:t>
          </a:r>
        </a:p>
        <a:p>
          <a:endParaRPr lang="tr-TR" sz="1200" b="1"/>
        </a:p>
      </xdr:txBody>
    </xdr:sp>
    <xdr:clientData/>
  </xdr:oneCellAnchor>
  <xdr:twoCellAnchor editAs="oneCell">
    <xdr:from>
      <xdr:col>0</xdr:col>
      <xdr:colOff>207673</xdr:colOff>
      <xdr:row>16</xdr:row>
      <xdr:rowOff>60960</xdr:rowOff>
    </xdr:from>
    <xdr:to>
      <xdr:col>2</xdr:col>
      <xdr:colOff>124348</xdr:colOff>
      <xdr:row>18</xdr:row>
      <xdr:rowOff>215760</xdr:rowOff>
    </xdr:to>
    <xdr:pic>
      <xdr:nvPicPr>
        <xdr:cNvPr id="16" name="15 Resim" descr="gelir-gider-yazici.png">
          <a:hlinkClick xmlns:r="http://schemas.openxmlformats.org/officeDocument/2006/relationships" r:id="rId10"/>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8" cstate="print"/>
        <a:stretch>
          <a:fillRect/>
        </a:stretch>
      </xdr:blipFill>
      <xdr:spPr>
        <a:xfrm>
          <a:off x="207673" y="4152900"/>
          <a:ext cx="632955" cy="612000"/>
        </a:xfrm>
        <a:prstGeom prst="rect">
          <a:avLst/>
        </a:prstGeom>
      </xdr:spPr>
    </xdr:pic>
    <xdr:clientData/>
  </xdr:twoCellAnchor>
  <xdr:twoCellAnchor editAs="oneCell">
    <xdr:from>
      <xdr:col>15</xdr:col>
      <xdr:colOff>245752</xdr:colOff>
      <xdr:row>0</xdr:row>
      <xdr:rowOff>60960</xdr:rowOff>
    </xdr:from>
    <xdr:to>
      <xdr:col>16</xdr:col>
      <xdr:colOff>131452</xdr:colOff>
      <xdr:row>3</xdr:row>
      <xdr:rowOff>121920</xdr:rowOff>
    </xdr:to>
    <xdr:pic>
      <xdr:nvPicPr>
        <xdr:cNvPr id="21" name="Resim 20">
          <a:hlinkClick xmlns:r="http://schemas.openxmlformats.org/officeDocument/2006/relationships" r:id="rId11"/>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885052" y="60960"/>
          <a:ext cx="617220" cy="617220"/>
        </a:xfrm>
        <a:prstGeom prst="rect">
          <a:avLst/>
        </a:prstGeom>
      </xdr:spPr>
    </xdr:pic>
    <xdr:clientData/>
  </xdr:twoCellAnchor>
  <xdr:oneCellAnchor>
    <xdr:from>
      <xdr:col>15</xdr:col>
      <xdr:colOff>4083</xdr:colOff>
      <xdr:row>3</xdr:row>
      <xdr:rowOff>43224</xdr:rowOff>
    </xdr:from>
    <xdr:ext cx="1100559" cy="655949"/>
    <xdr:sp macro="" textlink="">
      <xdr:nvSpPr>
        <xdr:cNvPr id="22" name="11 Metin kutusu">
          <a:hlinkClick xmlns:r="http://schemas.openxmlformats.org/officeDocument/2006/relationships" r:id="rId11"/>
          <a:extLst>
            <a:ext uri="{FF2B5EF4-FFF2-40B4-BE49-F238E27FC236}">
              <a16:creationId xmlns:a16="http://schemas.microsoft.com/office/drawing/2014/main" id="{00000000-0008-0000-1400-000016000000}"/>
            </a:ext>
          </a:extLst>
        </xdr:cNvPr>
        <xdr:cNvSpPr txBox="1"/>
      </xdr:nvSpPr>
      <xdr:spPr>
        <a:xfrm>
          <a:off x="9643383" y="5994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ŞUBAT AYI</a:t>
          </a:r>
        </a:p>
        <a:p>
          <a:pPr algn="ctr"/>
          <a:r>
            <a:rPr lang="tr-TR" sz="1200" b="1"/>
            <a:t>BORÇ-ALACAK</a:t>
          </a:r>
        </a:p>
        <a:p>
          <a:pPr algn="ctr"/>
          <a:r>
            <a:rPr lang="tr-TR" sz="1200" b="1"/>
            <a:t>RAPORU</a:t>
          </a:r>
        </a:p>
      </xdr:txBody>
    </xdr:sp>
    <xdr:clientData/>
  </xdr:oneCellAnchor>
  <xdr:twoCellAnchor editAs="oneCell">
    <xdr:from>
      <xdr:col>0</xdr:col>
      <xdr:colOff>295549</xdr:colOff>
      <xdr:row>0</xdr:row>
      <xdr:rowOff>83820</xdr:rowOff>
    </xdr:from>
    <xdr:to>
      <xdr:col>2</xdr:col>
      <xdr:colOff>103144</xdr:colOff>
      <xdr:row>3</xdr:row>
      <xdr:rowOff>10330</xdr:rowOff>
    </xdr:to>
    <xdr:pic>
      <xdr:nvPicPr>
        <xdr:cNvPr id="19" name="2 Resim" descr="raporlar.png">
          <a:hlinkClick xmlns:r="http://schemas.openxmlformats.org/officeDocument/2006/relationships" r:id="rId13"/>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14" cstate="print"/>
        <a:stretch>
          <a:fillRect/>
        </a:stretch>
      </xdr:blipFill>
      <xdr:spPr>
        <a:xfrm>
          <a:off x="295549" y="83820"/>
          <a:ext cx="523875" cy="482770"/>
        </a:xfrm>
        <a:prstGeom prst="rect">
          <a:avLst/>
        </a:prstGeom>
      </xdr:spPr>
    </xdr:pic>
    <xdr:clientData/>
  </xdr:twoCellAnchor>
  <xdr:oneCellAnchor>
    <xdr:from>
      <xdr:col>0</xdr:col>
      <xdr:colOff>116469</xdr:colOff>
      <xdr:row>2</xdr:row>
      <xdr:rowOff>156211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1400-000018000000}"/>
            </a:ext>
          </a:extLst>
        </xdr:cNvPr>
        <xdr:cNvSpPr txBox="1"/>
      </xdr:nvSpPr>
      <xdr:spPr>
        <a:xfrm>
          <a:off x="116469" y="52959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327660</xdr:colOff>
      <xdr:row>3</xdr:row>
      <xdr:rowOff>0</xdr:rowOff>
    </xdr:from>
    <xdr:to>
      <xdr:col>14</xdr:col>
      <xdr:colOff>640080</xdr:colOff>
      <xdr:row>4</xdr:row>
      <xdr:rowOff>2540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51520" y="556260"/>
          <a:ext cx="1196340" cy="398780"/>
        </a:xfrm>
        <a:prstGeom prst="rect">
          <a:avLst/>
        </a:prstGeom>
      </xdr:spPr>
    </xdr:pic>
    <xdr:clientData/>
  </xdr:twoCellAnchor>
  <xdr:twoCellAnchor editAs="oneCell">
    <xdr:from>
      <xdr:col>7</xdr:col>
      <xdr:colOff>739140</xdr:colOff>
      <xdr:row>61</xdr:row>
      <xdr:rowOff>152400</xdr:rowOff>
    </xdr:from>
    <xdr:to>
      <xdr:col>10</xdr:col>
      <xdr:colOff>358140</xdr:colOff>
      <xdr:row>65</xdr:row>
      <xdr:rowOff>5080</xdr:rowOff>
    </xdr:to>
    <xdr:pic>
      <xdr:nvPicPr>
        <xdr:cNvPr id="7" name="Resim 6">
          <a:hlinkClick xmlns:r="http://schemas.openxmlformats.org/officeDocument/2006/relationships" r:id="rId1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95800" y="14302740"/>
          <a:ext cx="1752600" cy="584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2" name="8 Resim" descr="attention-hi.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256795</xdr:colOff>
      <xdr:row>17</xdr:row>
      <xdr:rowOff>222885</xdr:rowOff>
    </xdr:from>
    <xdr:to>
      <xdr:col>16</xdr:col>
      <xdr:colOff>266230</xdr:colOff>
      <xdr:row>21</xdr:row>
      <xdr:rowOff>28485</xdr:rowOff>
    </xdr:to>
    <xdr:sp macro="" textlink="">
      <xdr:nvSpPr>
        <xdr:cNvPr id="3" name="3 Aşağı Ok">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9774175" y="454342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249555</xdr:colOff>
      <xdr:row>56</xdr:row>
      <xdr:rowOff>154305</xdr:rowOff>
    </xdr:from>
    <xdr:to>
      <xdr:col>16</xdr:col>
      <xdr:colOff>258990</xdr:colOff>
      <xdr:row>60</xdr:row>
      <xdr:rowOff>112305</xdr:rowOff>
    </xdr:to>
    <xdr:sp macro="" textlink="">
      <xdr:nvSpPr>
        <xdr:cNvPr id="4" name="4 Aşağı Ok">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rot="10800000">
          <a:off x="9766935" y="1339024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13" name="Grafik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38100</xdr:colOff>
      <xdr:row>8</xdr:row>
      <xdr:rowOff>108586</xdr:rowOff>
    </xdr:from>
    <xdr:ext cx="995465" cy="655949"/>
    <xdr:sp macro="" textlink="">
      <xdr:nvSpPr>
        <xdr:cNvPr id="14" name="11 Metin kutusu">
          <a:hlinkClick xmlns:r="http://schemas.openxmlformats.org/officeDocument/2006/relationships" r:id="rId5"/>
          <a:extLst>
            <a:ext uri="{FF2B5EF4-FFF2-40B4-BE49-F238E27FC236}">
              <a16:creationId xmlns:a16="http://schemas.microsoft.com/office/drawing/2014/main" id="{00000000-0008-0000-1500-00000E000000}"/>
            </a:ext>
          </a:extLst>
        </xdr:cNvPr>
        <xdr:cNvSpPr txBox="1"/>
      </xdr:nvSpPr>
      <xdr:spPr>
        <a:xfrm>
          <a:off x="38100" y="231076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ŞUBAT AYI</a:t>
          </a:r>
        </a:p>
        <a:p>
          <a:pPr algn="ctr"/>
          <a:r>
            <a:rPr lang="tr-TR" sz="1200" b="1"/>
            <a:t>GELİR-GİDER</a:t>
          </a:r>
        </a:p>
        <a:p>
          <a:pPr algn="ctr"/>
          <a:r>
            <a:rPr lang="tr-TR" sz="1200" b="1"/>
            <a:t>RAPORU</a:t>
          </a:r>
        </a:p>
      </xdr:txBody>
    </xdr:sp>
    <xdr:clientData/>
  </xdr:oneCellAnchor>
  <xdr:twoCellAnchor editAs="oneCell">
    <xdr:from>
      <xdr:col>0</xdr:col>
      <xdr:colOff>219355</xdr:colOff>
      <xdr:row>6</xdr:row>
      <xdr:rowOff>205740</xdr:rowOff>
    </xdr:from>
    <xdr:to>
      <xdr:col>2</xdr:col>
      <xdr:colOff>136030</xdr:colOff>
      <xdr:row>8</xdr:row>
      <xdr:rowOff>187185</xdr:rowOff>
    </xdr:to>
    <xdr:pic>
      <xdr:nvPicPr>
        <xdr:cNvPr id="15" name="12 Resim" descr="gelir-gider-yazici.png">
          <a:hlinkClick xmlns:r="http://schemas.openxmlformats.org/officeDocument/2006/relationships" r:id="rId5"/>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6" cstate="print"/>
        <a:stretch>
          <a:fillRect/>
        </a:stretch>
      </xdr:blipFill>
      <xdr:spPr>
        <a:xfrm>
          <a:off x="219355" y="1783080"/>
          <a:ext cx="632955" cy="606285"/>
        </a:xfrm>
        <a:prstGeom prst="rect">
          <a:avLst/>
        </a:prstGeom>
      </xdr:spPr>
    </xdr:pic>
    <xdr:clientData/>
  </xdr:twoCellAnchor>
  <xdr:twoCellAnchor editAs="oneCell">
    <xdr:from>
      <xdr:col>0</xdr:col>
      <xdr:colOff>255355</xdr:colOff>
      <xdr:row>4</xdr:row>
      <xdr:rowOff>220980</xdr:rowOff>
    </xdr:from>
    <xdr:to>
      <xdr:col>2</xdr:col>
      <xdr:colOff>100030</xdr:colOff>
      <xdr:row>6</xdr:row>
      <xdr:rowOff>130425</xdr:rowOff>
    </xdr:to>
    <xdr:pic>
      <xdr:nvPicPr>
        <xdr:cNvPr id="16" name="8 Resim" descr="ŞUBAT.png">
          <a:hlinkClick xmlns:r="http://schemas.openxmlformats.org/officeDocument/2006/relationships" r:id="rId7"/>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8" cstate="print"/>
        <a:stretch>
          <a:fillRect/>
        </a:stretch>
      </xdr:blipFill>
      <xdr:spPr>
        <a:xfrm>
          <a:off x="255355" y="1173480"/>
          <a:ext cx="560955" cy="534285"/>
        </a:xfrm>
        <a:prstGeom prst="rect">
          <a:avLst/>
        </a:prstGeom>
      </xdr:spPr>
    </xdr:pic>
    <xdr:clientData/>
  </xdr:twoCellAnchor>
  <xdr:twoCellAnchor editAs="oneCell">
    <xdr:from>
      <xdr:col>15</xdr:col>
      <xdr:colOff>295802</xdr:colOff>
      <xdr:row>0</xdr:row>
      <xdr:rowOff>91440</xdr:rowOff>
    </xdr:from>
    <xdr:to>
      <xdr:col>16</xdr:col>
      <xdr:colOff>181502</xdr:colOff>
      <xdr:row>3</xdr:row>
      <xdr:rowOff>152400</xdr:rowOff>
    </xdr:to>
    <xdr:pic>
      <xdr:nvPicPr>
        <xdr:cNvPr id="17" name="Resim 16">
          <a:hlinkClick xmlns:r="http://schemas.openxmlformats.org/officeDocument/2006/relationships" r:id="rId9"/>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13182" y="91440"/>
          <a:ext cx="617220" cy="617220"/>
        </a:xfrm>
        <a:prstGeom prst="rect">
          <a:avLst/>
        </a:prstGeom>
      </xdr:spPr>
    </xdr:pic>
    <xdr:clientData/>
  </xdr:twoCellAnchor>
  <xdr:oneCellAnchor>
    <xdr:from>
      <xdr:col>15</xdr:col>
      <xdr:colOff>54133</xdr:colOff>
      <xdr:row>3</xdr:row>
      <xdr:rowOff>73704</xdr:rowOff>
    </xdr:from>
    <xdr:ext cx="1100559" cy="655949"/>
    <xdr:sp macro="" textlink="">
      <xdr:nvSpPr>
        <xdr:cNvPr id="18" name="11 Metin kutusu">
          <a:hlinkClick xmlns:r="http://schemas.openxmlformats.org/officeDocument/2006/relationships" r:id="rId9"/>
          <a:extLst>
            <a:ext uri="{FF2B5EF4-FFF2-40B4-BE49-F238E27FC236}">
              <a16:creationId xmlns:a16="http://schemas.microsoft.com/office/drawing/2014/main" id="{00000000-0008-0000-1500-000012000000}"/>
            </a:ext>
          </a:extLst>
        </xdr:cNvPr>
        <xdr:cNvSpPr txBox="1"/>
      </xdr:nvSpPr>
      <xdr:spPr>
        <a:xfrm>
          <a:off x="9571513" y="62996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OCAK AYI</a:t>
          </a:r>
        </a:p>
        <a:p>
          <a:pPr algn="ctr"/>
          <a:r>
            <a:rPr lang="tr-TR" sz="1200" b="1"/>
            <a:t>BORÇ-ALACAK</a:t>
          </a:r>
        </a:p>
        <a:p>
          <a:pPr algn="ctr"/>
          <a:r>
            <a:rPr lang="tr-TR" sz="1200" b="1"/>
            <a:t>RAPORU</a:t>
          </a:r>
        </a:p>
      </xdr:txBody>
    </xdr:sp>
    <xdr:clientData/>
  </xdr:oneCellAnchor>
  <xdr:twoCellAnchor editAs="oneCell">
    <xdr:from>
      <xdr:col>15</xdr:col>
      <xdr:colOff>295802</xdr:colOff>
      <xdr:row>6</xdr:row>
      <xdr:rowOff>15240</xdr:rowOff>
    </xdr:from>
    <xdr:to>
      <xdr:col>16</xdr:col>
      <xdr:colOff>181502</xdr:colOff>
      <xdr:row>8</xdr:row>
      <xdr:rowOff>7620</xdr:rowOff>
    </xdr:to>
    <xdr:pic>
      <xdr:nvPicPr>
        <xdr:cNvPr id="19" name="Resim 18">
          <a:hlinkClick xmlns:r="http://schemas.openxmlformats.org/officeDocument/2006/relationships" r:id="rId11"/>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13182" y="1592580"/>
          <a:ext cx="617220" cy="617220"/>
        </a:xfrm>
        <a:prstGeom prst="rect">
          <a:avLst/>
        </a:prstGeom>
      </xdr:spPr>
    </xdr:pic>
    <xdr:clientData/>
  </xdr:twoCellAnchor>
  <xdr:oneCellAnchor>
    <xdr:from>
      <xdr:col>15</xdr:col>
      <xdr:colOff>54133</xdr:colOff>
      <xdr:row>7</xdr:row>
      <xdr:rowOff>241344</xdr:rowOff>
    </xdr:from>
    <xdr:ext cx="1100559" cy="655949"/>
    <xdr:sp macro="" textlink="">
      <xdr:nvSpPr>
        <xdr:cNvPr id="20" name="11 Metin kutusu">
          <a:hlinkClick xmlns:r="http://schemas.openxmlformats.org/officeDocument/2006/relationships" r:id="rId12"/>
          <a:extLst>
            <a:ext uri="{FF2B5EF4-FFF2-40B4-BE49-F238E27FC236}">
              <a16:creationId xmlns:a16="http://schemas.microsoft.com/office/drawing/2014/main" id="{00000000-0008-0000-1500-000014000000}"/>
            </a:ext>
          </a:extLst>
        </xdr:cNvPr>
        <xdr:cNvSpPr txBox="1"/>
      </xdr:nvSpPr>
      <xdr:spPr>
        <a:xfrm>
          <a:off x="9571513" y="213110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MART AYI</a:t>
          </a:r>
        </a:p>
        <a:p>
          <a:pPr algn="ctr"/>
          <a:r>
            <a:rPr lang="tr-TR" sz="1200" b="1"/>
            <a:t>BORÇ-ALACAK</a:t>
          </a:r>
        </a:p>
        <a:p>
          <a:pPr algn="ctr"/>
          <a:r>
            <a:rPr lang="tr-TR" sz="1200" b="1"/>
            <a:t>RAPORU</a:t>
          </a:r>
        </a:p>
      </xdr:txBody>
    </xdr:sp>
    <xdr:clientData/>
  </xdr:oneCellAnchor>
  <xdr:twoCellAnchor editAs="oneCell">
    <xdr:from>
      <xdr:col>15</xdr:col>
      <xdr:colOff>279769</xdr:colOff>
      <xdr:row>11</xdr:row>
      <xdr:rowOff>22860</xdr:rowOff>
    </xdr:from>
    <xdr:to>
      <xdr:col>16</xdr:col>
      <xdr:colOff>165469</xdr:colOff>
      <xdr:row>13</xdr:row>
      <xdr:rowOff>182880</xdr:rowOff>
    </xdr:to>
    <xdr:pic>
      <xdr:nvPicPr>
        <xdr:cNvPr id="22" name="Resim 21">
          <a:hlinkClick xmlns:r="http://schemas.openxmlformats.org/officeDocument/2006/relationships" r:id="rId13"/>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97149" y="2971800"/>
          <a:ext cx="617220" cy="617220"/>
        </a:xfrm>
        <a:prstGeom prst="rect">
          <a:avLst/>
        </a:prstGeom>
      </xdr:spPr>
    </xdr:pic>
    <xdr:clientData/>
  </xdr:twoCellAnchor>
  <xdr:oneCellAnchor>
    <xdr:from>
      <xdr:col>15</xdr:col>
      <xdr:colOff>38100</xdr:colOff>
      <xdr:row>13</xdr:row>
      <xdr:rowOff>104184</xdr:rowOff>
    </xdr:from>
    <xdr:ext cx="1100559" cy="655949"/>
    <xdr:sp macro="" textlink="">
      <xdr:nvSpPr>
        <xdr:cNvPr id="23" name="11 Metin kutusu">
          <a:hlinkClick xmlns:r="http://schemas.openxmlformats.org/officeDocument/2006/relationships" r:id="rId13"/>
          <a:extLst>
            <a:ext uri="{FF2B5EF4-FFF2-40B4-BE49-F238E27FC236}">
              <a16:creationId xmlns:a16="http://schemas.microsoft.com/office/drawing/2014/main" id="{00000000-0008-0000-1500-000017000000}"/>
            </a:ext>
          </a:extLst>
        </xdr:cNvPr>
        <xdr:cNvSpPr txBox="1"/>
      </xdr:nvSpPr>
      <xdr:spPr>
        <a:xfrm>
          <a:off x="9555480" y="351032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0</xdr:col>
      <xdr:colOff>310789</xdr:colOff>
      <xdr:row>0</xdr:row>
      <xdr:rowOff>76200</xdr:rowOff>
    </xdr:from>
    <xdr:to>
      <xdr:col>2</xdr:col>
      <xdr:colOff>118384</xdr:colOff>
      <xdr:row>3</xdr:row>
      <xdr:rowOff>2710</xdr:rowOff>
    </xdr:to>
    <xdr:pic>
      <xdr:nvPicPr>
        <xdr:cNvPr id="24" name="2 Resim" descr="raporlar.png">
          <a:hlinkClick xmlns:r="http://schemas.openxmlformats.org/officeDocument/2006/relationships" r:id="rId14"/>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15" cstate="print"/>
        <a:stretch>
          <a:fillRect/>
        </a:stretch>
      </xdr:blipFill>
      <xdr:spPr>
        <a:xfrm>
          <a:off x="310789" y="76200"/>
          <a:ext cx="523875" cy="482770"/>
        </a:xfrm>
        <a:prstGeom prst="rect">
          <a:avLst/>
        </a:prstGeom>
      </xdr:spPr>
    </xdr:pic>
    <xdr:clientData/>
  </xdr:twoCellAnchor>
  <xdr:oneCellAnchor>
    <xdr:from>
      <xdr:col>0</xdr:col>
      <xdr:colOff>131709</xdr:colOff>
      <xdr:row>2</xdr:row>
      <xdr:rowOff>148591</xdr:rowOff>
    </xdr:from>
    <xdr:ext cx="882036" cy="468077"/>
    <xdr:sp macro="" textlink="">
      <xdr:nvSpPr>
        <xdr:cNvPr id="25" name="9 Metin kutusu">
          <a:hlinkClick xmlns:r="http://schemas.openxmlformats.org/officeDocument/2006/relationships" r:id="rId16"/>
          <a:extLst>
            <a:ext uri="{FF2B5EF4-FFF2-40B4-BE49-F238E27FC236}">
              <a16:creationId xmlns:a16="http://schemas.microsoft.com/office/drawing/2014/main" id="{00000000-0008-0000-1500-000019000000}"/>
            </a:ext>
          </a:extLst>
        </xdr:cNvPr>
        <xdr:cNvSpPr txBox="1"/>
      </xdr:nvSpPr>
      <xdr:spPr>
        <a:xfrm>
          <a:off x="131709" y="52197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12</xdr:col>
      <xdr:colOff>868680</xdr:colOff>
      <xdr:row>3</xdr:row>
      <xdr:rowOff>7620</xdr:rowOff>
    </xdr:from>
    <xdr:to>
      <xdr:col>14</xdr:col>
      <xdr:colOff>693420</xdr:colOff>
      <xdr:row>4</xdr:row>
      <xdr:rowOff>10160</xdr:rowOff>
    </xdr:to>
    <xdr:pic>
      <xdr:nvPicPr>
        <xdr:cNvPr id="6" name="Resim 5">
          <a:hlinkClick xmlns:r="http://schemas.openxmlformats.org/officeDocument/2006/relationships" r:id="rId17"/>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282940" y="563880"/>
          <a:ext cx="1196340" cy="398780"/>
        </a:xfrm>
        <a:prstGeom prst="rect">
          <a:avLst/>
        </a:prstGeom>
      </xdr:spPr>
    </xdr:pic>
    <xdr:clientData/>
  </xdr:twoCellAnchor>
  <xdr:twoCellAnchor editAs="oneCell">
    <xdr:from>
      <xdr:col>7</xdr:col>
      <xdr:colOff>342900</xdr:colOff>
      <xdr:row>61</xdr:row>
      <xdr:rowOff>144780</xdr:rowOff>
    </xdr:from>
    <xdr:to>
      <xdr:col>9</xdr:col>
      <xdr:colOff>876300</xdr:colOff>
      <xdr:row>64</xdr:row>
      <xdr:rowOff>180340</xdr:rowOff>
    </xdr:to>
    <xdr:pic>
      <xdr:nvPicPr>
        <xdr:cNvPr id="7" name="Resim 6">
          <a:hlinkClick xmlns:r="http://schemas.openxmlformats.org/officeDocument/2006/relationships" r:id="rId17"/>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434840" y="14295120"/>
          <a:ext cx="1752600" cy="584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2" name="1 Grafik">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76357</xdr:colOff>
      <xdr:row>2</xdr:row>
      <xdr:rowOff>123826</xdr:rowOff>
    </xdr:to>
    <xdr:pic>
      <xdr:nvPicPr>
        <xdr:cNvPr id="3" name="2 Resim" descr="attention-hi.png">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263622</xdr:colOff>
      <xdr:row>18</xdr:row>
      <xdr:rowOff>11430</xdr:rowOff>
    </xdr:from>
    <xdr:to>
      <xdr:col>16</xdr:col>
      <xdr:colOff>273057</xdr:colOff>
      <xdr:row>21</xdr:row>
      <xdr:rowOff>45630</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1600-000004000000}"/>
            </a:ext>
          </a:extLst>
        </xdr:cNvPr>
        <xdr:cNvSpPr/>
      </xdr:nvSpPr>
      <xdr:spPr>
        <a:xfrm>
          <a:off x="9902922" y="4560570"/>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302895</xdr:colOff>
      <xdr:row>56</xdr:row>
      <xdr:rowOff>154305</xdr:rowOff>
    </xdr:from>
    <xdr:to>
      <xdr:col>16</xdr:col>
      <xdr:colOff>312330</xdr:colOff>
      <xdr:row>60</xdr:row>
      <xdr:rowOff>112305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1600-000005000000}"/>
            </a:ext>
          </a:extLst>
        </xdr:cNvPr>
        <xdr:cNvSpPr/>
      </xdr:nvSpPr>
      <xdr:spPr>
        <a:xfrm rot="10800000">
          <a:off x="9942195" y="1339024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260595</xdr:colOff>
      <xdr:row>4</xdr:row>
      <xdr:rowOff>148590</xdr:rowOff>
    </xdr:from>
    <xdr:to>
      <xdr:col>2</xdr:col>
      <xdr:colOff>105270</xdr:colOff>
      <xdr:row>6</xdr:row>
      <xdr:rowOff>58035</xdr:rowOff>
    </xdr:to>
    <xdr:pic>
      <xdr:nvPicPr>
        <xdr:cNvPr id="7" name="6 Resim" descr="MART.png">
          <a:hlinkClick xmlns:r="http://schemas.openxmlformats.org/officeDocument/2006/relationships" r:id="rId5"/>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cstate="print"/>
        <a:stretch>
          <a:fillRect/>
        </a:stretch>
      </xdr:blipFill>
      <xdr:spPr>
        <a:xfrm>
          <a:off x="260595" y="1101090"/>
          <a:ext cx="560955" cy="534285"/>
        </a:xfrm>
        <a:prstGeom prst="rect">
          <a:avLst/>
        </a:prstGeom>
      </xdr:spPr>
    </xdr:pic>
    <xdr:clientData/>
  </xdr:twoCellAnchor>
  <xdr:oneCellAnchor>
    <xdr:from>
      <xdr:col>0</xdr:col>
      <xdr:colOff>43340</xdr:colOff>
      <xdr:row>13</xdr:row>
      <xdr:rowOff>112396</xdr:rowOff>
    </xdr:from>
    <xdr:ext cx="995465" cy="655949"/>
    <xdr:sp macro="" textlink="">
      <xdr:nvSpPr>
        <xdr:cNvPr id="9" name="8 Metin kutusu">
          <a:hlinkClick xmlns:r="http://schemas.openxmlformats.org/officeDocument/2006/relationships" r:id="rId7"/>
          <a:extLst>
            <a:ext uri="{FF2B5EF4-FFF2-40B4-BE49-F238E27FC236}">
              <a16:creationId xmlns:a16="http://schemas.microsoft.com/office/drawing/2014/main" id="{00000000-0008-0000-1600-000009000000}"/>
            </a:ext>
          </a:extLst>
        </xdr:cNvPr>
        <xdr:cNvSpPr txBox="1"/>
      </xdr:nvSpPr>
      <xdr:spPr>
        <a:xfrm>
          <a:off x="43340" y="351853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NİSAN AYI</a:t>
          </a:r>
        </a:p>
        <a:p>
          <a:pPr algn="ctr"/>
          <a:r>
            <a:rPr lang="tr-TR" sz="1200" b="1"/>
            <a:t>GELİR-GİDER</a:t>
          </a:r>
        </a:p>
        <a:p>
          <a:pPr algn="ctr"/>
          <a:r>
            <a:rPr lang="tr-TR" sz="1200" b="1"/>
            <a:t>RAPORU</a:t>
          </a:r>
        </a:p>
      </xdr:txBody>
    </xdr:sp>
    <xdr:clientData/>
  </xdr:oneCellAnchor>
  <xdr:twoCellAnchor editAs="oneCell">
    <xdr:from>
      <xdr:col>0</xdr:col>
      <xdr:colOff>224595</xdr:colOff>
      <xdr:row>11</xdr:row>
      <xdr:rowOff>41910</xdr:rowOff>
    </xdr:from>
    <xdr:to>
      <xdr:col>2</xdr:col>
      <xdr:colOff>141270</xdr:colOff>
      <xdr:row>13</xdr:row>
      <xdr:rowOff>190995</xdr:rowOff>
    </xdr:to>
    <xdr:pic>
      <xdr:nvPicPr>
        <xdr:cNvPr id="10" name="9 Resim" descr="gelir-gider-yazici.png">
          <a:hlinkClick xmlns:r="http://schemas.openxmlformats.org/officeDocument/2006/relationships" r:id="rId7"/>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8" cstate="print"/>
        <a:stretch>
          <a:fillRect/>
        </a:stretch>
      </xdr:blipFill>
      <xdr:spPr>
        <a:xfrm>
          <a:off x="224595" y="2990850"/>
          <a:ext cx="632955" cy="606285"/>
        </a:xfrm>
        <a:prstGeom prst="rect">
          <a:avLst/>
        </a:prstGeom>
      </xdr:spPr>
    </xdr:pic>
    <xdr:clientData/>
  </xdr:twoCellAnchor>
  <xdr:oneCellAnchor>
    <xdr:from>
      <xdr:col>0</xdr:col>
      <xdr:colOff>43340</xdr:colOff>
      <xdr:row>8</xdr:row>
      <xdr:rowOff>78106</xdr:rowOff>
    </xdr:from>
    <xdr:ext cx="995465" cy="655949"/>
    <xdr:sp macro="" textlink="">
      <xdr:nvSpPr>
        <xdr:cNvPr id="13" name="12 Metin kutusu">
          <a:hlinkClick xmlns:r="http://schemas.openxmlformats.org/officeDocument/2006/relationships" r:id="rId9"/>
          <a:extLst>
            <a:ext uri="{FF2B5EF4-FFF2-40B4-BE49-F238E27FC236}">
              <a16:creationId xmlns:a16="http://schemas.microsoft.com/office/drawing/2014/main" id="{00000000-0008-0000-1600-00000D000000}"/>
            </a:ext>
          </a:extLst>
        </xdr:cNvPr>
        <xdr:cNvSpPr txBox="1"/>
      </xdr:nvSpPr>
      <xdr:spPr>
        <a:xfrm>
          <a:off x="43340" y="228028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ŞUBAT AYI </a:t>
          </a:r>
        </a:p>
        <a:p>
          <a:pPr algn="ctr"/>
          <a:r>
            <a:rPr lang="tr-TR" sz="1200" b="1"/>
            <a:t>GELİR-GİDER</a:t>
          </a:r>
        </a:p>
        <a:p>
          <a:pPr algn="ctr"/>
          <a:r>
            <a:rPr lang="tr-TR" sz="1200" b="1"/>
            <a:t>RAPORU</a:t>
          </a:r>
        </a:p>
      </xdr:txBody>
    </xdr:sp>
    <xdr:clientData/>
  </xdr:oneCellAnchor>
  <xdr:twoCellAnchor editAs="oneCell">
    <xdr:from>
      <xdr:col>0</xdr:col>
      <xdr:colOff>224595</xdr:colOff>
      <xdr:row>6</xdr:row>
      <xdr:rowOff>171450</xdr:rowOff>
    </xdr:from>
    <xdr:to>
      <xdr:col>2</xdr:col>
      <xdr:colOff>141270</xdr:colOff>
      <xdr:row>8</xdr:row>
      <xdr:rowOff>154800</xdr:rowOff>
    </xdr:to>
    <xdr:pic>
      <xdr:nvPicPr>
        <xdr:cNvPr id="14" name="13 Resim" descr="gelir-gider-yazici.png">
          <a:hlinkClick xmlns:r="http://schemas.openxmlformats.org/officeDocument/2006/relationships" r:id="rId9"/>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8" cstate="print"/>
        <a:stretch>
          <a:fillRect/>
        </a:stretch>
      </xdr:blipFill>
      <xdr:spPr>
        <a:xfrm>
          <a:off x="224595" y="1748790"/>
          <a:ext cx="632955" cy="608190"/>
        </a:xfrm>
        <a:prstGeom prst="rect">
          <a:avLst/>
        </a:prstGeom>
      </xdr:spPr>
    </xdr:pic>
    <xdr:clientData/>
  </xdr:twoCellAnchor>
  <xdr:oneCellAnchor>
    <xdr:from>
      <xdr:col>0</xdr:col>
      <xdr:colOff>16922</xdr:colOff>
      <xdr:row>18</xdr:row>
      <xdr:rowOff>213361</xdr:rowOff>
    </xdr:from>
    <xdr:ext cx="995465" cy="655949"/>
    <xdr:sp macro="" textlink="">
      <xdr:nvSpPr>
        <xdr:cNvPr id="15" name="14 Metin kutusu">
          <a:hlinkClick xmlns:r="http://schemas.openxmlformats.org/officeDocument/2006/relationships" r:id="rId10"/>
          <a:extLst>
            <a:ext uri="{FF2B5EF4-FFF2-40B4-BE49-F238E27FC236}">
              <a16:creationId xmlns:a16="http://schemas.microsoft.com/office/drawing/2014/main" id="{00000000-0008-0000-1600-00000F000000}"/>
            </a:ext>
          </a:extLst>
        </xdr:cNvPr>
        <xdr:cNvSpPr txBox="1"/>
      </xdr:nvSpPr>
      <xdr:spPr>
        <a:xfrm>
          <a:off x="16922" y="4762501"/>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a:t>
          </a:r>
        </a:p>
        <a:p>
          <a:pPr algn="ctr"/>
          <a:r>
            <a:rPr lang="tr-TR" sz="1200" b="1"/>
            <a:t>GELİR-GİDER</a:t>
          </a:r>
        </a:p>
        <a:p>
          <a:pPr algn="ctr"/>
          <a:r>
            <a:rPr lang="tr-TR" sz="1200" b="1"/>
            <a:t>RAPORU</a:t>
          </a:r>
        </a:p>
      </xdr:txBody>
    </xdr:sp>
    <xdr:clientData/>
  </xdr:oneCellAnchor>
  <xdr:twoCellAnchor editAs="oneCell">
    <xdr:from>
      <xdr:col>0</xdr:col>
      <xdr:colOff>224595</xdr:colOff>
      <xdr:row>16</xdr:row>
      <xdr:rowOff>137160</xdr:rowOff>
    </xdr:from>
    <xdr:to>
      <xdr:col>2</xdr:col>
      <xdr:colOff>141270</xdr:colOff>
      <xdr:row>19</xdr:row>
      <xdr:rowOff>63360</xdr:rowOff>
    </xdr:to>
    <xdr:pic>
      <xdr:nvPicPr>
        <xdr:cNvPr id="16" name="15 Resim" descr="gelir-gider-yazici.png">
          <a:hlinkClick xmlns:r="http://schemas.openxmlformats.org/officeDocument/2006/relationships" r:id="rId10"/>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8" cstate="print"/>
        <a:stretch>
          <a:fillRect/>
        </a:stretch>
      </xdr:blipFill>
      <xdr:spPr>
        <a:xfrm>
          <a:off x="224595" y="4229100"/>
          <a:ext cx="632955" cy="612000"/>
        </a:xfrm>
        <a:prstGeom prst="rect">
          <a:avLst/>
        </a:prstGeom>
      </xdr:spPr>
    </xdr:pic>
    <xdr:clientData/>
  </xdr:twoCellAnchor>
  <xdr:twoCellAnchor editAs="oneCell">
    <xdr:from>
      <xdr:col>15</xdr:col>
      <xdr:colOff>333109</xdr:colOff>
      <xdr:row>1</xdr:row>
      <xdr:rowOff>15240</xdr:rowOff>
    </xdr:from>
    <xdr:to>
      <xdr:col>16</xdr:col>
      <xdr:colOff>218809</xdr:colOff>
      <xdr:row>3</xdr:row>
      <xdr:rowOff>266700</xdr:rowOff>
    </xdr:to>
    <xdr:pic>
      <xdr:nvPicPr>
        <xdr:cNvPr id="21" name="Resim 20">
          <a:hlinkClick xmlns:r="http://schemas.openxmlformats.org/officeDocument/2006/relationships" r:id="rId11"/>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72409" y="205740"/>
          <a:ext cx="617220" cy="617220"/>
        </a:xfrm>
        <a:prstGeom prst="rect">
          <a:avLst/>
        </a:prstGeom>
      </xdr:spPr>
    </xdr:pic>
    <xdr:clientData/>
  </xdr:twoCellAnchor>
  <xdr:oneCellAnchor>
    <xdr:from>
      <xdr:col>15</xdr:col>
      <xdr:colOff>91440</xdr:colOff>
      <xdr:row>3</xdr:row>
      <xdr:rowOff>188004</xdr:rowOff>
    </xdr:from>
    <xdr:ext cx="1100559" cy="655949"/>
    <xdr:sp macro="" textlink="">
      <xdr:nvSpPr>
        <xdr:cNvPr id="22" name="11 Metin kutusu">
          <a:hlinkClick xmlns:r="http://schemas.openxmlformats.org/officeDocument/2006/relationships" r:id="rId11"/>
          <a:extLst>
            <a:ext uri="{FF2B5EF4-FFF2-40B4-BE49-F238E27FC236}">
              <a16:creationId xmlns:a16="http://schemas.microsoft.com/office/drawing/2014/main" id="{00000000-0008-0000-1600-000016000000}"/>
            </a:ext>
          </a:extLst>
        </xdr:cNvPr>
        <xdr:cNvSpPr txBox="1"/>
      </xdr:nvSpPr>
      <xdr:spPr>
        <a:xfrm>
          <a:off x="9730740" y="74426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MART AYI</a:t>
          </a:r>
        </a:p>
        <a:p>
          <a:pPr algn="ctr"/>
          <a:r>
            <a:rPr lang="tr-TR" sz="1200" b="1"/>
            <a:t>BORÇ-ALACAK</a:t>
          </a:r>
        </a:p>
        <a:p>
          <a:pPr algn="ctr"/>
          <a:r>
            <a:rPr lang="tr-TR" sz="1200" b="1"/>
            <a:t>RAPORU</a:t>
          </a:r>
        </a:p>
      </xdr:txBody>
    </xdr:sp>
    <xdr:clientData/>
  </xdr:oneCellAnchor>
  <xdr:twoCellAnchor editAs="oneCell">
    <xdr:from>
      <xdr:col>0</xdr:col>
      <xdr:colOff>303169</xdr:colOff>
      <xdr:row>0</xdr:row>
      <xdr:rowOff>68580</xdr:rowOff>
    </xdr:from>
    <xdr:to>
      <xdr:col>2</xdr:col>
      <xdr:colOff>110764</xdr:colOff>
      <xdr:row>2</xdr:row>
      <xdr:rowOff>177970</xdr:rowOff>
    </xdr:to>
    <xdr:pic>
      <xdr:nvPicPr>
        <xdr:cNvPr id="19" name="2 Resim" descr="raporlar.png">
          <a:hlinkClick xmlns:r="http://schemas.openxmlformats.org/officeDocument/2006/relationships" r:id="rId13"/>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14" cstate="print"/>
        <a:stretch>
          <a:fillRect/>
        </a:stretch>
      </xdr:blipFill>
      <xdr:spPr>
        <a:xfrm>
          <a:off x="303169" y="68580"/>
          <a:ext cx="523875" cy="482770"/>
        </a:xfrm>
        <a:prstGeom prst="rect">
          <a:avLst/>
        </a:prstGeom>
      </xdr:spPr>
    </xdr:pic>
    <xdr:clientData/>
  </xdr:twoCellAnchor>
  <xdr:oneCellAnchor>
    <xdr:from>
      <xdr:col>0</xdr:col>
      <xdr:colOff>124089</xdr:colOff>
      <xdr:row>2</xdr:row>
      <xdr:rowOff>140971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1600-000018000000}"/>
            </a:ext>
          </a:extLst>
        </xdr:cNvPr>
        <xdr:cNvSpPr txBox="1"/>
      </xdr:nvSpPr>
      <xdr:spPr>
        <a:xfrm>
          <a:off x="124089" y="51435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335280</xdr:colOff>
      <xdr:row>2</xdr:row>
      <xdr:rowOff>175260</xdr:rowOff>
    </xdr:from>
    <xdr:to>
      <xdr:col>14</xdr:col>
      <xdr:colOff>647700</xdr:colOff>
      <xdr:row>3</xdr:row>
      <xdr:rowOff>391160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59140" y="548640"/>
          <a:ext cx="1196340" cy="398780"/>
        </a:xfrm>
        <a:prstGeom prst="rect">
          <a:avLst/>
        </a:prstGeom>
      </xdr:spPr>
    </xdr:pic>
    <xdr:clientData/>
  </xdr:twoCellAnchor>
  <xdr:twoCellAnchor editAs="oneCell">
    <xdr:from>
      <xdr:col>7</xdr:col>
      <xdr:colOff>746760</xdr:colOff>
      <xdr:row>61</xdr:row>
      <xdr:rowOff>152400</xdr:rowOff>
    </xdr:from>
    <xdr:to>
      <xdr:col>10</xdr:col>
      <xdr:colOff>365760</xdr:colOff>
      <xdr:row>65</xdr:row>
      <xdr:rowOff>5080</xdr:rowOff>
    </xdr:to>
    <xdr:pic>
      <xdr:nvPicPr>
        <xdr:cNvPr id="8" name="Resim 7">
          <a:hlinkClick xmlns:r="http://schemas.openxmlformats.org/officeDocument/2006/relationships" r:id="rId16"/>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03420" y="14302740"/>
          <a:ext cx="1752600" cy="584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2" name="8 Resim" descr="attention-hi.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316962</xdr:colOff>
      <xdr:row>17</xdr:row>
      <xdr:rowOff>222885</xdr:rowOff>
    </xdr:from>
    <xdr:to>
      <xdr:col>16</xdr:col>
      <xdr:colOff>326397</xdr:colOff>
      <xdr:row>21</xdr:row>
      <xdr:rowOff>28485</xdr:rowOff>
    </xdr:to>
    <xdr:sp macro="" textlink="">
      <xdr:nvSpPr>
        <xdr:cNvPr id="3" name="3 Aşağı Ok">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9834342" y="454342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363855</xdr:colOff>
      <xdr:row>56</xdr:row>
      <xdr:rowOff>131445</xdr:rowOff>
    </xdr:from>
    <xdr:to>
      <xdr:col>16</xdr:col>
      <xdr:colOff>373290</xdr:colOff>
      <xdr:row>60</xdr:row>
      <xdr:rowOff>89445</xdr:rowOff>
    </xdr:to>
    <xdr:sp macro="" textlink="">
      <xdr:nvSpPr>
        <xdr:cNvPr id="4" name="4 Aşağı Ok">
          <a:hlinkClick xmlns:r="http://schemas.openxmlformats.org/officeDocument/2006/relationships" r:id="rId3"/>
          <a:extLst>
            <a:ext uri="{FF2B5EF4-FFF2-40B4-BE49-F238E27FC236}">
              <a16:creationId xmlns:a16="http://schemas.microsoft.com/office/drawing/2014/main" id="{00000000-0008-0000-1700-000004000000}"/>
            </a:ext>
          </a:extLst>
        </xdr:cNvPr>
        <xdr:cNvSpPr/>
      </xdr:nvSpPr>
      <xdr:spPr>
        <a:xfrm rot="10800000">
          <a:off x="9881235" y="1336738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13" name="Grafik 12">
          <a:extLst>
            <a:ext uri="{FF2B5EF4-FFF2-40B4-BE49-F238E27FC236}">
              <a16:creationId xmlns:a16="http://schemas.microsoft.com/office/drawing/2014/main" id="{00000000-0008-0000-1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240115</xdr:colOff>
      <xdr:row>4</xdr:row>
      <xdr:rowOff>106680</xdr:rowOff>
    </xdr:from>
    <xdr:to>
      <xdr:col>2</xdr:col>
      <xdr:colOff>84790</xdr:colOff>
      <xdr:row>6</xdr:row>
      <xdr:rowOff>16125</xdr:rowOff>
    </xdr:to>
    <xdr:pic>
      <xdr:nvPicPr>
        <xdr:cNvPr id="9" name="6 Resim" descr="MART.png">
          <a:hlinkClick xmlns:r="http://schemas.openxmlformats.org/officeDocument/2006/relationships" r:id="rId5"/>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6" cstate="print"/>
        <a:stretch>
          <a:fillRect/>
        </a:stretch>
      </xdr:blipFill>
      <xdr:spPr>
        <a:xfrm>
          <a:off x="240115" y="1059180"/>
          <a:ext cx="560955" cy="534285"/>
        </a:xfrm>
        <a:prstGeom prst="rect">
          <a:avLst/>
        </a:prstGeom>
      </xdr:spPr>
    </xdr:pic>
    <xdr:clientData/>
  </xdr:twoCellAnchor>
  <xdr:oneCellAnchor>
    <xdr:from>
      <xdr:col>0</xdr:col>
      <xdr:colOff>22860</xdr:colOff>
      <xdr:row>7</xdr:row>
      <xdr:rowOff>310516</xdr:rowOff>
    </xdr:from>
    <xdr:ext cx="995465" cy="655949"/>
    <xdr:sp macro="" textlink="">
      <xdr:nvSpPr>
        <xdr:cNvPr id="14" name="13 Metin kutusu">
          <a:hlinkClick xmlns:r="http://schemas.openxmlformats.org/officeDocument/2006/relationships" r:id="rId7"/>
          <a:extLst>
            <a:ext uri="{FF2B5EF4-FFF2-40B4-BE49-F238E27FC236}">
              <a16:creationId xmlns:a16="http://schemas.microsoft.com/office/drawing/2014/main" id="{00000000-0008-0000-1700-00000E000000}"/>
            </a:ext>
          </a:extLst>
        </xdr:cNvPr>
        <xdr:cNvSpPr txBox="1"/>
      </xdr:nvSpPr>
      <xdr:spPr>
        <a:xfrm>
          <a:off x="22860" y="220027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MART AYI</a:t>
          </a:r>
        </a:p>
        <a:p>
          <a:pPr algn="ctr"/>
          <a:r>
            <a:rPr lang="tr-TR" sz="1200" b="1"/>
            <a:t>GELİR-GİDER</a:t>
          </a:r>
        </a:p>
        <a:p>
          <a:pPr algn="ctr"/>
          <a:r>
            <a:rPr lang="tr-TR" sz="1200" b="1"/>
            <a:t>RAPORU</a:t>
          </a:r>
        </a:p>
      </xdr:txBody>
    </xdr:sp>
    <xdr:clientData/>
  </xdr:oneCellAnchor>
  <xdr:twoCellAnchor editAs="oneCell">
    <xdr:from>
      <xdr:col>0</xdr:col>
      <xdr:colOff>204115</xdr:colOff>
      <xdr:row>6</xdr:row>
      <xdr:rowOff>91440</xdr:rowOff>
    </xdr:from>
    <xdr:to>
      <xdr:col>2</xdr:col>
      <xdr:colOff>120790</xdr:colOff>
      <xdr:row>8</xdr:row>
      <xdr:rowOff>74790</xdr:rowOff>
    </xdr:to>
    <xdr:pic>
      <xdr:nvPicPr>
        <xdr:cNvPr id="15" name="14 Resim" descr="gelir-gider-yazici.png">
          <a:hlinkClick xmlns:r="http://schemas.openxmlformats.org/officeDocument/2006/relationships" r:id="rId7"/>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8" cstate="print"/>
        <a:stretch>
          <a:fillRect/>
        </a:stretch>
      </xdr:blipFill>
      <xdr:spPr>
        <a:xfrm>
          <a:off x="204115" y="1668780"/>
          <a:ext cx="632955" cy="608190"/>
        </a:xfrm>
        <a:prstGeom prst="rect">
          <a:avLst/>
        </a:prstGeom>
      </xdr:spPr>
    </xdr:pic>
    <xdr:clientData/>
  </xdr:twoCellAnchor>
  <xdr:twoCellAnchor editAs="oneCell">
    <xdr:from>
      <xdr:col>15</xdr:col>
      <xdr:colOff>363589</xdr:colOff>
      <xdr:row>0</xdr:row>
      <xdr:rowOff>137160</xdr:rowOff>
    </xdr:from>
    <xdr:to>
      <xdr:col>16</xdr:col>
      <xdr:colOff>249289</xdr:colOff>
      <xdr:row>3</xdr:row>
      <xdr:rowOff>198120</xdr:rowOff>
    </xdr:to>
    <xdr:pic>
      <xdr:nvPicPr>
        <xdr:cNvPr id="16" name="Resim 15">
          <a:hlinkClick xmlns:r="http://schemas.openxmlformats.org/officeDocument/2006/relationships" r:id="rId9"/>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80969" y="137160"/>
          <a:ext cx="617220" cy="617220"/>
        </a:xfrm>
        <a:prstGeom prst="rect">
          <a:avLst/>
        </a:prstGeom>
      </xdr:spPr>
    </xdr:pic>
    <xdr:clientData/>
  </xdr:twoCellAnchor>
  <xdr:oneCellAnchor>
    <xdr:from>
      <xdr:col>15</xdr:col>
      <xdr:colOff>121920</xdr:colOff>
      <xdr:row>3</xdr:row>
      <xdr:rowOff>119424</xdr:rowOff>
    </xdr:from>
    <xdr:ext cx="1100559" cy="655949"/>
    <xdr:sp macro="" textlink="">
      <xdr:nvSpPr>
        <xdr:cNvPr id="17" name="11 Metin kutusu">
          <a:hlinkClick xmlns:r="http://schemas.openxmlformats.org/officeDocument/2006/relationships" r:id="rId9"/>
          <a:extLst>
            <a:ext uri="{FF2B5EF4-FFF2-40B4-BE49-F238E27FC236}">
              <a16:creationId xmlns:a16="http://schemas.microsoft.com/office/drawing/2014/main" id="{00000000-0008-0000-1700-000011000000}"/>
            </a:ext>
          </a:extLst>
        </xdr:cNvPr>
        <xdr:cNvSpPr txBox="1"/>
      </xdr:nvSpPr>
      <xdr:spPr>
        <a:xfrm>
          <a:off x="9639300" y="6756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ŞUBAT AYI</a:t>
          </a:r>
        </a:p>
        <a:p>
          <a:pPr algn="ctr"/>
          <a:r>
            <a:rPr lang="tr-TR" sz="1200" b="1"/>
            <a:t>BORÇ-ALACAK</a:t>
          </a:r>
        </a:p>
        <a:p>
          <a:pPr algn="ctr"/>
          <a:r>
            <a:rPr lang="tr-TR" sz="1200" b="1"/>
            <a:t>RAPORU</a:t>
          </a:r>
        </a:p>
      </xdr:txBody>
    </xdr:sp>
    <xdr:clientData/>
  </xdr:oneCellAnchor>
  <xdr:twoCellAnchor editAs="oneCell">
    <xdr:from>
      <xdr:col>15</xdr:col>
      <xdr:colOff>363589</xdr:colOff>
      <xdr:row>5</xdr:row>
      <xdr:rowOff>220980</xdr:rowOff>
    </xdr:from>
    <xdr:to>
      <xdr:col>16</xdr:col>
      <xdr:colOff>249289</xdr:colOff>
      <xdr:row>7</xdr:row>
      <xdr:rowOff>213360</xdr:rowOff>
    </xdr:to>
    <xdr:pic>
      <xdr:nvPicPr>
        <xdr:cNvPr id="18" name="Resim 17">
          <a:hlinkClick xmlns:r="http://schemas.openxmlformats.org/officeDocument/2006/relationships" r:id="rId11"/>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80969" y="1485900"/>
          <a:ext cx="617220" cy="617220"/>
        </a:xfrm>
        <a:prstGeom prst="rect">
          <a:avLst/>
        </a:prstGeom>
      </xdr:spPr>
    </xdr:pic>
    <xdr:clientData/>
  </xdr:twoCellAnchor>
  <xdr:oneCellAnchor>
    <xdr:from>
      <xdr:col>15</xdr:col>
      <xdr:colOff>121920</xdr:colOff>
      <xdr:row>7</xdr:row>
      <xdr:rowOff>134664</xdr:rowOff>
    </xdr:from>
    <xdr:ext cx="1100559" cy="655949"/>
    <xdr:sp macro="" textlink="">
      <xdr:nvSpPr>
        <xdr:cNvPr id="19" name="11 Metin kutusu">
          <a:hlinkClick xmlns:r="http://schemas.openxmlformats.org/officeDocument/2006/relationships" r:id="rId11"/>
          <a:extLst>
            <a:ext uri="{FF2B5EF4-FFF2-40B4-BE49-F238E27FC236}">
              <a16:creationId xmlns:a16="http://schemas.microsoft.com/office/drawing/2014/main" id="{00000000-0008-0000-1700-000013000000}"/>
            </a:ext>
          </a:extLst>
        </xdr:cNvPr>
        <xdr:cNvSpPr txBox="1"/>
      </xdr:nvSpPr>
      <xdr:spPr>
        <a:xfrm>
          <a:off x="9639300" y="202442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NİSAN AYI</a:t>
          </a:r>
        </a:p>
        <a:p>
          <a:pPr algn="ctr"/>
          <a:r>
            <a:rPr lang="tr-TR" sz="1200" b="1"/>
            <a:t>BORÇ-ALACAK</a:t>
          </a:r>
        </a:p>
        <a:p>
          <a:pPr algn="ctr"/>
          <a:r>
            <a:rPr lang="tr-TR" sz="1200" b="1"/>
            <a:t>RAPORU</a:t>
          </a:r>
        </a:p>
      </xdr:txBody>
    </xdr:sp>
    <xdr:clientData/>
  </xdr:oneCellAnchor>
  <xdr:twoCellAnchor editAs="oneCell">
    <xdr:from>
      <xdr:col>15</xdr:col>
      <xdr:colOff>340729</xdr:colOff>
      <xdr:row>10</xdr:row>
      <xdr:rowOff>198120</xdr:rowOff>
    </xdr:from>
    <xdr:to>
      <xdr:col>16</xdr:col>
      <xdr:colOff>226429</xdr:colOff>
      <xdr:row>13</xdr:row>
      <xdr:rowOff>152400</xdr:rowOff>
    </xdr:to>
    <xdr:pic>
      <xdr:nvPicPr>
        <xdr:cNvPr id="21" name="Resim 20">
          <a:hlinkClick xmlns:r="http://schemas.openxmlformats.org/officeDocument/2006/relationships" r:id="rId12"/>
          <a:extLst>
            <a:ext uri="{FF2B5EF4-FFF2-40B4-BE49-F238E27FC236}">
              <a16:creationId xmlns:a16="http://schemas.microsoft.com/office/drawing/2014/main" id="{00000000-0008-0000-17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58109" y="2941320"/>
          <a:ext cx="617220" cy="617220"/>
        </a:xfrm>
        <a:prstGeom prst="rect">
          <a:avLst/>
        </a:prstGeom>
      </xdr:spPr>
    </xdr:pic>
    <xdr:clientData/>
  </xdr:twoCellAnchor>
  <xdr:oneCellAnchor>
    <xdr:from>
      <xdr:col>15</xdr:col>
      <xdr:colOff>99060</xdr:colOff>
      <xdr:row>13</xdr:row>
      <xdr:rowOff>73704</xdr:rowOff>
    </xdr:from>
    <xdr:ext cx="1100559" cy="655949"/>
    <xdr:sp macro="" textlink="">
      <xdr:nvSpPr>
        <xdr:cNvPr id="22" name="11 Metin kutusu">
          <a:hlinkClick xmlns:r="http://schemas.openxmlformats.org/officeDocument/2006/relationships" r:id="rId12"/>
          <a:extLst>
            <a:ext uri="{FF2B5EF4-FFF2-40B4-BE49-F238E27FC236}">
              <a16:creationId xmlns:a16="http://schemas.microsoft.com/office/drawing/2014/main" id="{00000000-0008-0000-1700-000016000000}"/>
            </a:ext>
          </a:extLst>
        </xdr:cNvPr>
        <xdr:cNvSpPr txBox="1"/>
      </xdr:nvSpPr>
      <xdr:spPr>
        <a:xfrm>
          <a:off x="9616440" y="347984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0</xdr:col>
      <xdr:colOff>295549</xdr:colOff>
      <xdr:row>0</xdr:row>
      <xdr:rowOff>53340</xdr:rowOff>
    </xdr:from>
    <xdr:to>
      <xdr:col>2</xdr:col>
      <xdr:colOff>103144</xdr:colOff>
      <xdr:row>2</xdr:row>
      <xdr:rowOff>162730</xdr:rowOff>
    </xdr:to>
    <xdr:pic>
      <xdr:nvPicPr>
        <xdr:cNvPr id="23" name="2 Resim" descr="raporlar.png">
          <a:hlinkClick xmlns:r="http://schemas.openxmlformats.org/officeDocument/2006/relationships" r:id="rId13"/>
          <a:extLst>
            <a:ext uri="{FF2B5EF4-FFF2-40B4-BE49-F238E27FC236}">
              <a16:creationId xmlns:a16="http://schemas.microsoft.com/office/drawing/2014/main" id="{00000000-0008-0000-1700-000017000000}"/>
            </a:ext>
          </a:extLst>
        </xdr:cNvPr>
        <xdr:cNvPicPr>
          <a:picLocks noChangeAspect="1"/>
        </xdr:cNvPicPr>
      </xdr:nvPicPr>
      <xdr:blipFill>
        <a:blip xmlns:r="http://schemas.openxmlformats.org/officeDocument/2006/relationships" r:embed="rId14" cstate="print"/>
        <a:stretch>
          <a:fillRect/>
        </a:stretch>
      </xdr:blipFill>
      <xdr:spPr>
        <a:xfrm>
          <a:off x="295549" y="53340"/>
          <a:ext cx="523875" cy="482770"/>
        </a:xfrm>
        <a:prstGeom prst="rect">
          <a:avLst/>
        </a:prstGeom>
      </xdr:spPr>
    </xdr:pic>
    <xdr:clientData/>
  </xdr:twoCellAnchor>
  <xdr:oneCellAnchor>
    <xdr:from>
      <xdr:col>0</xdr:col>
      <xdr:colOff>116469</xdr:colOff>
      <xdr:row>2</xdr:row>
      <xdr:rowOff>125731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1700-000018000000}"/>
            </a:ext>
          </a:extLst>
        </xdr:cNvPr>
        <xdr:cNvSpPr txBox="1"/>
      </xdr:nvSpPr>
      <xdr:spPr>
        <a:xfrm>
          <a:off x="116469" y="49911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12</xdr:col>
      <xdr:colOff>716280</xdr:colOff>
      <xdr:row>3</xdr:row>
      <xdr:rowOff>7620</xdr:rowOff>
    </xdr:from>
    <xdr:to>
      <xdr:col>14</xdr:col>
      <xdr:colOff>541020</xdr:colOff>
      <xdr:row>4</xdr:row>
      <xdr:rowOff>10160</xdr:rowOff>
    </xdr:to>
    <xdr:pic>
      <xdr:nvPicPr>
        <xdr:cNvPr id="5" name="Resim 4">
          <a:hlinkClick xmlns:r="http://schemas.openxmlformats.org/officeDocument/2006/relationships" r:id="rId16"/>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130540" y="563880"/>
          <a:ext cx="1196340" cy="398780"/>
        </a:xfrm>
        <a:prstGeom prst="rect">
          <a:avLst/>
        </a:prstGeom>
      </xdr:spPr>
    </xdr:pic>
    <xdr:clientData/>
  </xdr:twoCellAnchor>
  <xdr:twoCellAnchor editAs="oneCell">
    <xdr:from>
      <xdr:col>7</xdr:col>
      <xdr:colOff>350520</xdr:colOff>
      <xdr:row>61</xdr:row>
      <xdr:rowOff>160020</xdr:rowOff>
    </xdr:from>
    <xdr:to>
      <xdr:col>10</xdr:col>
      <xdr:colOff>0</xdr:colOff>
      <xdr:row>65</xdr:row>
      <xdr:rowOff>12700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42460" y="14310360"/>
          <a:ext cx="1752600" cy="584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2" name="1 Grafik">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76357</xdr:colOff>
      <xdr:row>2</xdr:row>
      <xdr:rowOff>123826</xdr:rowOff>
    </xdr:to>
    <xdr:pic>
      <xdr:nvPicPr>
        <xdr:cNvPr id="3" name="2 Resim" descr="attention-hi.png">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278862</xdr:colOff>
      <xdr:row>18</xdr:row>
      <xdr:rowOff>17145</xdr:rowOff>
    </xdr:from>
    <xdr:to>
      <xdr:col>16</xdr:col>
      <xdr:colOff>288297</xdr:colOff>
      <xdr:row>21</xdr:row>
      <xdr:rowOff>51345</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1800-000004000000}"/>
            </a:ext>
          </a:extLst>
        </xdr:cNvPr>
        <xdr:cNvSpPr/>
      </xdr:nvSpPr>
      <xdr:spPr>
        <a:xfrm>
          <a:off x="9918162" y="456628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348615</xdr:colOff>
      <xdr:row>56</xdr:row>
      <xdr:rowOff>93345</xdr:rowOff>
    </xdr:from>
    <xdr:to>
      <xdr:col>16</xdr:col>
      <xdr:colOff>358050</xdr:colOff>
      <xdr:row>60</xdr:row>
      <xdr:rowOff>51345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1800-000005000000}"/>
            </a:ext>
          </a:extLst>
        </xdr:cNvPr>
        <xdr:cNvSpPr/>
      </xdr:nvSpPr>
      <xdr:spPr>
        <a:xfrm rot="10800000">
          <a:off x="9987915" y="1332928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262562</xdr:colOff>
      <xdr:row>4</xdr:row>
      <xdr:rowOff>148590</xdr:rowOff>
    </xdr:from>
    <xdr:to>
      <xdr:col>2</xdr:col>
      <xdr:colOff>107237</xdr:colOff>
      <xdr:row>6</xdr:row>
      <xdr:rowOff>58035</xdr:rowOff>
    </xdr:to>
    <xdr:pic>
      <xdr:nvPicPr>
        <xdr:cNvPr id="7" name="6 Resim" descr="NİSAN.png">
          <a:hlinkClick xmlns:r="http://schemas.openxmlformats.org/officeDocument/2006/relationships" r:id="rId5"/>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cstate="print"/>
        <a:stretch>
          <a:fillRect/>
        </a:stretch>
      </xdr:blipFill>
      <xdr:spPr>
        <a:xfrm>
          <a:off x="262562" y="1101090"/>
          <a:ext cx="560955" cy="534285"/>
        </a:xfrm>
        <a:prstGeom prst="rect">
          <a:avLst/>
        </a:prstGeom>
      </xdr:spPr>
    </xdr:pic>
    <xdr:clientData/>
  </xdr:twoCellAnchor>
  <xdr:oneCellAnchor>
    <xdr:from>
      <xdr:col>0</xdr:col>
      <xdr:colOff>45307</xdr:colOff>
      <xdr:row>13</xdr:row>
      <xdr:rowOff>30481</xdr:rowOff>
    </xdr:from>
    <xdr:ext cx="995465" cy="655949"/>
    <xdr:sp macro="" textlink="">
      <xdr:nvSpPr>
        <xdr:cNvPr id="9" name="8 Metin kutusu">
          <a:hlinkClick xmlns:r="http://schemas.openxmlformats.org/officeDocument/2006/relationships" r:id="rId7"/>
          <a:extLst>
            <a:ext uri="{FF2B5EF4-FFF2-40B4-BE49-F238E27FC236}">
              <a16:creationId xmlns:a16="http://schemas.microsoft.com/office/drawing/2014/main" id="{00000000-0008-0000-1800-000009000000}"/>
            </a:ext>
          </a:extLst>
        </xdr:cNvPr>
        <xdr:cNvSpPr txBox="1"/>
      </xdr:nvSpPr>
      <xdr:spPr>
        <a:xfrm>
          <a:off x="45307" y="3436621"/>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MAYIS AYI</a:t>
          </a:r>
        </a:p>
        <a:p>
          <a:pPr algn="ctr"/>
          <a:r>
            <a:rPr lang="tr-TR" sz="1200" b="1"/>
            <a:t>GELİR-GİDER</a:t>
          </a:r>
        </a:p>
        <a:p>
          <a:pPr algn="ctr"/>
          <a:r>
            <a:rPr lang="tr-TR" sz="1200" b="1"/>
            <a:t>RAPORU</a:t>
          </a:r>
        </a:p>
      </xdr:txBody>
    </xdr:sp>
    <xdr:clientData/>
  </xdr:oneCellAnchor>
  <xdr:twoCellAnchor editAs="oneCell">
    <xdr:from>
      <xdr:col>0</xdr:col>
      <xdr:colOff>226562</xdr:colOff>
      <xdr:row>10</xdr:row>
      <xdr:rowOff>165735</xdr:rowOff>
    </xdr:from>
    <xdr:to>
      <xdr:col>2</xdr:col>
      <xdr:colOff>143237</xdr:colOff>
      <xdr:row>13</xdr:row>
      <xdr:rowOff>109080</xdr:rowOff>
    </xdr:to>
    <xdr:pic>
      <xdr:nvPicPr>
        <xdr:cNvPr id="10" name="9 Resim" descr="gelir-gider-yazici.png">
          <a:hlinkClick xmlns:r="http://schemas.openxmlformats.org/officeDocument/2006/relationships" r:id="rId7"/>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8" cstate="print"/>
        <a:stretch>
          <a:fillRect/>
        </a:stretch>
      </xdr:blipFill>
      <xdr:spPr>
        <a:xfrm>
          <a:off x="226562" y="2908935"/>
          <a:ext cx="632955" cy="606285"/>
        </a:xfrm>
        <a:prstGeom prst="rect">
          <a:avLst/>
        </a:prstGeom>
      </xdr:spPr>
    </xdr:pic>
    <xdr:clientData/>
  </xdr:twoCellAnchor>
  <xdr:oneCellAnchor>
    <xdr:from>
      <xdr:col>0</xdr:col>
      <xdr:colOff>27898</xdr:colOff>
      <xdr:row>8</xdr:row>
      <xdr:rowOff>17146</xdr:rowOff>
    </xdr:from>
    <xdr:ext cx="1030282" cy="655949"/>
    <xdr:sp macro="" textlink="">
      <xdr:nvSpPr>
        <xdr:cNvPr id="14" name="13 Metin kutusu">
          <a:hlinkClick xmlns:r="http://schemas.openxmlformats.org/officeDocument/2006/relationships" r:id="rId9"/>
          <a:extLst>
            <a:ext uri="{FF2B5EF4-FFF2-40B4-BE49-F238E27FC236}">
              <a16:creationId xmlns:a16="http://schemas.microsoft.com/office/drawing/2014/main" id="{00000000-0008-0000-1800-00000E000000}"/>
            </a:ext>
          </a:extLst>
        </xdr:cNvPr>
        <xdr:cNvSpPr txBox="1"/>
      </xdr:nvSpPr>
      <xdr:spPr>
        <a:xfrm>
          <a:off x="27898" y="2219326"/>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MART AYI</a:t>
          </a:r>
        </a:p>
        <a:p>
          <a:pPr algn="ctr"/>
          <a:r>
            <a:rPr lang="tr-TR" sz="1200" b="1"/>
            <a:t>GELİR-GİDER </a:t>
          </a:r>
        </a:p>
        <a:p>
          <a:pPr algn="ctr"/>
          <a:r>
            <a:rPr lang="tr-TR" sz="1200" b="1"/>
            <a:t>RAPORU</a:t>
          </a:r>
        </a:p>
      </xdr:txBody>
    </xdr:sp>
    <xdr:clientData/>
  </xdr:oneCellAnchor>
  <xdr:twoCellAnchor editAs="oneCell">
    <xdr:from>
      <xdr:col>0</xdr:col>
      <xdr:colOff>226562</xdr:colOff>
      <xdr:row>6</xdr:row>
      <xdr:rowOff>110490</xdr:rowOff>
    </xdr:from>
    <xdr:to>
      <xdr:col>2</xdr:col>
      <xdr:colOff>143237</xdr:colOff>
      <xdr:row>8</xdr:row>
      <xdr:rowOff>93840</xdr:rowOff>
    </xdr:to>
    <xdr:pic>
      <xdr:nvPicPr>
        <xdr:cNvPr id="15" name="14 Resim" descr="gelir-gider-yazici.png">
          <a:hlinkClick xmlns:r="http://schemas.openxmlformats.org/officeDocument/2006/relationships" r:id="rId9"/>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8" cstate="print"/>
        <a:stretch>
          <a:fillRect/>
        </a:stretch>
      </xdr:blipFill>
      <xdr:spPr>
        <a:xfrm>
          <a:off x="226562" y="1687830"/>
          <a:ext cx="632955" cy="608190"/>
        </a:xfrm>
        <a:prstGeom prst="rect">
          <a:avLst/>
        </a:prstGeom>
      </xdr:spPr>
    </xdr:pic>
    <xdr:clientData/>
  </xdr:twoCellAnchor>
  <xdr:oneCellAnchor>
    <xdr:from>
      <xdr:col>0</xdr:col>
      <xdr:colOff>18889</xdr:colOff>
      <xdr:row>18</xdr:row>
      <xdr:rowOff>137161</xdr:rowOff>
    </xdr:from>
    <xdr:ext cx="995465" cy="655949"/>
    <xdr:sp macro="" textlink="">
      <xdr:nvSpPr>
        <xdr:cNvPr id="16" name="15 Metin kutusu">
          <a:hlinkClick xmlns:r="http://schemas.openxmlformats.org/officeDocument/2006/relationships" r:id="rId10"/>
          <a:extLst>
            <a:ext uri="{FF2B5EF4-FFF2-40B4-BE49-F238E27FC236}">
              <a16:creationId xmlns:a16="http://schemas.microsoft.com/office/drawing/2014/main" id="{00000000-0008-0000-1800-000010000000}"/>
            </a:ext>
          </a:extLst>
        </xdr:cNvPr>
        <xdr:cNvSpPr txBox="1"/>
      </xdr:nvSpPr>
      <xdr:spPr>
        <a:xfrm>
          <a:off x="18889" y="4686301"/>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 </a:t>
          </a:r>
        </a:p>
        <a:p>
          <a:pPr algn="ctr"/>
          <a:r>
            <a:rPr lang="tr-TR" sz="1200" b="1"/>
            <a:t>GELİR-GİDER</a:t>
          </a:r>
        </a:p>
        <a:p>
          <a:pPr algn="ctr"/>
          <a:r>
            <a:rPr lang="tr-TR" sz="1200" b="1"/>
            <a:t>RAPORU</a:t>
          </a:r>
        </a:p>
      </xdr:txBody>
    </xdr:sp>
    <xdr:clientData/>
  </xdr:oneCellAnchor>
  <xdr:twoCellAnchor editAs="oneCell">
    <xdr:from>
      <xdr:col>0</xdr:col>
      <xdr:colOff>226562</xdr:colOff>
      <xdr:row>16</xdr:row>
      <xdr:rowOff>60960</xdr:rowOff>
    </xdr:from>
    <xdr:to>
      <xdr:col>2</xdr:col>
      <xdr:colOff>143237</xdr:colOff>
      <xdr:row>18</xdr:row>
      <xdr:rowOff>215760</xdr:rowOff>
    </xdr:to>
    <xdr:pic>
      <xdr:nvPicPr>
        <xdr:cNvPr id="17" name="16 Resim" descr="gelir-gider-yazici.png">
          <a:hlinkClick xmlns:r="http://schemas.openxmlformats.org/officeDocument/2006/relationships" r:id="rId10"/>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8" cstate="print"/>
        <a:stretch>
          <a:fillRect/>
        </a:stretch>
      </xdr:blipFill>
      <xdr:spPr>
        <a:xfrm>
          <a:off x="226562" y="4152900"/>
          <a:ext cx="632955" cy="612000"/>
        </a:xfrm>
        <a:prstGeom prst="rect">
          <a:avLst/>
        </a:prstGeom>
      </xdr:spPr>
    </xdr:pic>
    <xdr:clientData/>
  </xdr:twoCellAnchor>
  <xdr:twoCellAnchor editAs="oneCell">
    <xdr:from>
      <xdr:col>15</xdr:col>
      <xdr:colOff>333109</xdr:colOff>
      <xdr:row>1</xdr:row>
      <xdr:rowOff>7620</xdr:rowOff>
    </xdr:from>
    <xdr:to>
      <xdr:col>16</xdr:col>
      <xdr:colOff>218809</xdr:colOff>
      <xdr:row>3</xdr:row>
      <xdr:rowOff>259080</xdr:rowOff>
    </xdr:to>
    <xdr:pic>
      <xdr:nvPicPr>
        <xdr:cNvPr id="22" name="Resim 21">
          <a:hlinkClick xmlns:r="http://schemas.openxmlformats.org/officeDocument/2006/relationships" r:id="rId11"/>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72409" y="198120"/>
          <a:ext cx="617220" cy="617220"/>
        </a:xfrm>
        <a:prstGeom prst="rect">
          <a:avLst/>
        </a:prstGeom>
      </xdr:spPr>
    </xdr:pic>
    <xdr:clientData/>
  </xdr:twoCellAnchor>
  <xdr:oneCellAnchor>
    <xdr:from>
      <xdr:col>15</xdr:col>
      <xdr:colOff>91440</xdr:colOff>
      <xdr:row>3</xdr:row>
      <xdr:rowOff>180384</xdr:rowOff>
    </xdr:from>
    <xdr:ext cx="1100559" cy="655949"/>
    <xdr:sp macro="" textlink="">
      <xdr:nvSpPr>
        <xdr:cNvPr id="23" name="11 Metin kutusu">
          <a:hlinkClick xmlns:r="http://schemas.openxmlformats.org/officeDocument/2006/relationships" r:id="rId11"/>
          <a:extLst>
            <a:ext uri="{FF2B5EF4-FFF2-40B4-BE49-F238E27FC236}">
              <a16:creationId xmlns:a16="http://schemas.microsoft.com/office/drawing/2014/main" id="{00000000-0008-0000-1800-000017000000}"/>
            </a:ext>
          </a:extLst>
        </xdr:cNvPr>
        <xdr:cNvSpPr txBox="1"/>
      </xdr:nvSpPr>
      <xdr:spPr>
        <a:xfrm>
          <a:off x="9730740" y="73664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NİSAN AYI</a:t>
          </a:r>
        </a:p>
        <a:p>
          <a:pPr algn="ctr"/>
          <a:r>
            <a:rPr lang="tr-TR" sz="1200" b="1"/>
            <a:t>BORÇ-ALACAK</a:t>
          </a:r>
        </a:p>
        <a:p>
          <a:pPr algn="ctr"/>
          <a:r>
            <a:rPr lang="tr-TR" sz="1200" b="1"/>
            <a:t>RAPORU</a:t>
          </a:r>
        </a:p>
      </xdr:txBody>
    </xdr:sp>
    <xdr:clientData/>
  </xdr:oneCellAnchor>
  <xdr:twoCellAnchor editAs="oneCell">
    <xdr:from>
      <xdr:col>0</xdr:col>
      <xdr:colOff>287929</xdr:colOff>
      <xdr:row>0</xdr:row>
      <xdr:rowOff>76200</xdr:rowOff>
    </xdr:from>
    <xdr:to>
      <xdr:col>2</xdr:col>
      <xdr:colOff>95524</xdr:colOff>
      <xdr:row>3</xdr:row>
      <xdr:rowOff>2710</xdr:rowOff>
    </xdr:to>
    <xdr:pic>
      <xdr:nvPicPr>
        <xdr:cNvPr id="20" name="2 Resim" descr="raporlar.png">
          <a:hlinkClick xmlns:r="http://schemas.openxmlformats.org/officeDocument/2006/relationships" r:id="rId13"/>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14" cstate="print"/>
        <a:stretch>
          <a:fillRect/>
        </a:stretch>
      </xdr:blipFill>
      <xdr:spPr>
        <a:xfrm>
          <a:off x="287929" y="76200"/>
          <a:ext cx="523875" cy="482770"/>
        </a:xfrm>
        <a:prstGeom prst="rect">
          <a:avLst/>
        </a:prstGeom>
      </xdr:spPr>
    </xdr:pic>
    <xdr:clientData/>
  </xdr:twoCellAnchor>
  <xdr:oneCellAnchor>
    <xdr:from>
      <xdr:col>0</xdr:col>
      <xdr:colOff>108849</xdr:colOff>
      <xdr:row>2</xdr:row>
      <xdr:rowOff>148591</xdr:rowOff>
    </xdr:from>
    <xdr:ext cx="882036" cy="468077"/>
    <xdr:sp macro="" textlink="">
      <xdr:nvSpPr>
        <xdr:cNvPr id="25" name="9 Metin kutusu">
          <a:hlinkClick xmlns:r="http://schemas.openxmlformats.org/officeDocument/2006/relationships" r:id="rId15"/>
          <a:extLst>
            <a:ext uri="{FF2B5EF4-FFF2-40B4-BE49-F238E27FC236}">
              <a16:creationId xmlns:a16="http://schemas.microsoft.com/office/drawing/2014/main" id="{00000000-0008-0000-1800-000019000000}"/>
            </a:ext>
          </a:extLst>
        </xdr:cNvPr>
        <xdr:cNvSpPr txBox="1"/>
      </xdr:nvSpPr>
      <xdr:spPr>
        <a:xfrm>
          <a:off x="108849" y="52197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335280</xdr:colOff>
      <xdr:row>3</xdr:row>
      <xdr:rowOff>0</xdr:rowOff>
    </xdr:from>
    <xdr:to>
      <xdr:col>14</xdr:col>
      <xdr:colOff>647700</xdr:colOff>
      <xdr:row>4</xdr:row>
      <xdr:rowOff>2540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59140" y="556260"/>
          <a:ext cx="1196340" cy="398780"/>
        </a:xfrm>
        <a:prstGeom prst="rect">
          <a:avLst/>
        </a:prstGeom>
      </xdr:spPr>
    </xdr:pic>
    <xdr:clientData/>
  </xdr:twoCellAnchor>
  <xdr:twoCellAnchor editAs="oneCell">
    <xdr:from>
      <xdr:col>7</xdr:col>
      <xdr:colOff>739140</xdr:colOff>
      <xdr:row>61</xdr:row>
      <xdr:rowOff>152400</xdr:rowOff>
    </xdr:from>
    <xdr:to>
      <xdr:col>10</xdr:col>
      <xdr:colOff>358140</xdr:colOff>
      <xdr:row>65</xdr:row>
      <xdr:rowOff>5080</xdr:rowOff>
    </xdr:to>
    <xdr:pic>
      <xdr:nvPicPr>
        <xdr:cNvPr id="8" name="Resim 7">
          <a:hlinkClick xmlns:r="http://schemas.openxmlformats.org/officeDocument/2006/relationships" r:id="rId16"/>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95800" y="14302740"/>
          <a:ext cx="1752600" cy="584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2" name="8 Resim" descr="attention-hi.pn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320772</xdr:colOff>
      <xdr:row>17</xdr:row>
      <xdr:rowOff>215265</xdr:rowOff>
    </xdr:from>
    <xdr:to>
      <xdr:col>16</xdr:col>
      <xdr:colOff>330207</xdr:colOff>
      <xdr:row>21</xdr:row>
      <xdr:rowOff>20865</xdr:rowOff>
    </xdr:to>
    <xdr:sp macro="" textlink="">
      <xdr:nvSpPr>
        <xdr:cNvPr id="3" name="3 Aşağı Ok">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a:off x="9838152" y="453580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272415</xdr:colOff>
      <xdr:row>56</xdr:row>
      <xdr:rowOff>123825</xdr:rowOff>
    </xdr:from>
    <xdr:to>
      <xdr:col>16</xdr:col>
      <xdr:colOff>281850</xdr:colOff>
      <xdr:row>60</xdr:row>
      <xdr:rowOff>81825</xdr:rowOff>
    </xdr:to>
    <xdr:sp macro="" textlink="">
      <xdr:nvSpPr>
        <xdr:cNvPr id="4" name="4 Aşağı Ok">
          <a:hlinkClick xmlns:r="http://schemas.openxmlformats.org/officeDocument/2006/relationships" r:id="rId3"/>
          <a:extLst>
            <a:ext uri="{FF2B5EF4-FFF2-40B4-BE49-F238E27FC236}">
              <a16:creationId xmlns:a16="http://schemas.microsoft.com/office/drawing/2014/main" id="{00000000-0008-0000-1900-000004000000}"/>
            </a:ext>
          </a:extLst>
        </xdr:cNvPr>
        <xdr:cNvSpPr/>
      </xdr:nvSpPr>
      <xdr:spPr>
        <a:xfrm rot="10800000">
          <a:off x="9789795" y="1335976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13" name="Grafik 12">
          <a:extLst>
            <a:ext uri="{FF2B5EF4-FFF2-40B4-BE49-F238E27FC236}">
              <a16:creationId xmlns:a16="http://schemas.microsoft.com/office/drawing/2014/main" id="{00000000-0008-0000-1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30480</xdr:colOff>
      <xdr:row>8</xdr:row>
      <xdr:rowOff>40006</xdr:rowOff>
    </xdr:from>
    <xdr:ext cx="995465" cy="655949"/>
    <xdr:sp macro="" textlink="">
      <xdr:nvSpPr>
        <xdr:cNvPr id="9" name="8 Metin kutusu">
          <a:hlinkClick xmlns:r="http://schemas.openxmlformats.org/officeDocument/2006/relationships" r:id="rId5"/>
          <a:extLst>
            <a:ext uri="{FF2B5EF4-FFF2-40B4-BE49-F238E27FC236}">
              <a16:creationId xmlns:a16="http://schemas.microsoft.com/office/drawing/2014/main" id="{00000000-0008-0000-1900-000009000000}"/>
            </a:ext>
          </a:extLst>
        </xdr:cNvPr>
        <xdr:cNvSpPr txBox="1"/>
      </xdr:nvSpPr>
      <xdr:spPr>
        <a:xfrm>
          <a:off x="30480" y="224218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NİSAN AYI</a:t>
          </a:r>
        </a:p>
        <a:p>
          <a:pPr algn="ctr"/>
          <a:r>
            <a:rPr lang="tr-TR" sz="1200" b="1"/>
            <a:t>GELİR-GİDER</a:t>
          </a:r>
        </a:p>
        <a:p>
          <a:pPr algn="ctr"/>
          <a:r>
            <a:rPr lang="tr-TR" sz="1200" b="1"/>
            <a:t>RAPORU</a:t>
          </a:r>
        </a:p>
      </xdr:txBody>
    </xdr:sp>
    <xdr:clientData/>
  </xdr:oneCellAnchor>
  <xdr:twoCellAnchor editAs="oneCell">
    <xdr:from>
      <xdr:col>0</xdr:col>
      <xdr:colOff>211735</xdr:colOff>
      <xdr:row>6</xdr:row>
      <xdr:rowOff>137160</xdr:rowOff>
    </xdr:from>
    <xdr:to>
      <xdr:col>2</xdr:col>
      <xdr:colOff>128410</xdr:colOff>
      <xdr:row>8</xdr:row>
      <xdr:rowOff>118605</xdr:rowOff>
    </xdr:to>
    <xdr:pic>
      <xdr:nvPicPr>
        <xdr:cNvPr id="14" name="9 Resim" descr="gelir-gider-yazici.png">
          <a:hlinkClick xmlns:r="http://schemas.openxmlformats.org/officeDocument/2006/relationships" r:id="rId5"/>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6" cstate="print"/>
        <a:stretch>
          <a:fillRect/>
        </a:stretch>
      </xdr:blipFill>
      <xdr:spPr>
        <a:xfrm>
          <a:off x="211735" y="1714500"/>
          <a:ext cx="632955" cy="606285"/>
        </a:xfrm>
        <a:prstGeom prst="rect">
          <a:avLst/>
        </a:prstGeom>
      </xdr:spPr>
    </xdr:pic>
    <xdr:clientData/>
  </xdr:twoCellAnchor>
  <xdr:twoCellAnchor editAs="oneCell">
    <xdr:from>
      <xdr:col>0</xdr:col>
      <xdr:colOff>255355</xdr:colOff>
      <xdr:row>4</xdr:row>
      <xdr:rowOff>144780</xdr:rowOff>
    </xdr:from>
    <xdr:to>
      <xdr:col>2</xdr:col>
      <xdr:colOff>100030</xdr:colOff>
      <xdr:row>6</xdr:row>
      <xdr:rowOff>54225</xdr:rowOff>
    </xdr:to>
    <xdr:pic>
      <xdr:nvPicPr>
        <xdr:cNvPr id="15" name="6 Resim" descr="NİSAN.png">
          <a:hlinkClick xmlns:r="http://schemas.openxmlformats.org/officeDocument/2006/relationships" r:id="rId7"/>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8" cstate="print"/>
        <a:stretch>
          <a:fillRect/>
        </a:stretch>
      </xdr:blipFill>
      <xdr:spPr>
        <a:xfrm>
          <a:off x="255355" y="1097280"/>
          <a:ext cx="560955" cy="534285"/>
        </a:xfrm>
        <a:prstGeom prst="rect">
          <a:avLst/>
        </a:prstGeom>
      </xdr:spPr>
    </xdr:pic>
    <xdr:clientData/>
  </xdr:twoCellAnchor>
  <xdr:twoCellAnchor editAs="oneCell">
    <xdr:from>
      <xdr:col>15</xdr:col>
      <xdr:colOff>367399</xdr:colOff>
      <xdr:row>1</xdr:row>
      <xdr:rowOff>0</xdr:rowOff>
    </xdr:from>
    <xdr:to>
      <xdr:col>16</xdr:col>
      <xdr:colOff>253099</xdr:colOff>
      <xdr:row>3</xdr:row>
      <xdr:rowOff>251460</xdr:rowOff>
    </xdr:to>
    <xdr:pic>
      <xdr:nvPicPr>
        <xdr:cNvPr id="16" name="Resim 15">
          <a:hlinkClick xmlns:r="http://schemas.openxmlformats.org/officeDocument/2006/relationships" r:id="rId9"/>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84779" y="190500"/>
          <a:ext cx="617220" cy="617220"/>
        </a:xfrm>
        <a:prstGeom prst="rect">
          <a:avLst/>
        </a:prstGeom>
      </xdr:spPr>
    </xdr:pic>
    <xdr:clientData/>
  </xdr:twoCellAnchor>
  <xdr:oneCellAnchor>
    <xdr:from>
      <xdr:col>15</xdr:col>
      <xdr:colOff>125730</xdr:colOff>
      <xdr:row>3</xdr:row>
      <xdr:rowOff>172764</xdr:rowOff>
    </xdr:from>
    <xdr:ext cx="1100559" cy="655949"/>
    <xdr:sp macro="" textlink="">
      <xdr:nvSpPr>
        <xdr:cNvPr id="17" name="11 Metin kutusu">
          <a:hlinkClick xmlns:r="http://schemas.openxmlformats.org/officeDocument/2006/relationships" r:id="rId9"/>
          <a:extLst>
            <a:ext uri="{FF2B5EF4-FFF2-40B4-BE49-F238E27FC236}">
              <a16:creationId xmlns:a16="http://schemas.microsoft.com/office/drawing/2014/main" id="{00000000-0008-0000-1900-000011000000}"/>
            </a:ext>
          </a:extLst>
        </xdr:cNvPr>
        <xdr:cNvSpPr txBox="1"/>
      </xdr:nvSpPr>
      <xdr:spPr>
        <a:xfrm>
          <a:off x="9643110" y="72902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MART AYI</a:t>
          </a:r>
        </a:p>
        <a:p>
          <a:pPr algn="ctr"/>
          <a:r>
            <a:rPr lang="tr-TR" sz="1200" b="1"/>
            <a:t>BORÇ-ALACAK</a:t>
          </a:r>
        </a:p>
        <a:p>
          <a:pPr algn="ctr"/>
          <a:r>
            <a:rPr lang="tr-TR" sz="1200" b="1"/>
            <a:t>RAPORU</a:t>
          </a:r>
        </a:p>
      </xdr:txBody>
    </xdr:sp>
    <xdr:clientData/>
  </xdr:oneCellAnchor>
  <xdr:twoCellAnchor editAs="oneCell">
    <xdr:from>
      <xdr:col>15</xdr:col>
      <xdr:colOff>367399</xdr:colOff>
      <xdr:row>6</xdr:row>
      <xdr:rowOff>45720</xdr:rowOff>
    </xdr:from>
    <xdr:to>
      <xdr:col>16</xdr:col>
      <xdr:colOff>253099</xdr:colOff>
      <xdr:row>8</xdr:row>
      <xdr:rowOff>38100</xdr:rowOff>
    </xdr:to>
    <xdr:pic>
      <xdr:nvPicPr>
        <xdr:cNvPr id="18" name="Resim 17">
          <a:hlinkClick xmlns:r="http://schemas.openxmlformats.org/officeDocument/2006/relationships" r:id="rId11"/>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84779" y="1623060"/>
          <a:ext cx="617220" cy="617220"/>
        </a:xfrm>
        <a:prstGeom prst="rect">
          <a:avLst/>
        </a:prstGeom>
      </xdr:spPr>
    </xdr:pic>
    <xdr:clientData/>
  </xdr:twoCellAnchor>
  <xdr:oneCellAnchor>
    <xdr:from>
      <xdr:col>15</xdr:col>
      <xdr:colOff>125730</xdr:colOff>
      <xdr:row>7</xdr:row>
      <xdr:rowOff>271824</xdr:rowOff>
    </xdr:from>
    <xdr:ext cx="1100559" cy="655949"/>
    <xdr:sp macro="" textlink="">
      <xdr:nvSpPr>
        <xdr:cNvPr id="19" name="11 Metin kutusu">
          <a:hlinkClick xmlns:r="http://schemas.openxmlformats.org/officeDocument/2006/relationships" r:id="rId11"/>
          <a:extLst>
            <a:ext uri="{FF2B5EF4-FFF2-40B4-BE49-F238E27FC236}">
              <a16:creationId xmlns:a16="http://schemas.microsoft.com/office/drawing/2014/main" id="{00000000-0008-0000-1900-000013000000}"/>
            </a:ext>
          </a:extLst>
        </xdr:cNvPr>
        <xdr:cNvSpPr txBox="1"/>
      </xdr:nvSpPr>
      <xdr:spPr>
        <a:xfrm>
          <a:off x="9643110" y="21615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MAYIS AYI</a:t>
          </a:r>
        </a:p>
        <a:p>
          <a:pPr algn="ctr"/>
          <a:r>
            <a:rPr lang="tr-TR" sz="1200" b="1"/>
            <a:t>BORÇ-ALACAK</a:t>
          </a:r>
        </a:p>
        <a:p>
          <a:pPr algn="ctr"/>
          <a:r>
            <a:rPr lang="tr-TR" sz="1200" b="1"/>
            <a:t>RAPORU</a:t>
          </a:r>
        </a:p>
      </xdr:txBody>
    </xdr:sp>
    <xdr:clientData/>
  </xdr:oneCellAnchor>
  <xdr:twoCellAnchor editAs="oneCell">
    <xdr:from>
      <xdr:col>15</xdr:col>
      <xdr:colOff>340729</xdr:colOff>
      <xdr:row>11</xdr:row>
      <xdr:rowOff>83820</xdr:rowOff>
    </xdr:from>
    <xdr:to>
      <xdr:col>16</xdr:col>
      <xdr:colOff>226429</xdr:colOff>
      <xdr:row>14</xdr:row>
      <xdr:rowOff>15240</xdr:rowOff>
    </xdr:to>
    <xdr:pic>
      <xdr:nvPicPr>
        <xdr:cNvPr id="21" name="Resim 20">
          <a:hlinkClick xmlns:r="http://schemas.openxmlformats.org/officeDocument/2006/relationships" r:id="rId12"/>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58109" y="3032760"/>
          <a:ext cx="617220" cy="617220"/>
        </a:xfrm>
        <a:prstGeom prst="rect">
          <a:avLst/>
        </a:prstGeom>
      </xdr:spPr>
    </xdr:pic>
    <xdr:clientData/>
  </xdr:twoCellAnchor>
  <xdr:oneCellAnchor>
    <xdr:from>
      <xdr:col>15</xdr:col>
      <xdr:colOff>99060</xdr:colOff>
      <xdr:row>13</xdr:row>
      <xdr:rowOff>165144</xdr:rowOff>
    </xdr:from>
    <xdr:ext cx="1100559" cy="655949"/>
    <xdr:sp macro="" textlink="">
      <xdr:nvSpPr>
        <xdr:cNvPr id="22" name="11 Metin kutusu">
          <a:hlinkClick xmlns:r="http://schemas.openxmlformats.org/officeDocument/2006/relationships" r:id="rId12"/>
          <a:extLst>
            <a:ext uri="{FF2B5EF4-FFF2-40B4-BE49-F238E27FC236}">
              <a16:creationId xmlns:a16="http://schemas.microsoft.com/office/drawing/2014/main" id="{00000000-0008-0000-1900-000016000000}"/>
            </a:ext>
          </a:extLst>
        </xdr:cNvPr>
        <xdr:cNvSpPr txBox="1"/>
      </xdr:nvSpPr>
      <xdr:spPr>
        <a:xfrm>
          <a:off x="9616440" y="35712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0</xdr:col>
      <xdr:colOff>295549</xdr:colOff>
      <xdr:row>0</xdr:row>
      <xdr:rowOff>76200</xdr:rowOff>
    </xdr:from>
    <xdr:to>
      <xdr:col>2</xdr:col>
      <xdr:colOff>103144</xdr:colOff>
      <xdr:row>3</xdr:row>
      <xdr:rowOff>2710</xdr:rowOff>
    </xdr:to>
    <xdr:pic>
      <xdr:nvPicPr>
        <xdr:cNvPr id="23" name="2 Resim" descr="raporlar.png">
          <a:hlinkClick xmlns:r="http://schemas.openxmlformats.org/officeDocument/2006/relationships" r:id="rId13"/>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14" cstate="print"/>
        <a:stretch>
          <a:fillRect/>
        </a:stretch>
      </xdr:blipFill>
      <xdr:spPr>
        <a:xfrm>
          <a:off x="295549" y="76200"/>
          <a:ext cx="523875" cy="482770"/>
        </a:xfrm>
        <a:prstGeom prst="rect">
          <a:avLst/>
        </a:prstGeom>
      </xdr:spPr>
    </xdr:pic>
    <xdr:clientData/>
  </xdr:twoCellAnchor>
  <xdr:oneCellAnchor>
    <xdr:from>
      <xdr:col>0</xdr:col>
      <xdr:colOff>116469</xdr:colOff>
      <xdr:row>2</xdr:row>
      <xdr:rowOff>148591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1900-000018000000}"/>
            </a:ext>
          </a:extLst>
        </xdr:cNvPr>
        <xdr:cNvSpPr txBox="1"/>
      </xdr:nvSpPr>
      <xdr:spPr>
        <a:xfrm>
          <a:off x="116469" y="52197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12</xdr:col>
      <xdr:colOff>723900</xdr:colOff>
      <xdr:row>3</xdr:row>
      <xdr:rowOff>7620</xdr:rowOff>
    </xdr:from>
    <xdr:to>
      <xdr:col>14</xdr:col>
      <xdr:colOff>548640</xdr:colOff>
      <xdr:row>4</xdr:row>
      <xdr:rowOff>10160</xdr:rowOff>
    </xdr:to>
    <xdr:pic>
      <xdr:nvPicPr>
        <xdr:cNvPr id="5" name="Resim 4">
          <a:hlinkClick xmlns:r="http://schemas.openxmlformats.org/officeDocument/2006/relationships" r:id="rId16"/>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138160" y="563880"/>
          <a:ext cx="1196340" cy="398780"/>
        </a:xfrm>
        <a:prstGeom prst="rect">
          <a:avLst/>
        </a:prstGeom>
      </xdr:spPr>
    </xdr:pic>
    <xdr:clientData/>
  </xdr:twoCellAnchor>
  <xdr:twoCellAnchor editAs="oneCell">
    <xdr:from>
      <xdr:col>7</xdr:col>
      <xdr:colOff>342900</xdr:colOff>
      <xdr:row>61</xdr:row>
      <xdr:rowOff>152400</xdr:rowOff>
    </xdr:from>
    <xdr:to>
      <xdr:col>9</xdr:col>
      <xdr:colOff>876300</xdr:colOff>
      <xdr:row>65</xdr:row>
      <xdr:rowOff>5080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34840" y="14302740"/>
          <a:ext cx="1752600" cy="584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2" name="1 Grafik">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76357</xdr:colOff>
      <xdr:row>2</xdr:row>
      <xdr:rowOff>123826</xdr:rowOff>
    </xdr:to>
    <xdr:pic>
      <xdr:nvPicPr>
        <xdr:cNvPr id="3" name="2 Resim" descr="attention-hi.png">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301722</xdr:colOff>
      <xdr:row>18</xdr:row>
      <xdr:rowOff>1905</xdr:rowOff>
    </xdr:from>
    <xdr:to>
      <xdr:col>16</xdr:col>
      <xdr:colOff>311157</xdr:colOff>
      <xdr:row>21</xdr:row>
      <xdr:rowOff>36105</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9941022" y="455104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333375</xdr:colOff>
      <xdr:row>56</xdr:row>
      <xdr:rowOff>93345</xdr:rowOff>
    </xdr:from>
    <xdr:to>
      <xdr:col>16</xdr:col>
      <xdr:colOff>342810</xdr:colOff>
      <xdr:row>60</xdr:row>
      <xdr:rowOff>51345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1A00-000005000000}"/>
            </a:ext>
          </a:extLst>
        </xdr:cNvPr>
        <xdr:cNvSpPr/>
      </xdr:nvSpPr>
      <xdr:spPr>
        <a:xfrm rot="10800000">
          <a:off x="9972675" y="1332928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275477</xdr:colOff>
      <xdr:row>4</xdr:row>
      <xdr:rowOff>125730</xdr:rowOff>
    </xdr:from>
    <xdr:to>
      <xdr:col>2</xdr:col>
      <xdr:colOff>120152</xdr:colOff>
      <xdr:row>6</xdr:row>
      <xdr:rowOff>35175</xdr:rowOff>
    </xdr:to>
    <xdr:pic>
      <xdr:nvPicPr>
        <xdr:cNvPr id="7" name="6 Resim" descr="MAYIS.png">
          <a:hlinkClick xmlns:r="http://schemas.openxmlformats.org/officeDocument/2006/relationships" r:id="rId5"/>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275477" y="1078230"/>
          <a:ext cx="560955" cy="534285"/>
        </a:xfrm>
        <a:prstGeom prst="rect">
          <a:avLst/>
        </a:prstGeom>
      </xdr:spPr>
    </xdr:pic>
    <xdr:clientData/>
  </xdr:twoCellAnchor>
  <xdr:oneCellAnchor>
    <xdr:from>
      <xdr:col>0</xdr:col>
      <xdr:colOff>56053</xdr:colOff>
      <xdr:row>13</xdr:row>
      <xdr:rowOff>139066</xdr:rowOff>
    </xdr:from>
    <xdr:ext cx="1030282" cy="655949"/>
    <xdr:sp macro="" textlink="">
      <xdr:nvSpPr>
        <xdr:cNvPr id="9" name="8 Metin kutusu">
          <a:hlinkClick xmlns:r="http://schemas.openxmlformats.org/officeDocument/2006/relationships" r:id="rId7"/>
          <a:extLst>
            <a:ext uri="{FF2B5EF4-FFF2-40B4-BE49-F238E27FC236}">
              <a16:creationId xmlns:a16="http://schemas.microsoft.com/office/drawing/2014/main" id="{00000000-0008-0000-1A00-000009000000}"/>
            </a:ext>
          </a:extLst>
        </xdr:cNvPr>
        <xdr:cNvSpPr txBox="1"/>
      </xdr:nvSpPr>
      <xdr:spPr>
        <a:xfrm>
          <a:off x="56053" y="3545206"/>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HAZİRAN AYI</a:t>
          </a:r>
        </a:p>
        <a:p>
          <a:pPr algn="ctr"/>
          <a:r>
            <a:rPr lang="tr-TR" sz="1200" b="1"/>
            <a:t>GELİR-GİDER </a:t>
          </a:r>
        </a:p>
        <a:p>
          <a:pPr algn="ctr"/>
          <a:r>
            <a:rPr lang="tr-TR" sz="1200" b="1"/>
            <a:t>RAPORU</a:t>
          </a:r>
        </a:p>
      </xdr:txBody>
    </xdr:sp>
    <xdr:clientData/>
  </xdr:oneCellAnchor>
  <xdr:twoCellAnchor editAs="oneCell">
    <xdr:from>
      <xdr:col>0</xdr:col>
      <xdr:colOff>254717</xdr:colOff>
      <xdr:row>11</xdr:row>
      <xdr:rowOff>66675</xdr:rowOff>
    </xdr:from>
    <xdr:to>
      <xdr:col>2</xdr:col>
      <xdr:colOff>171392</xdr:colOff>
      <xdr:row>13</xdr:row>
      <xdr:rowOff>217665</xdr:rowOff>
    </xdr:to>
    <xdr:pic>
      <xdr:nvPicPr>
        <xdr:cNvPr id="10" name="9 Resim" descr="gelir-gider-yazici.png">
          <a:hlinkClick xmlns:r="http://schemas.openxmlformats.org/officeDocument/2006/relationships" r:id="rId7"/>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8" cstate="print"/>
        <a:stretch>
          <a:fillRect/>
        </a:stretch>
      </xdr:blipFill>
      <xdr:spPr>
        <a:xfrm>
          <a:off x="254717" y="3015615"/>
          <a:ext cx="632955" cy="608190"/>
        </a:xfrm>
        <a:prstGeom prst="rect">
          <a:avLst/>
        </a:prstGeom>
      </xdr:spPr>
    </xdr:pic>
    <xdr:clientData/>
  </xdr:twoCellAnchor>
  <xdr:oneCellAnchor>
    <xdr:from>
      <xdr:col>0</xdr:col>
      <xdr:colOff>73462</xdr:colOff>
      <xdr:row>8</xdr:row>
      <xdr:rowOff>36196</xdr:rowOff>
    </xdr:from>
    <xdr:ext cx="995465" cy="655949"/>
    <xdr:sp macro="" textlink="">
      <xdr:nvSpPr>
        <xdr:cNvPr id="13" name="12 Metin kutusu">
          <a:hlinkClick xmlns:r="http://schemas.openxmlformats.org/officeDocument/2006/relationships" r:id="rId9"/>
          <a:extLst>
            <a:ext uri="{FF2B5EF4-FFF2-40B4-BE49-F238E27FC236}">
              <a16:creationId xmlns:a16="http://schemas.microsoft.com/office/drawing/2014/main" id="{00000000-0008-0000-1A00-00000D000000}"/>
            </a:ext>
          </a:extLst>
        </xdr:cNvPr>
        <xdr:cNvSpPr txBox="1"/>
      </xdr:nvSpPr>
      <xdr:spPr>
        <a:xfrm>
          <a:off x="73462" y="223837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NİSAN AYI</a:t>
          </a:r>
        </a:p>
        <a:p>
          <a:pPr algn="ctr"/>
          <a:r>
            <a:rPr lang="tr-TR" sz="1200" b="1"/>
            <a:t>GELİR-GİDER</a:t>
          </a:r>
        </a:p>
        <a:p>
          <a:pPr algn="ctr"/>
          <a:r>
            <a:rPr lang="tr-TR" sz="1200" b="1"/>
            <a:t>RAPORU</a:t>
          </a:r>
        </a:p>
      </xdr:txBody>
    </xdr:sp>
    <xdr:clientData/>
  </xdr:oneCellAnchor>
  <xdr:twoCellAnchor editAs="oneCell">
    <xdr:from>
      <xdr:col>0</xdr:col>
      <xdr:colOff>254717</xdr:colOff>
      <xdr:row>6</xdr:row>
      <xdr:rowOff>129540</xdr:rowOff>
    </xdr:from>
    <xdr:to>
      <xdr:col>2</xdr:col>
      <xdr:colOff>171392</xdr:colOff>
      <xdr:row>8</xdr:row>
      <xdr:rowOff>112890</xdr:rowOff>
    </xdr:to>
    <xdr:pic>
      <xdr:nvPicPr>
        <xdr:cNvPr id="14" name="13 Resim" descr="gelir-gider-yazici.png">
          <a:hlinkClick xmlns:r="http://schemas.openxmlformats.org/officeDocument/2006/relationships" r:id="rId9"/>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8" cstate="print"/>
        <a:stretch>
          <a:fillRect/>
        </a:stretch>
      </xdr:blipFill>
      <xdr:spPr>
        <a:xfrm>
          <a:off x="254717" y="1706880"/>
          <a:ext cx="632955" cy="608190"/>
        </a:xfrm>
        <a:prstGeom prst="rect">
          <a:avLst/>
        </a:prstGeom>
      </xdr:spPr>
    </xdr:pic>
    <xdr:clientData/>
  </xdr:twoCellAnchor>
  <xdr:oneCellAnchor>
    <xdr:from>
      <xdr:col>0</xdr:col>
      <xdr:colOff>47044</xdr:colOff>
      <xdr:row>18</xdr:row>
      <xdr:rowOff>209551</xdr:rowOff>
    </xdr:from>
    <xdr:ext cx="995465" cy="655949"/>
    <xdr:sp macro="" textlink="">
      <xdr:nvSpPr>
        <xdr:cNvPr id="15" name="14 Metin kutusu">
          <a:hlinkClick xmlns:r="http://schemas.openxmlformats.org/officeDocument/2006/relationships" r:id="rId10"/>
          <a:extLst>
            <a:ext uri="{FF2B5EF4-FFF2-40B4-BE49-F238E27FC236}">
              <a16:creationId xmlns:a16="http://schemas.microsoft.com/office/drawing/2014/main" id="{00000000-0008-0000-1A00-00000F000000}"/>
            </a:ext>
          </a:extLst>
        </xdr:cNvPr>
        <xdr:cNvSpPr txBox="1"/>
      </xdr:nvSpPr>
      <xdr:spPr>
        <a:xfrm>
          <a:off x="47044" y="4758691"/>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 </a:t>
          </a:r>
        </a:p>
        <a:p>
          <a:pPr algn="ctr"/>
          <a:r>
            <a:rPr lang="tr-TR" sz="1200" b="1"/>
            <a:t>GELİR-GİDER</a:t>
          </a:r>
        </a:p>
        <a:p>
          <a:pPr algn="ctr"/>
          <a:r>
            <a:rPr lang="tr-TR" sz="1200" b="1"/>
            <a:t>RAPORU</a:t>
          </a:r>
        </a:p>
      </xdr:txBody>
    </xdr:sp>
    <xdr:clientData/>
  </xdr:oneCellAnchor>
  <xdr:twoCellAnchor editAs="oneCell">
    <xdr:from>
      <xdr:col>0</xdr:col>
      <xdr:colOff>254717</xdr:colOff>
      <xdr:row>16</xdr:row>
      <xdr:rowOff>133350</xdr:rowOff>
    </xdr:from>
    <xdr:to>
      <xdr:col>2</xdr:col>
      <xdr:colOff>171392</xdr:colOff>
      <xdr:row>19</xdr:row>
      <xdr:rowOff>59550</xdr:rowOff>
    </xdr:to>
    <xdr:pic>
      <xdr:nvPicPr>
        <xdr:cNvPr id="16" name="15 Resim" descr="gelir-gider-yazici.png">
          <a:hlinkClick xmlns:r="http://schemas.openxmlformats.org/officeDocument/2006/relationships" r:id="rId10"/>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8" cstate="print"/>
        <a:stretch>
          <a:fillRect/>
        </a:stretch>
      </xdr:blipFill>
      <xdr:spPr>
        <a:xfrm>
          <a:off x="254717" y="4225290"/>
          <a:ext cx="632955" cy="612000"/>
        </a:xfrm>
        <a:prstGeom prst="rect">
          <a:avLst/>
        </a:prstGeom>
      </xdr:spPr>
    </xdr:pic>
    <xdr:clientData/>
  </xdr:twoCellAnchor>
  <xdr:twoCellAnchor editAs="oneCell">
    <xdr:from>
      <xdr:col>15</xdr:col>
      <xdr:colOff>355969</xdr:colOff>
      <xdr:row>1</xdr:row>
      <xdr:rowOff>53340</xdr:rowOff>
    </xdr:from>
    <xdr:to>
      <xdr:col>16</xdr:col>
      <xdr:colOff>241669</xdr:colOff>
      <xdr:row>3</xdr:row>
      <xdr:rowOff>304800</xdr:rowOff>
    </xdr:to>
    <xdr:pic>
      <xdr:nvPicPr>
        <xdr:cNvPr id="23" name="Resim 22">
          <a:hlinkClick xmlns:r="http://schemas.openxmlformats.org/officeDocument/2006/relationships" r:id="rId11"/>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95269" y="243840"/>
          <a:ext cx="617220" cy="617220"/>
        </a:xfrm>
        <a:prstGeom prst="rect">
          <a:avLst/>
        </a:prstGeom>
      </xdr:spPr>
    </xdr:pic>
    <xdr:clientData/>
  </xdr:twoCellAnchor>
  <xdr:oneCellAnchor>
    <xdr:from>
      <xdr:col>15</xdr:col>
      <xdr:colOff>114300</xdr:colOff>
      <xdr:row>3</xdr:row>
      <xdr:rowOff>226104</xdr:rowOff>
    </xdr:from>
    <xdr:ext cx="1100559" cy="655949"/>
    <xdr:sp macro="" textlink="">
      <xdr:nvSpPr>
        <xdr:cNvPr id="24" name="11 Metin kutusu">
          <a:hlinkClick xmlns:r="http://schemas.openxmlformats.org/officeDocument/2006/relationships" r:id="rId11"/>
          <a:extLst>
            <a:ext uri="{FF2B5EF4-FFF2-40B4-BE49-F238E27FC236}">
              <a16:creationId xmlns:a16="http://schemas.microsoft.com/office/drawing/2014/main" id="{00000000-0008-0000-1A00-000018000000}"/>
            </a:ext>
          </a:extLst>
        </xdr:cNvPr>
        <xdr:cNvSpPr txBox="1"/>
      </xdr:nvSpPr>
      <xdr:spPr>
        <a:xfrm>
          <a:off x="9753600" y="78236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MAYIS AYI</a:t>
          </a:r>
        </a:p>
        <a:p>
          <a:pPr algn="ctr"/>
          <a:r>
            <a:rPr lang="tr-TR" sz="1200" b="1"/>
            <a:t>BORÇ-ALACAK</a:t>
          </a:r>
        </a:p>
        <a:p>
          <a:pPr algn="ctr"/>
          <a:r>
            <a:rPr lang="tr-TR" sz="1200" b="1"/>
            <a:t>RAPORU</a:t>
          </a:r>
        </a:p>
      </xdr:txBody>
    </xdr:sp>
    <xdr:clientData/>
  </xdr:oneCellAnchor>
  <xdr:twoCellAnchor editAs="oneCell">
    <xdr:from>
      <xdr:col>0</xdr:col>
      <xdr:colOff>303169</xdr:colOff>
      <xdr:row>0</xdr:row>
      <xdr:rowOff>83820</xdr:rowOff>
    </xdr:from>
    <xdr:to>
      <xdr:col>2</xdr:col>
      <xdr:colOff>110764</xdr:colOff>
      <xdr:row>3</xdr:row>
      <xdr:rowOff>10330</xdr:rowOff>
    </xdr:to>
    <xdr:pic>
      <xdr:nvPicPr>
        <xdr:cNvPr id="19" name="2 Resim" descr="raporlar.png">
          <a:hlinkClick xmlns:r="http://schemas.openxmlformats.org/officeDocument/2006/relationships" r:id="rId13"/>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4" cstate="print"/>
        <a:stretch>
          <a:fillRect/>
        </a:stretch>
      </xdr:blipFill>
      <xdr:spPr>
        <a:xfrm>
          <a:off x="303169" y="83820"/>
          <a:ext cx="523875" cy="482770"/>
        </a:xfrm>
        <a:prstGeom prst="rect">
          <a:avLst/>
        </a:prstGeom>
      </xdr:spPr>
    </xdr:pic>
    <xdr:clientData/>
  </xdr:twoCellAnchor>
  <xdr:oneCellAnchor>
    <xdr:from>
      <xdr:col>0</xdr:col>
      <xdr:colOff>124089</xdr:colOff>
      <xdr:row>2</xdr:row>
      <xdr:rowOff>156211</xdr:rowOff>
    </xdr:from>
    <xdr:ext cx="882036" cy="468077"/>
    <xdr:sp macro="" textlink="">
      <xdr:nvSpPr>
        <xdr:cNvPr id="22" name="9 Metin kutusu">
          <a:hlinkClick xmlns:r="http://schemas.openxmlformats.org/officeDocument/2006/relationships" r:id="rId15"/>
          <a:extLst>
            <a:ext uri="{FF2B5EF4-FFF2-40B4-BE49-F238E27FC236}">
              <a16:creationId xmlns:a16="http://schemas.microsoft.com/office/drawing/2014/main" id="{00000000-0008-0000-1A00-000016000000}"/>
            </a:ext>
          </a:extLst>
        </xdr:cNvPr>
        <xdr:cNvSpPr txBox="1"/>
      </xdr:nvSpPr>
      <xdr:spPr>
        <a:xfrm>
          <a:off x="124089" y="52959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335280</xdr:colOff>
      <xdr:row>3</xdr:row>
      <xdr:rowOff>0</xdr:rowOff>
    </xdr:from>
    <xdr:to>
      <xdr:col>14</xdr:col>
      <xdr:colOff>647700</xdr:colOff>
      <xdr:row>4</xdr:row>
      <xdr:rowOff>2540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59140" y="556260"/>
          <a:ext cx="1196340" cy="398780"/>
        </a:xfrm>
        <a:prstGeom prst="rect">
          <a:avLst/>
        </a:prstGeom>
      </xdr:spPr>
    </xdr:pic>
    <xdr:clientData/>
  </xdr:twoCellAnchor>
  <xdr:twoCellAnchor editAs="oneCell">
    <xdr:from>
      <xdr:col>7</xdr:col>
      <xdr:colOff>731520</xdr:colOff>
      <xdr:row>61</xdr:row>
      <xdr:rowOff>137160</xdr:rowOff>
    </xdr:from>
    <xdr:to>
      <xdr:col>10</xdr:col>
      <xdr:colOff>350520</xdr:colOff>
      <xdr:row>64</xdr:row>
      <xdr:rowOff>172720</xdr:rowOff>
    </xdr:to>
    <xdr:pic>
      <xdr:nvPicPr>
        <xdr:cNvPr id="8" name="Resim 7">
          <a:hlinkClick xmlns:r="http://schemas.openxmlformats.org/officeDocument/2006/relationships" r:id="rId16"/>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88180" y="14287500"/>
          <a:ext cx="1752600" cy="584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2" name="8 Resim" descr="attention-hi.png">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275052</xdr:colOff>
      <xdr:row>17</xdr:row>
      <xdr:rowOff>222885</xdr:rowOff>
    </xdr:from>
    <xdr:to>
      <xdr:col>16</xdr:col>
      <xdr:colOff>284487</xdr:colOff>
      <xdr:row>21</xdr:row>
      <xdr:rowOff>28485</xdr:rowOff>
    </xdr:to>
    <xdr:sp macro="" textlink="">
      <xdr:nvSpPr>
        <xdr:cNvPr id="3" name="3 Aşağı Ok">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9792432" y="454342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333375</xdr:colOff>
      <xdr:row>56</xdr:row>
      <xdr:rowOff>93345</xdr:rowOff>
    </xdr:from>
    <xdr:to>
      <xdr:col>16</xdr:col>
      <xdr:colOff>342810</xdr:colOff>
      <xdr:row>60</xdr:row>
      <xdr:rowOff>51345</xdr:rowOff>
    </xdr:to>
    <xdr:sp macro="" textlink="">
      <xdr:nvSpPr>
        <xdr:cNvPr id="4" name="4 Aşağı Ok">
          <a:hlinkClick xmlns:r="http://schemas.openxmlformats.org/officeDocument/2006/relationships" r:id="rId3"/>
          <a:extLst>
            <a:ext uri="{FF2B5EF4-FFF2-40B4-BE49-F238E27FC236}">
              <a16:creationId xmlns:a16="http://schemas.microsoft.com/office/drawing/2014/main" id="{00000000-0008-0000-1B00-000004000000}"/>
            </a:ext>
          </a:extLst>
        </xdr:cNvPr>
        <xdr:cNvSpPr/>
      </xdr:nvSpPr>
      <xdr:spPr>
        <a:xfrm rot="10800000">
          <a:off x="9850755" y="1332928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13" name="Grafik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45720</xdr:colOff>
      <xdr:row>8</xdr:row>
      <xdr:rowOff>100966</xdr:rowOff>
    </xdr:from>
    <xdr:ext cx="995465" cy="655949"/>
    <xdr:sp macro="" textlink="">
      <xdr:nvSpPr>
        <xdr:cNvPr id="9" name="8 Metin kutusu">
          <a:hlinkClick xmlns:r="http://schemas.openxmlformats.org/officeDocument/2006/relationships" r:id="rId5"/>
          <a:extLst>
            <a:ext uri="{FF2B5EF4-FFF2-40B4-BE49-F238E27FC236}">
              <a16:creationId xmlns:a16="http://schemas.microsoft.com/office/drawing/2014/main" id="{00000000-0008-0000-1B00-000009000000}"/>
            </a:ext>
          </a:extLst>
        </xdr:cNvPr>
        <xdr:cNvSpPr txBox="1"/>
      </xdr:nvSpPr>
      <xdr:spPr>
        <a:xfrm>
          <a:off x="45720" y="230314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MAYIS AYI</a:t>
          </a:r>
        </a:p>
        <a:p>
          <a:pPr algn="ctr"/>
          <a:r>
            <a:rPr lang="tr-TR" sz="1200" b="1"/>
            <a:t>GELİR-GİDER</a:t>
          </a:r>
        </a:p>
        <a:p>
          <a:pPr algn="ctr"/>
          <a:r>
            <a:rPr lang="tr-TR" sz="1200" b="1"/>
            <a:t>RAPORU</a:t>
          </a:r>
        </a:p>
      </xdr:txBody>
    </xdr:sp>
    <xdr:clientData/>
  </xdr:oneCellAnchor>
  <xdr:twoCellAnchor editAs="oneCell">
    <xdr:from>
      <xdr:col>0</xdr:col>
      <xdr:colOff>226975</xdr:colOff>
      <xdr:row>6</xdr:row>
      <xdr:rowOff>198120</xdr:rowOff>
    </xdr:from>
    <xdr:to>
      <xdr:col>2</xdr:col>
      <xdr:colOff>143650</xdr:colOff>
      <xdr:row>8</xdr:row>
      <xdr:rowOff>179565</xdr:rowOff>
    </xdr:to>
    <xdr:pic>
      <xdr:nvPicPr>
        <xdr:cNvPr id="14" name="9 Resim" descr="gelir-gider-yazici.png">
          <a:hlinkClick xmlns:r="http://schemas.openxmlformats.org/officeDocument/2006/relationships" r:id="rId5"/>
          <a:extLst>
            <a:ext uri="{FF2B5EF4-FFF2-40B4-BE49-F238E27FC236}">
              <a16:creationId xmlns:a16="http://schemas.microsoft.com/office/drawing/2014/main" id="{00000000-0008-0000-1B00-00000E000000}"/>
            </a:ext>
          </a:extLst>
        </xdr:cNvPr>
        <xdr:cNvPicPr>
          <a:picLocks noChangeAspect="1"/>
        </xdr:cNvPicPr>
      </xdr:nvPicPr>
      <xdr:blipFill>
        <a:blip xmlns:r="http://schemas.openxmlformats.org/officeDocument/2006/relationships" r:embed="rId6" cstate="print"/>
        <a:stretch>
          <a:fillRect/>
        </a:stretch>
      </xdr:blipFill>
      <xdr:spPr>
        <a:xfrm>
          <a:off x="226975" y="1775460"/>
          <a:ext cx="632955" cy="606285"/>
        </a:xfrm>
        <a:prstGeom prst="rect">
          <a:avLst/>
        </a:prstGeom>
      </xdr:spPr>
    </xdr:pic>
    <xdr:clientData/>
  </xdr:twoCellAnchor>
  <xdr:twoCellAnchor editAs="oneCell">
    <xdr:from>
      <xdr:col>0</xdr:col>
      <xdr:colOff>262975</xdr:colOff>
      <xdr:row>4</xdr:row>
      <xdr:rowOff>190500</xdr:rowOff>
    </xdr:from>
    <xdr:to>
      <xdr:col>2</xdr:col>
      <xdr:colOff>107650</xdr:colOff>
      <xdr:row>6</xdr:row>
      <xdr:rowOff>99945</xdr:rowOff>
    </xdr:to>
    <xdr:pic>
      <xdr:nvPicPr>
        <xdr:cNvPr id="16" name="6 Resim" descr="MAYIS.png">
          <a:hlinkClick xmlns:r="http://schemas.openxmlformats.org/officeDocument/2006/relationships" r:id="rId7"/>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8" cstate="print"/>
        <a:stretch>
          <a:fillRect/>
        </a:stretch>
      </xdr:blipFill>
      <xdr:spPr>
        <a:xfrm>
          <a:off x="262975" y="1143000"/>
          <a:ext cx="560955" cy="534285"/>
        </a:xfrm>
        <a:prstGeom prst="rect">
          <a:avLst/>
        </a:prstGeom>
      </xdr:spPr>
    </xdr:pic>
    <xdr:clientData/>
  </xdr:twoCellAnchor>
  <xdr:twoCellAnchor editAs="oneCell">
    <xdr:from>
      <xdr:col>15</xdr:col>
      <xdr:colOff>352159</xdr:colOff>
      <xdr:row>1</xdr:row>
      <xdr:rowOff>15240</xdr:rowOff>
    </xdr:from>
    <xdr:to>
      <xdr:col>16</xdr:col>
      <xdr:colOff>237859</xdr:colOff>
      <xdr:row>3</xdr:row>
      <xdr:rowOff>266700</xdr:rowOff>
    </xdr:to>
    <xdr:pic>
      <xdr:nvPicPr>
        <xdr:cNvPr id="17" name="Resim 16">
          <a:hlinkClick xmlns:r="http://schemas.openxmlformats.org/officeDocument/2006/relationships" r:id="rId9"/>
          <a:extLst>
            <a:ext uri="{FF2B5EF4-FFF2-40B4-BE49-F238E27FC236}">
              <a16:creationId xmlns:a16="http://schemas.microsoft.com/office/drawing/2014/main" id="{00000000-0008-0000-1B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69539" y="205740"/>
          <a:ext cx="617220" cy="617220"/>
        </a:xfrm>
        <a:prstGeom prst="rect">
          <a:avLst/>
        </a:prstGeom>
      </xdr:spPr>
    </xdr:pic>
    <xdr:clientData/>
  </xdr:twoCellAnchor>
  <xdr:oneCellAnchor>
    <xdr:from>
      <xdr:col>15</xdr:col>
      <xdr:colOff>110490</xdr:colOff>
      <xdr:row>3</xdr:row>
      <xdr:rowOff>188004</xdr:rowOff>
    </xdr:from>
    <xdr:ext cx="1100559" cy="655949"/>
    <xdr:sp macro="" textlink="">
      <xdr:nvSpPr>
        <xdr:cNvPr id="18" name="11 Metin kutusu">
          <a:hlinkClick xmlns:r="http://schemas.openxmlformats.org/officeDocument/2006/relationships" r:id="rId9"/>
          <a:extLst>
            <a:ext uri="{FF2B5EF4-FFF2-40B4-BE49-F238E27FC236}">
              <a16:creationId xmlns:a16="http://schemas.microsoft.com/office/drawing/2014/main" id="{00000000-0008-0000-1B00-000012000000}"/>
            </a:ext>
          </a:extLst>
        </xdr:cNvPr>
        <xdr:cNvSpPr txBox="1"/>
      </xdr:nvSpPr>
      <xdr:spPr>
        <a:xfrm>
          <a:off x="9627870" y="74426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NİSAN AYI</a:t>
          </a:r>
        </a:p>
        <a:p>
          <a:pPr algn="ctr"/>
          <a:r>
            <a:rPr lang="tr-TR" sz="1200" b="1"/>
            <a:t>BORÇ-ALACAK</a:t>
          </a:r>
        </a:p>
        <a:p>
          <a:pPr algn="ctr"/>
          <a:r>
            <a:rPr lang="tr-TR" sz="1200" b="1"/>
            <a:t>RAPORU</a:t>
          </a:r>
        </a:p>
      </xdr:txBody>
    </xdr:sp>
    <xdr:clientData/>
  </xdr:oneCellAnchor>
  <xdr:twoCellAnchor editAs="oneCell">
    <xdr:from>
      <xdr:col>15</xdr:col>
      <xdr:colOff>352159</xdr:colOff>
      <xdr:row>5</xdr:row>
      <xdr:rowOff>243840</xdr:rowOff>
    </xdr:from>
    <xdr:to>
      <xdr:col>16</xdr:col>
      <xdr:colOff>237859</xdr:colOff>
      <xdr:row>7</xdr:row>
      <xdr:rowOff>236220</xdr:rowOff>
    </xdr:to>
    <xdr:pic>
      <xdr:nvPicPr>
        <xdr:cNvPr id="19" name="Resim 18">
          <a:hlinkClick xmlns:r="http://schemas.openxmlformats.org/officeDocument/2006/relationships" r:id="rId11"/>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69539" y="1508760"/>
          <a:ext cx="617220" cy="617220"/>
        </a:xfrm>
        <a:prstGeom prst="rect">
          <a:avLst/>
        </a:prstGeom>
      </xdr:spPr>
    </xdr:pic>
    <xdr:clientData/>
  </xdr:twoCellAnchor>
  <xdr:oneCellAnchor>
    <xdr:from>
      <xdr:col>15</xdr:col>
      <xdr:colOff>110490</xdr:colOff>
      <xdr:row>7</xdr:row>
      <xdr:rowOff>157524</xdr:rowOff>
    </xdr:from>
    <xdr:ext cx="1100559" cy="655949"/>
    <xdr:sp macro="" textlink="">
      <xdr:nvSpPr>
        <xdr:cNvPr id="20" name="11 Metin kutusu">
          <a:hlinkClick xmlns:r="http://schemas.openxmlformats.org/officeDocument/2006/relationships" r:id="rId11"/>
          <a:extLst>
            <a:ext uri="{FF2B5EF4-FFF2-40B4-BE49-F238E27FC236}">
              <a16:creationId xmlns:a16="http://schemas.microsoft.com/office/drawing/2014/main" id="{00000000-0008-0000-1B00-000014000000}"/>
            </a:ext>
          </a:extLst>
        </xdr:cNvPr>
        <xdr:cNvSpPr txBox="1"/>
      </xdr:nvSpPr>
      <xdr:spPr>
        <a:xfrm>
          <a:off x="9627870" y="20472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HAZİRAN AYI</a:t>
          </a:r>
        </a:p>
        <a:p>
          <a:pPr algn="ctr"/>
          <a:r>
            <a:rPr lang="tr-TR" sz="1200" b="1"/>
            <a:t>BORÇ-ALACAK</a:t>
          </a:r>
        </a:p>
        <a:p>
          <a:pPr algn="ctr"/>
          <a:r>
            <a:rPr lang="tr-TR" sz="1200" b="1"/>
            <a:t>RAPORU</a:t>
          </a:r>
        </a:p>
      </xdr:txBody>
    </xdr:sp>
    <xdr:clientData/>
  </xdr:oneCellAnchor>
  <xdr:twoCellAnchor editAs="oneCell">
    <xdr:from>
      <xdr:col>15</xdr:col>
      <xdr:colOff>317869</xdr:colOff>
      <xdr:row>11</xdr:row>
      <xdr:rowOff>60960</xdr:rowOff>
    </xdr:from>
    <xdr:to>
      <xdr:col>16</xdr:col>
      <xdr:colOff>203569</xdr:colOff>
      <xdr:row>13</xdr:row>
      <xdr:rowOff>220980</xdr:rowOff>
    </xdr:to>
    <xdr:pic>
      <xdr:nvPicPr>
        <xdr:cNvPr id="22" name="Resim 21">
          <a:hlinkClick xmlns:r="http://schemas.openxmlformats.org/officeDocument/2006/relationships" r:id="rId12"/>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35249" y="3009900"/>
          <a:ext cx="617220" cy="617220"/>
        </a:xfrm>
        <a:prstGeom prst="rect">
          <a:avLst/>
        </a:prstGeom>
      </xdr:spPr>
    </xdr:pic>
    <xdr:clientData/>
  </xdr:twoCellAnchor>
  <xdr:oneCellAnchor>
    <xdr:from>
      <xdr:col>15</xdr:col>
      <xdr:colOff>76200</xdr:colOff>
      <xdr:row>13</xdr:row>
      <xdr:rowOff>142284</xdr:rowOff>
    </xdr:from>
    <xdr:ext cx="1100559" cy="655949"/>
    <xdr:sp macro="" textlink="">
      <xdr:nvSpPr>
        <xdr:cNvPr id="23" name="11 Metin kutusu">
          <a:hlinkClick xmlns:r="http://schemas.openxmlformats.org/officeDocument/2006/relationships" r:id="rId12"/>
          <a:extLst>
            <a:ext uri="{FF2B5EF4-FFF2-40B4-BE49-F238E27FC236}">
              <a16:creationId xmlns:a16="http://schemas.microsoft.com/office/drawing/2014/main" id="{00000000-0008-0000-1B00-000017000000}"/>
            </a:ext>
          </a:extLst>
        </xdr:cNvPr>
        <xdr:cNvSpPr txBox="1"/>
      </xdr:nvSpPr>
      <xdr:spPr>
        <a:xfrm>
          <a:off x="9593580" y="354842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0</xdr:col>
      <xdr:colOff>303169</xdr:colOff>
      <xdr:row>0</xdr:row>
      <xdr:rowOff>91440</xdr:rowOff>
    </xdr:from>
    <xdr:to>
      <xdr:col>2</xdr:col>
      <xdr:colOff>110764</xdr:colOff>
      <xdr:row>3</xdr:row>
      <xdr:rowOff>17950</xdr:rowOff>
    </xdr:to>
    <xdr:pic>
      <xdr:nvPicPr>
        <xdr:cNvPr id="24" name="2 Resim" descr="raporlar.png">
          <a:hlinkClick xmlns:r="http://schemas.openxmlformats.org/officeDocument/2006/relationships" r:id="rId13"/>
          <a:extLst>
            <a:ext uri="{FF2B5EF4-FFF2-40B4-BE49-F238E27FC236}">
              <a16:creationId xmlns:a16="http://schemas.microsoft.com/office/drawing/2014/main" id="{00000000-0008-0000-1B00-000018000000}"/>
            </a:ext>
          </a:extLst>
        </xdr:cNvPr>
        <xdr:cNvPicPr>
          <a:picLocks noChangeAspect="1"/>
        </xdr:cNvPicPr>
      </xdr:nvPicPr>
      <xdr:blipFill>
        <a:blip xmlns:r="http://schemas.openxmlformats.org/officeDocument/2006/relationships" r:embed="rId14" cstate="print"/>
        <a:stretch>
          <a:fillRect/>
        </a:stretch>
      </xdr:blipFill>
      <xdr:spPr>
        <a:xfrm>
          <a:off x="303169" y="91440"/>
          <a:ext cx="523875" cy="482770"/>
        </a:xfrm>
        <a:prstGeom prst="rect">
          <a:avLst/>
        </a:prstGeom>
      </xdr:spPr>
    </xdr:pic>
    <xdr:clientData/>
  </xdr:twoCellAnchor>
  <xdr:oneCellAnchor>
    <xdr:from>
      <xdr:col>0</xdr:col>
      <xdr:colOff>124089</xdr:colOff>
      <xdr:row>2</xdr:row>
      <xdr:rowOff>163831</xdr:rowOff>
    </xdr:from>
    <xdr:ext cx="882036" cy="468077"/>
    <xdr:sp macro="" textlink="">
      <xdr:nvSpPr>
        <xdr:cNvPr id="25" name="9 Metin kutusu">
          <a:hlinkClick xmlns:r="http://schemas.openxmlformats.org/officeDocument/2006/relationships" r:id="rId15"/>
          <a:extLst>
            <a:ext uri="{FF2B5EF4-FFF2-40B4-BE49-F238E27FC236}">
              <a16:creationId xmlns:a16="http://schemas.microsoft.com/office/drawing/2014/main" id="{00000000-0008-0000-1B00-000019000000}"/>
            </a:ext>
          </a:extLst>
        </xdr:cNvPr>
        <xdr:cNvSpPr txBox="1"/>
      </xdr:nvSpPr>
      <xdr:spPr>
        <a:xfrm>
          <a:off x="124089" y="53721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12</xdr:col>
      <xdr:colOff>716280</xdr:colOff>
      <xdr:row>3</xdr:row>
      <xdr:rowOff>0</xdr:rowOff>
    </xdr:from>
    <xdr:to>
      <xdr:col>14</xdr:col>
      <xdr:colOff>541020</xdr:colOff>
      <xdr:row>4</xdr:row>
      <xdr:rowOff>2540</xdr:rowOff>
    </xdr:to>
    <xdr:pic>
      <xdr:nvPicPr>
        <xdr:cNvPr id="5" name="Resim 4">
          <a:hlinkClick xmlns:r="http://schemas.openxmlformats.org/officeDocument/2006/relationships" r:id="rId16"/>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130540" y="556260"/>
          <a:ext cx="1196340" cy="398780"/>
        </a:xfrm>
        <a:prstGeom prst="rect">
          <a:avLst/>
        </a:prstGeom>
      </xdr:spPr>
    </xdr:pic>
    <xdr:clientData/>
  </xdr:twoCellAnchor>
  <xdr:twoCellAnchor editAs="oneCell">
    <xdr:from>
      <xdr:col>7</xdr:col>
      <xdr:colOff>350520</xdr:colOff>
      <xdr:row>61</xdr:row>
      <xdr:rowOff>144780</xdr:rowOff>
    </xdr:from>
    <xdr:to>
      <xdr:col>10</xdr:col>
      <xdr:colOff>0</xdr:colOff>
      <xdr:row>64</xdr:row>
      <xdr:rowOff>180340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42460" y="14295120"/>
          <a:ext cx="1752600" cy="584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2" name="1 Grafik">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76357</xdr:colOff>
      <xdr:row>2</xdr:row>
      <xdr:rowOff>123826</xdr:rowOff>
    </xdr:to>
    <xdr:pic>
      <xdr:nvPicPr>
        <xdr:cNvPr id="3" name="2 Resim" descr="attention-hi.png">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301722</xdr:colOff>
      <xdr:row>17</xdr:row>
      <xdr:rowOff>222885</xdr:rowOff>
    </xdr:from>
    <xdr:to>
      <xdr:col>16</xdr:col>
      <xdr:colOff>311157</xdr:colOff>
      <xdr:row>21</xdr:row>
      <xdr:rowOff>28485</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1C00-000004000000}"/>
            </a:ext>
          </a:extLst>
        </xdr:cNvPr>
        <xdr:cNvSpPr/>
      </xdr:nvSpPr>
      <xdr:spPr>
        <a:xfrm>
          <a:off x="9941022" y="454342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302895</xdr:colOff>
      <xdr:row>56</xdr:row>
      <xdr:rowOff>169545</xdr:rowOff>
    </xdr:from>
    <xdr:to>
      <xdr:col>16</xdr:col>
      <xdr:colOff>312330</xdr:colOff>
      <xdr:row>60</xdr:row>
      <xdr:rowOff>127545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1C00-000005000000}"/>
            </a:ext>
          </a:extLst>
        </xdr:cNvPr>
        <xdr:cNvSpPr/>
      </xdr:nvSpPr>
      <xdr:spPr>
        <a:xfrm rot="10800000">
          <a:off x="9942195" y="1340548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266372</xdr:colOff>
      <xdr:row>4</xdr:row>
      <xdr:rowOff>72390</xdr:rowOff>
    </xdr:from>
    <xdr:to>
      <xdr:col>2</xdr:col>
      <xdr:colOff>111047</xdr:colOff>
      <xdr:row>5</xdr:row>
      <xdr:rowOff>294255</xdr:rowOff>
    </xdr:to>
    <xdr:pic>
      <xdr:nvPicPr>
        <xdr:cNvPr id="7" name="6 Resim" descr="HAZİRAN.png">
          <a:hlinkClick xmlns:r="http://schemas.openxmlformats.org/officeDocument/2006/relationships" r:id="rId5"/>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cstate="print"/>
        <a:stretch>
          <a:fillRect/>
        </a:stretch>
      </xdr:blipFill>
      <xdr:spPr>
        <a:xfrm>
          <a:off x="266372" y="1024890"/>
          <a:ext cx="560955" cy="534285"/>
        </a:xfrm>
        <a:prstGeom prst="rect">
          <a:avLst/>
        </a:prstGeom>
      </xdr:spPr>
    </xdr:pic>
    <xdr:clientData/>
  </xdr:twoCellAnchor>
  <xdr:oneCellAnchor>
    <xdr:from>
      <xdr:col>0</xdr:col>
      <xdr:colOff>32830</xdr:colOff>
      <xdr:row>13</xdr:row>
      <xdr:rowOff>57151</xdr:rowOff>
    </xdr:from>
    <xdr:ext cx="1028038" cy="655949"/>
    <xdr:sp macro="" textlink="">
      <xdr:nvSpPr>
        <xdr:cNvPr id="9" name="8 Metin kutusu">
          <a:hlinkClick xmlns:r="http://schemas.openxmlformats.org/officeDocument/2006/relationships" r:id="rId7"/>
          <a:extLst>
            <a:ext uri="{FF2B5EF4-FFF2-40B4-BE49-F238E27FC236}">
              <a16:creationId xmlns:a16="http://schemas.microsoft.com/office/drawing/2014/main" id="{00000000-0008-0000-1C00-000009000000}"/>
            </a:ext>
          </a:extLst>
        </xdr:cNvPr>
        <xdr:cNvSpPr txBox="1"/>
      </xdr:nvSpPr>
      <xdr:spPr>
        <a:xfrm>
          <a:off x="32830" y="3463291"/>
          <a:ext cx="1028038"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TEMMUZ AYI</a:t>
          </a:r>
        </a:p>
        <a:p>
          <a:pPr algn="ctr"/>
          <a:r>
            <a:rPr lang="tr-TR" sz="1200" b="1"/>
            <a:t>GELİR-GİDER</a:t>
          </a:r>
        </a:p>
        <a:p>
          <a:pPr algn="ctr"/>
          <a:r>
            <a:rPr lang="tr-TR" sz="1200" b="1"/>
            <a:t>RAPORU</a:t>
          </a:r>
        </a:p>
      </xdr:txBody>
    </xdr:sp>
    <xdr:clientData/>
  </xdr:oneCellAnchor>
  <xdr:twoCellAnchor editAs="oneCell">
    <xdr:from>
      <xdr:col>0</xdr:col>
      <xdr:colOff>230372</xdr:colOff>
      <xdr:row>10</xdr:row>
      <xdr:rowOff>192405</xdr:rowOff>
    </xdr:from>
    <xdr:to>
      <xdr:col>2</xdr:col>
      <xdr:colOff>147047</xdr:colOff>
      <xdr:row>13</xdr:row>
      <xdr:rowOff>135750</xdr:rowOff>
    </xdr:to>
    <xdr:pic>
      <xdr:nvPicPr>
        <xdr:cNvPr id="10" name="9 Resim" descr="gelir-gider-yazici.png">
          <a:hlinkClick xmlns:r="http://schemas.openxmlformats.org/officeDocument/2006/relationships" r:id="rId7"/>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8" cstate="print"/>
        <a:stretch>
          <a:fillRect/>
        </a:stretch>
      </xdr:blipFill>
      <xdr:spPr>
        <a:xfrm>
          <a:off x="230372" y="2935605"/>
          <a:ext cx="632955" cy="606285"/>
        </a:xfrm>
        <a:prstGeom prst="rect">
          <a:avLst/>
        </a:prstGeom>
      </xdr:spPr>
    </xdr:pic>
    <xdr:clientData/>
  </xdr:twoCellAnchor>
  <xdr:oneCellAnchor>
    <xdr:from>
      <xdr:col>0</xdr:col>
      <xdr:colOff>31708</xdr:colOff>
      <xdr:row>8</xdr:row>
      <xdr:rowOff>41911</xdr:rowOff>
    </xdr:from>
    <xdr:ext cx="1030282" cy="655949"/>
    <xdr:sp macro="" textlink="">
      <xdr:nvSpPr>
        <xdr:cNvPr id="13" name="12 Metin kutusu">
          <a:hlinkClick xmlns:r="http://schemas.openxmlformats.org/officeDocument/2006/relationships" r:id="rId9"/>
          <a:extLst>
            <a:ext uri="{FF2B5EF4-FFF2-40B4-BE49-F238E27FC236}">
              <a16:creationId xmlns:a16="http://schemas.microsoft.com/office/drawing/2014/main" id="{00000000-0008-0000-1C00-00000D000000}"/>
            </a:ext>
          </a:extLst>
        </xdr:cNvPr>
        <xdr:cNvSpPr txBox="1"/>
      </xdr:nvSpPr>
      <xdr:spPr>
        <a:xfrm>
          <a:off x="31708" y="2244091"/>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MAYIS AYI</a:t>
          </a:r>
        </a:p>
        <a:p>
          <a:pPr algn="ctr"/>
          <a:r>
            <a:rPr lang="tr-TR" sz="1200" b="1"/>
            <a:t>GELİR-GİDER </a:t>
          </a:r>
        </a:p>
        <a:p>
          <a:pPr algn="ctr"/>
          <a:r>
            <a:rPr lang="tr-TR" sz="1200" b="1"/>
            <a:t>RAPORU</a:t>
          </a:r>
        </a:p>
      </xdr:txBody>
    </xdr:sp>
    <xdr:clientData/>
  </xdr:oneCellAnchor>
  <xdr:twoCellAnchor editAs="oneCell">
    <xdr:from>
      <xdr:col>0</xdr:col>
      <xdr:colOff>230372</xdr:colOff>
      <xdr:row>6</xdr:row>
      <xdr:rowOff>135255</xdr:rowOff>
    </xdr:from>
    <xdr:to>
      <xdr:col>2</xdr:col>
      <xdr:colOff>147047</xdr:colOff>
      <xdr:row>8</xdr:row>
      <xdr:rowOff>118605</xdr:rowOff>
    </xdr:to>
    <xdr:pic>
      <xdr:nvPicPr>
        <xdr:cNvPr id="14" name="13 Resim" descr="gelir-gider-yazici.png">
          <a:hlinkClick xmlns:r="http://schemas.openxmlformats.org/officeDocument/2006/relationships" r:id="rId9"/>
          <a:extLst>
            <a:ext uri="{FF2B5EF4-FFF2-40B4-BE49-F238E27FC236}">
              <a16:creationId xmlns:a16="http://schemas.microsoft.com/office/drawing/2014/main" id="{00000000-0008-0000-1C00-00000E000000}"/>
            </a:ext>
          </a:extLst>
        </xdr:cNvPr>
        <xdr:cNvPicPr>
          <a:picLocks noChangeAspect="1"/>
        </xdr:cNvPicPr>
      </xdr:nvPicPr>
      <xdr:blipFill>
        <a:blip xmlns:r="http://schemas.openxmlformats.org/officeDocument/2006/relationships" r:embed="rId8" cstate="print"/>
        <a:stretch>
          <a:fillRect/>
        </a:stretch>
      </xdr:blipFill>
      <xdr:spPr>
        <a:xfrm>
          <a:off x="230372" y="1712595"/>
          <a:ext cx="632955" cy="608190"/>
        </a:xfrm>
        <a:prstGeom prst="rect">
          <a:avLst/>
        </a:prstGeom>
      </xdr:spPr>
    </xdr:pic>
    <xdr:clientData/>
  </xdr:twoCellAnchor>
  <xdr:oneCellAnchor>
    <xdr:from>
      <xdr:col>0</xdr:col>
      <xdr:colOff>22699</xdr:colOff>
      <xdr:row>18</xdr:row>
      <xdr:rowOff>173356</xdr:rowOff>
    </xdr:from>
    <xdr:ext cx="995465" cy="655949"/>
    <xdr:sp macro="" textlink="">
      <xdr:nvSpPr>
        <xdr:cNvPr id="15" name="14 Metin kutusu">
          <a:hlinkClick xmlns:r="http://schemas.openxmlformats.org/officeDocument/2006/relationships" r:id="rId10"/>
          <a:extLst>
            <a:ext uri="{FF2B5EF4-FFF2-40B4-BE49-F238E27FC236}">
              <a16:creationId xmlns:a16="http://schemas.microsoft.com/office/drawing/2014/main" id="{00000000-0008-0000-1C00-00000F000000}"/>
            </a:ext>
          </a:extLst>
        </xdr:cNvPr>
        <xdr:cNvSpPr txBox="1"/>
      </xdr:nvSpPr>
      <xdr:spPr>
        <a:xfrm>
          <a:off x="22699" y="472249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 </a:t>
          </a:r>
        </a:p>
        <a:p>
          <a:pPr algn="ctr"/>
          <a:r>
            <a:rPr lang="tr-TR" sz="1200" b="1"/>
            <a:t>GELİR-GİDER</a:t>
          </a:r>
        </a:p>
        <a:p>
          <a:pPr algn="ctr"/>
          <a:r>
            <a:rPr lang="tr-TR" sz="1200" b="1"/>
            <a:t>RAPORU</a:t>
          </a:r>
        </a:p>
      </xdr:txBody>
    </xdr:sp>
    <xdr:clientData/>
  </xdr:oneCellAnchor>
  <xdr:twoCellAnchor editAs="oneCell">
    <xdr:from>
      <xdr:col>0</xdr:col>
      <xdr:colOff>230372</xdr:colOff>
      <xdr:row>16</xdr:row>
      <xdr:rowOff>97155</xdr:rowOff>
    </xdr:from>
    <xdr:to>
      <xdr:col>2</xdr:col>
      <xdr:colOff>147047</xdr:colOff>
      <xdr:row>19</xdr:row>
      <xdr:rowOff>23355</xdr:rowOff>
    </xdr:to>
    <xdr:pic>
      <xdr:nvPicPr>
        <xdr:cNvPr id="16" name="15 Resim" descr="gelir-gider-yazici.png">
          <a:hlinkClick xmlns:r="http://schemas.openxmlformats.org/officeDocument/2006/relationships" r:id="rId10"/>
          <a:extLst>
            <a:ext uri="{FF2B5EF4-FFF2-40B4-BE49-F238E27FC236}">
              <a16:creationId xmlns:a16="http://schemas.microsoft.com/office/drawing/2014/main" id="{00000000-0008-0000-1C00-000010000000}"/>
            </a:ext>
          </a:extLst>
        </xdr:cNvPr>
        <xdr:cNvPicPr>
          <a:picLocks noChangeAspect="1"/>
        </xdr:cNvPicPr>
      </xdr:nvPicPr>
      <xdr:blipFill>
        <a:blip xmlns:r="http://schemas.openxmlformats.org/officeDocument/2006/relationships" r:embed="rId8" cstate="print"/>
        <a:stretch>
          <a:fillRect/>
        </a:stretch>
      </xdr:blipFill>
      <xdr:spPr>
        <a:xfrm>
          <a:off x="230372" y="4189095"/>
          <a:ext cx="632955" cy="612000"/>
        </a:xfrm>
        <a:prstGeom prst="rect">
          <a:avLst/>
        </a:prstGeom>
      </xdr:spPr>
    </xdr:pic>
    <xdr:clientData/>
  </xdr:twoCellAnchor>
  <xdr:twoCellAnchor editAs="oneCell">
    <xdr:from>
      <xdr:col>15</xdr:col>
      <xdr:colOff>378829</xdr:colOff>
      <xdr:row>1</xdr:row>
      <xdr:rowOff>15240</xdr:rowOff>
    </xdr:from>
    <xdr:to>
      <xdr:col>16</xdr:col>
      <xdr:colOff>264529</xdr:colOff>
      <xdr:row>3</xdr:row>
      <xdr:rowOff>266700</xdr:rowOff>
    </xdr:to>
    <xdr:pic>
      <xdr:nvPicPr>
        <xdr:cNvPr id="21" name="Resim 20">
          <a:hlinkClick xmlns:r="http://schemas.openxmlformats.org/officeDocument/2006/relationships" r:id="rId11"/>
          <a:extLst>
            <a:ext uri="{FF2B5EF4-FFF2-40B4-BE49-F238E27FC236}">
              <a16:creationId xmlns:a16="http://schemas.microsoft.com/office/drawing/2014/main" id="{00000000-0008-0000-1C00-00001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018129" y="205740"/>
          <a:ext cx="617220" cy="617220"/>
        </a:xfrm>
        <a:prstGeom prst="rect">
          <a:avLst/>
        </a:prstGeom>
      </xdr:spPr>
    </xdr:pic>
    <xdr:clientData/>
  </xdr:twoCellAnchor>
  <xdr:oneCellAnchor>
    <xdr:from>
      <xdr:col>15</xdr:col>
      <xdr:colOff>137160</xdr:colOff>
      <xdr:row>3</xdr:row>
      <xdr:rowOff>188004</xdr:rowOff>
    </xdr:from>
    <xdr:ext cx="1100559" cy="655949"/>
    <xdr:sp macro="" textlink="">
      <xdr:nvSpPr>
        <xdr:cNvPr id="22" name="11 Metin kutusu">
          <a:hlinkClick xmlns:r="http://schemas.openxmlformats.org/officeDocument/2006/relationships" r:id="rId11"/>
          <a:extLst>
            <a:ext uri="{FF2B5EF4-FFF2-40B4-BE49-F238E27FC236}">
              <a16:creationId xmlns:a16="http://schemas.microsoft.com/office/drawing/2014/main" id="{00000000-0008-0000-1C00-000016000000}"/>
            </a:ext>
          </a:extLst>
        </xdr:cNvPr>
        <xdr:cNvSpPr txBox="1"/>
      </xdr:nvSpPr>
      <xdr:spPr>
        <a:xfrm>
          <a:off x="9776460" y="74426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HAZİRAN AYI</a:t>
          </a:r>
        </a:p>
        <a:p>
          <a:pPr algn="ctr"/>
          <a:r>
            <a:rPr lang="tr-TR" sz="1200" b="1"/>
            <a:t>BORÇ-ALACAK</a:t>
          </a:r>
        </a:p>
        <a:p>
          <a:pPr algn="ctr"/>
          <a:r>
            <a:rPr lang="tr-TR" sz="1200" b="1"/>
            <a:t>RAPORU</a:t>
          </a:r>
        </a:p>
      </xdr:txBody>
    </xdr:sp>
    <xdr:clientData/>
  </xdr:oneCellAnchor>
  <xdr:twoCellAnchor editAs="oneCell">
    <xdr:from>
      <xdr:col>0</xdr:col>
      <xdr:colOff>326029</xdr:colOff>
      <xdr:row>0</xdr:row>
      <xdr:rowOff>76200</xdr:rowOff>
    </xdr:from>
    <xdr:to>
      <xdr:col>2</xdr:col>
      <xdr:colOff>133624</xdr:colOff>
      <xdr:row>3</xdr:row>
      <xdr:rowOff>2710</xdr:rowOff>
    </xdr:to>
    <xdr:pic>
      <xdr:nvPicPr>
        <xdr:cNvPr id="19" name="2 Resim" descr="raporlar.png">
          <a:hlinkClick xmlns:r="http://schemas.openxmlformats.org/officeDocument/2006/relationships" r:id="rId13"/>
          <a:extLst>
            <a:ext uri="{FF2B5EF4-FFF2-40B4-BE49-F238E27FC236}">
              <a16:creationId xmlns:a16="http://schemas.microsoft.com/office/drawing/2014/main" id="{00000000-0008-0000-1C00-000013000000}"/>
            </a:ext>
          </a:extLst>
        </xdr:cNvPr>
        <xdr:cNvPicPr>
          <a:picLocks noChangeAspect="1"/>
        </xdr:cNvPicPr>
      </xdr:nvPicPr>
      <xdr:blipFill>
        <a:blip xmlns:r="http://schemas.openxmlformats.org/officeDocument/2006/relationships" r:embed="rId14" cstate="print"/>
        <a:stretch>
          <a:fillRect/>
        </a:stretch>
      </xdr:blipFill>
      <xdr:spPr>
        <a:xfrm>
          <a:off x="326029" y="76200"/>
          <a:ext cx="523875" cy="482770"/>
        </a:xfrm>
        <a:prstGeom prst="rect">
          <a:avLst/>
        </a:prstGeom>
      </xdr:spPr>
    </xdr:pic>
    <xdr:clientData/>
  </xdr:twoCellAnchor>
  <xdr:oneCellAnchor>
    <xdr:from>
      <xdr:col>0</xdr:col>
      <xdr:colOff>146949</xdr:colOff>
      <xdr:row>2</xdr:row>
      <xdr:rowOff>148591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1C00-000018000000}"/>
            </a:ext>
          </a:extLst>
        </xdr:cNvPr>
        <xdr:cNvSpPr txBox="1"/>
      </xdr:nvSpPr>
      <xdr:spPr>
        <a:xfrm>
          <a:off x="146949" y="52197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327660</xdr:colOff>
      <xdr:row>3</xdr:row>
      <xdr:rowOff>0</xdr:rowOff>
    </xdr:from>
    <xdr:to>
      <xdr:col>14</xdr:col>
      <xdr:colOff>640080</xdr:colOff>
      <xdr:row>4</xdr:row>
      <xdr:rowOff>2540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51520" y="556260"/>
          <a:ext cx="1196340" cy="398780"/>
        </a:xfrm>
        <a:prstGeom prst="rect">
          <a:avLst/>
        </a:prstGeom>
      </xdr:spPr>
    </xdr:pic>
    <xdr:clientData/>
  </xdr:twoCellAnchor>
  <xdr:twoCellAnchor editAs="oneCell">
    <xdr:from>
      <xdr:col>7</xdr:col>
      <xdr:colOff>739140</xdr:colOff>
      <xdr:row>61</xdr:row>
      <xdr:rowOff>160020</xdr:rowOff>
    </xdr:from>
    <xdr:to>
      <xdr:col>10</xdr:col>
      <xdr:colOff>358140</xdr:colOff>
      <xdr:row>65</xdr:row>
      <xdr:rowOff>12700</xdr:rowOff>
    </xdr:to>
    <xdr:pic>
      <xdr:nvPicPr>
        <xdr:cNvPr id="8" name="Resim 7">
          <a:hlinkClick xmlns:r="http://schemas.openxmlformats.org/officeDocument/2006/relationships" r:id="rId16"/>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95800" y="14310360"/>
          <a:ext cx="1752600" cy="584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15240</xdr:colOff>
      <xdr:row>1</xdr:row>
      <xdr:rowOff>7620</xdr:rowOff>
    </xdr:from>
    <xdr:to>
      <xdr:col>16</xdr:col>
      <xdr:colOff>594360</xdr:colOff>
      <xdr:row>1</xdr:row>
      <xdr:rowOff>525780</xdr:rowOff>
    </xdr:to>
    <xdr:sp macro="" textlink="">
      <xdr:nvSpPr>
        <xdr:cNvPr id="2" name="Dikdörtgen 1">
          <a:extLst>
            <a:ext uri="{FF2B5EF4-FFF2-40B4-BE49-F238E27FC236}">
              <a16:creationId xmlns:a16="http://schemas.microsoft.com/office/drawing/2014/main" id="{00000000-0008-0000-0200-000002000000}"/>
            </a:ext>
          </a:extLst>
        </xdr:cNvPr>
        <xdr:cNvSpPr/>
      </xdr:nvSpPr>
      <xdr:spPr>
        <a:xfrm>
          <a:off x="624840" y="190500"/>
          <a:ext cx="10797540" cy="518160"/>
        </a:xfrm>
        <a:prstGeom prst="rect">
          <a:avLst/>
        </a:prstGeom>
        <a:solidFill>
          <a:schemeClr val="tx1">
            <a:lumMod val="85000"/>
            <a:lumOff val="15000"/>
          </a:schemeClr>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tr-TR" sz="1100" b="1" cap="none" spc="50">
            <a:ln w="0"/>
            <a:solidFill>
              <a:schemeClr val="bg2"/>
            </a:solidFill>
            <a:effectLst>
              <a:innerShdw blurRad="63500" dist="50800" dir="13500000">
                <a:srgbClr val="000000">
                  <a:alpha val="50000"/>
                </a:srgbClr>
              </a:innerShdw>
            </a:effectLst>
          </a:endParaRPr>
        </a:p>
      </xdr:txBody>
    </xdr:sp>
    <xdr:clientData/>
  </xdr:twoCellAnchor>
  <xdr:oneCellAnchor>
    <xdr:from>
      <xdr:col>6</xdr:col>
      <xdr:colOff>80971</xdr:colOff>
      <xdr:row>1</xdr:row>
      <xdr:rowOff>11245</xdr:rowOff>
    </xdr:from>
    <xdr:ext cx="4181465" cy="530658"/>
    <xdr:sp macro="" textlink="">
      <xdr:nvSpPr>
        <xdr:cNvPr id="3" name="Dikdörtgen 2">
          <a:extLst>
            <a:ext uri="{FF2B5EF4-FFF2-40B4-BE49-F238E27FC236}">
              <a16:creationId xmlns:a16="http://schemas.microsoft.com/office/drawing/2014/main" id="{00000000-0008-0000-0200-000003000000}"/>
            </a:ext>
          </a:extLst>
        </xdr:cNvPr>
        <xdr:cNvSpPr/>
      </xdr:nvSpPr>
      <xdr:spPr>
        <a:xfrm>
          <a:off x="5133031" y="125545"/>
          <a:ext cx="4181465" cy="530658"/>
        </a:xfrm>
        <a:prstGeom prst="rect">
          <a:avLst/>
        </a:prstGeom>
        <a:noFill/>
      </xdr:spPr>
      <xdr:txBody>
        <a:bodyPr wrap="none" lIns="91440" tIns="45720" rIns="91440" bIns="45720">
          <a:spAutoFit/>
        </a:bodyPr>
        <a:lstStyle/>
        <a:p>
          <a:pPr algn="ctr"/>
          <a:r>
            <a:rPr lang="tr-TR" sz="2800" b="1" cap="none" spc="50">
              <a:ln w="0"/>
              <a:solidFill>
                <a:schemeClr val="bg2"/>
              </a:solidFill>
              <a:effectLst>
                <a:innerShdw blurRad="63500" dist="50800" dir="13500000">
                  <a:srgbClr val="000000">
                    <a:alpha val="50000"/>
                  </a:srgbClr>
                </a:innerShdw>
              </a:effectLst>
            </a:rPr>
            <a:t>KREDİ HESAPLAMA ARACI</a:t>
          </a:r>
        </a:p>
      </xdr:txBody>
    </xdr:sp>
    <xdr:clientData/>
  </xdr:oneCellAnchor>
  <xdr:oneCellAnchor>
    <xdr:from>
      <xdr:col>2</xdr:col>
      <xdr:colOff>500555</xdr:colOff>
      <xdr:row>2</xdr:row>
      <xdr:rowOff>18865</xdr:rowOff>
    </xdr:from>
    <xdr:ext cx="10322313" cy="1219565"/>
    <xdr:sp macro="" textlink="">
      <xdr:nvSpPr>
        <xdr:cNvPr id="4" name="Dikdörtgen 3">
          <a:extLst>
            <a:ext uri="{FF2B5EF4-FFF2-40B4-BE49-F238E27FC236}">
              <a16:creationId xmlns:a16="http://schemas.microsoft.com/office/drawing/2014/main" id="{00000000-0008-0000-0200-000004000000}"/>
            </a:ext>
          </a:extLst>
        </xdr:cNvPr>
        <xdr:cNvSpPr/>
      </xdr:nvSpPr>
      <xdr:spPr>
        <a:xfrm>
          <a:off x="2664635" y="666565"/>
          <a:ext cx="10322313" cy="1219565"/>
        </a:xfrm>
        <a:prstGeom prst="rect">
          <a:avLst/>
        </a:prstGeom>
        <a:noFill/>
      </xdr:spPr>
      <xdr:txBody>
        <a:bodyPr wrap="none" lIns="91440" tIns="45720" rIns="91440" bIns="45720">
          <a:spAutoFit/>
        </a:bodyPr>
        <a:lstStyle/>
        <a:p>
          <a:pPr algn="ctr"/>
          <a:r>
            <a:rPr lang="tr-TR" sz="1200" b="0" cap="none" spc="50">
              <a:ln w="0"/>
              <a:solidFill>
                <a:schemeClr val="bg2"/>
              </a:solidFill>
              <a:effectLst>
                <a:innerShdw blurRad="63500" dist="50800" dir="13500000">
                  <a:srgbClr val="000000">
                    <a:alpha val="50000"/>
                  </a:srgbClr>
                </a:innerShdw>
              </a:effectLst>
            </a:rPr>
            <a:t>Bu alanda kredi hesaplamalarınızı, bankalar</a:t>
          </a:r>
          <a:r>
            <a:rPr lang="tr-TR" sz="1200" b="0" cap="none" spc="50" baseline="0">
              <a:ln w="0"/>
              <a:solidFill>
                <a:schemeClr val="bg2"/>
              </a:solidFill>
              <a:effectLst>
                <a:innerShdw blurRad="63500" dist="50800" dir="13500000">
                  <a:srgbClr val="000000">
                    <a:alpha val="50000"/>
                  </a:srgbClr>
                </a:innerShdw>
              </a:effectLst>
            </a:rPr>
            <a:t> ile</a:t>
          </a:r>
          <a:r>
            <a:rPr lang="tr-TR" sz="1200" b="0" cap="none" spc="50">
              <a:ln w="0"/>
              <a:solidFill>
                <a:schemeClr val="bg2"/>
              </a:solidFill>
              <a:effectLst>
                <a:innerShdw blurRad="63500" dist="50800" dir="13500000">
                  <a:srgbClr val="000000">
                    <a:alpha val="50000"/>
                  </a:srgbClr>
                </a:innerShdw>
              </a:effectLst>
            </a:rPr>
            <a:t> hesaplama sitelerinin verdiği</a:t>
          </a:r>
          <a:r>
            <a:rPr lang="tr-TR" sz="1200" b="0" cap="none" spc="50" baseline="0">
              <a:ln w="0"/>
              <a:solidFill>
                <a:schemeClr val="bg2"/>
              </a:solidFill>
              <a:effectLst>
                <a:innerShdw blurRad="63500" dist="50800" dir="13500000">
                  <a:srgbClr val="000000">
                    <a:alpha val="50000"/>
                  </a:srgbClr>
                </a:innerShdw>
              </a:effectLst>
            </a:rPr>
            <a:t> sonuçlarla</a:t>
          </a:r>
          <a:r>
            <a:rPr lang="tr-TR" sz="1200" b="0" cap="none" spc="50">
              <a:ln w="0"/>
              <a:solidFill>
                <a:schemeClr val="bg2"/>
              </a:solidFill>
              <a:effectLst>
                <a:innerShdw blurRad="63500" dist="50800" dir="13500000">
                  <a:srgbClr val="000000">
                    <a:alpha val="50000"/>
                  </a:srgbClr>
                </a:innerShdw>
              </a:effectLst>
            </a:rPr>
            <a:t> birebir aynı sonucu verecek şekilde internete bağlı olmadan </a:t>
          </a:r>
        </a:p>
        <a:p>
          <a:pPr algn="ctr"/>
          <a:r>
            <a:rPr lang="tr-TR" sz="1200" b="0" cap="none" spc="50">
              <a:ln w="0"/>
              <a:solidFill>
                <a:schemeClr val="bg2"/>
              </a:solidFill>
              <a:effectLst>
                <a:innerShdw blurRad="63500" dist="50800" dir="13500000">
                  <a:srgbClr val="000000">
                    <a:alpha val="50000"/>
                  </a:srgbClr>
                </a:innerShdw>
              </a:effectLst>
            </a:rPr>
            <a:t>kolayca yapabilirsiniz.</a:t>
          </a:r>
          <a:r>
            <a:rPr lang="tr-TR" sz="1200" b="0" cap="none" spc="50" baseline="0">
              <a:ln w="0"/>
              <a:solidFill>
                <a:schemeClr val="bg2"/>
              </a:solidFill>
              <a:effectLst>
                <a:innerShdw blurRad="63500" dist="50800" dir="13500000">
                  <a:srgbClr val="000000">
                    <a:alpha val="50000"/>
                  </a:srgbClr>
                </a:innerShdw>
              </a:effectLst>
            </a:rPr>
            <a:t> </a:t>
          </a:r>
          <a:r>
            <a:rPr lang="tr-TR" sz="1200" b="0" cap="none" spc="50">
              <a:ln w="0"/>
              <a:solidFill>
                <a:schemeClr val="bg2"/>
              </a:solidFill>
              <a:effectLst>
                <a:innerShdw blurRad="63500" dist="50800" dir="13500000">
                  <a:srgbClr val="000000">
                    <a:alpha val="50000"/>
                  </a:srgbClr>
                </a:innerShdw>
              </a:effectLst>
            </a:rPr>
            <a:t>"Kredi</a:t>
          </a:r>
          <a:r>
            <a:rPr lang="tr-TR" sz="1200" b="0" cap="none" spc="50" baseline="0">
              <a:ln w="0"/>
              <a:solidFill>
                <a:schemeClr val="bg2"/>
              </a:solidFill>
              <a:effectLst>
                <a:innerShdw blurRad="63500" dist="50800" dir="13500000">
                  <a:srgbClr val="000000">
                    <a:alpha val="50000"/>
                  </a:srgbClr>
                </a:innerShdw>
              </a:effectLst>
            </a:rPr>
            <a:t> Bilgilerinizi Giriniz" bölümünü doldurduğunuzda program size sonuçları ve ödeme planını otomatik gösterecektir.</a:t>
          </a:r>
        </a:p>
        <a:p>
          <a:pPr algn="ctr"/>
          <a:r>
            <a:rPr lang="tr-TR" sz="1200" b="0" cap="none" spc="50" baseline="0">
              <a:ln w="0"/>
              <a:solidFill>
                <a:schemeClr val="bg2"/>
              </a:solidFill>
              <a:effectLst>
                <a:innerShdw blurRad="63500" dist="50800" dir="13500000">
                  <a:srgbClr val="000000">
                    <a:alpha val="50000"/>
                  </a:srgbClr>
                </a:innerShdw>
              </a:effectLst>
            </a:rPr>
            <a:t>Bankalara göre değişkenlik gösterdiği için dosya masrafları,tahsis ve sigorta ücretleri hesaplamalara </a:t>
          </a:r>
          <a:r>
            <a:rPr lang="tr-TR" sz="1200" b="0" u="sng" cap="none" spc="50" baseline="0">
              <a:ln w="0"/>
              <a:solidFill>
                <a:schemeClr val="bg2"/>
              </a:solidFill>
              <a:effectLst>
                <a:innerShdw blurRad="63500" dist="50800" dir="13500000">
                  <a:srgbClr val="000000">
                    <a:alpha val="50000"/>
                  </a:srgbClr>
                </a:innerShdw>
              </a:effectLst>
            </a:rPr>
            <a:t>dahil değildir</a:t>
          </a:r>
          <a:r>
            <a:rPr lang="tr-TR" sz="1200" b="0" u="none" cap="none" spc="50" baseline="0">
              <a:ln w="0"/>
              <a:solidFill>
                <a:schemeClr val="bg2"/>
              </a:solidFill>
              <a:effectLst>
                <a:innerShdw blurRad="63500" dist="50800" dir="13500000">
                  <a:srgbClr val="000000">
                    <a:alpha val="50000"/>
                  </a:srgbClr>
                </a:innerShdw>
              </a:effectLst>
            </a:rPr>
            <a:t>. </a:t>
          </a:r>
        </a:p>
        <a:p>
          <a:pPr algn="ctr"/>
          <a:r>
            <a:rPr lang="tr-TR" sz="1200" b="1" cap="none" spc="50" baseline="0">
              <a:ln w="0"/>
              <a:solidFill>
                <a:schemeClr val="bg2"/>
              </a:solidFill>
              <a:effectLst>
                <a:innerShdw blurRad="63500" dist="50800" dir="13500000">
                  <a:srgbClr val="000000">
                    <a:alpha val="50000"/>
                  </a:srgbClr>
                </a:innerShdw>
              </a:effectLst>
            </a:rPr>
            <a:t>NOT: Konut Kredisi, BSMV ve KKDF vergilerinden muaftır. Bu nedenle konut kredi hesaplamalarında ilgili kutucuğu </a:t>
          </a:r>
          <a:r>
            <a:rPr lang="tr-TR" sz="1200" b="1" u="sng" cap="none" spc="50" baseline="0">
              <a:ln w="0"/>
              <a:solidFill>
                <a:schemeClr val="bg2"/>
              </a:solidFill>
              <a:effectLst>
                <a:innerShdw blurRad="63500" dist="50800" dir="13500000">
                  <a:srgbClr val="000000">
                    <a:alpha val="50000"/>
                  </a:srgbClr>
                </a:innerShdw>
              </a:effectLst>
            </a:rPr>
            <a:t>işaretlemeyiniz</a:t>
          </a:r>
          <a:r>
            <a:rPr lang="tr-TR" sz="1200" b="1" cap="none" spc="50" baseline="0">
              <a:ln w="0"/>
              <a:solidFill>
                <a:schemeClr val="bg2"/>
              </a:solidFill>
              <a:effectLst>
                <a:innerShdw blurRad="63500" dist="50800" dir="13500000">
                  <a:srgbClr val="000000">
                    <a:alpha val="50000"/>
                  </a:srgbClr>
                </a:innerShdw>
              </a:effectLst>
            </a:rPr>
            <a:t>. </a:t>
          </a:r>
        </a:p>
        <a:p>
          <a:pPr algn="ctr"/>
          <a:r>
            <a:rPr lang="tr-TR" sz="1200" b="1" cap="none" spc="50" baseline="0">
              <a:ln w="0"/>
              <a:solidFill>
                <a:schemeClr val="bg2"/>
              </a:solidFill>
              <a:effectLst>
                <a:innerShdw blurRad="63500" dist="50800" dir="13500000">
                  <a:srgbClr val="000000">
                    <a:alpha val="50000"/>
                  </a:srgbClr>
                </a:innerShdw>
              </a:effectLst>
            </a:rPr>
            <a:t>İhtiyaç, Taşıt Kredisi gibi diğer kredi türlerinde "hesaplansın" kutucuğunu işaretlemeyi unutmayınız.</a:t>
          </a:r>
        </a:p>
        <a:p>
          <a:pPr algn="ctr"/>
          <a:r>
            <a:rPr lang="tr-TR" sz="1200" b="1" cap="none" spc="50" baseline="0">
              <a:ln w="0"/>
              <a:solidFill>
                <a:schemeClr val="bg2"/>
              </a:solidFill>
              <a:effectLst>
                <a:innerShdw blurRad="63500" dist="50800" dir="13500000">
                  <a:srgbClr val="000000">
                    <a:alpha val="50000"/>
                  </a:srgbClr>
                </a:innerShdw>
              </a:effectLst>
            </a:rPr>
            <a:t>Ctrl</a:t>
          </a:r>
          <a:r>
            <a:rPr lang="tr-TR" sz="1200" b="0" cap="none" spc="50" baseline="0">
              <a:ln w="0"/>
              <a:solidFill>
                <a:schemeClr val="bg2"/>
              </a:solidFill>
              <a:effectLst>
                <a:innerShdw blurRad="63500" dist="50800" dir="13500000">
                  <a:srgbClr val="000000">
                    <a:alpha val="50000"/>
                  </a:srgbClr>
                </a:innerShdw>
              </a:effectLst>
            </a:rPr>
            <a:t> tuşu ile </a:t>
          </a:r>
          <a:r>
            <a:rPr lang="tr-TR" sz="1200" b="1" cap="none" spc="50" baseline="0">
              <a:ln w="0"/>
              <a:solidFill>
                <a:schemeClr val="bg2"/>
              </a:solidFill>
              <a:effectLst>
                <a:innerShdw blurRad="63500" dist="50800" dir="13500000">
                  <a:srgbClr val="000000">
                    <a:alpha val="50000"/>
                  </a:srgbClr>
                </a:innerShdw>
              </a:effectLst>
            </a:rPr>
            <a:t>P</a:t>
          </a:r>
          <a:r>
            <a:rPr lang="tr-TR" sz="1200" b="0" cap="none" spc="50" baseline="0">
              <a:ln w="0"/>
              <a:solidFill>
                <a:schemeClr val="bg2"/>
              </a:solidFill>
              <a:effectLst>
                <a:innerShdw blurRad="63500" dist="50800" dir="13500000">
                  <a:srgbClr val="000000">
                    <a:alpha val="50000"/>
                  </a:srgbClr>
                </a:innerShdw>
              </a:effectLst>
            </a:rPr>
            <a:t> harfine birlikte basarak ödeme planını yazdırabilirsiniz.</a:t>
          </a:r>
          <a:endParaRPr lang="tr-TR" sz="1200" b="0" cap="none" spc="50">
            <a:ln w="0"/>
            <a:solidFill>
              <a:schemeClr val="bg2"/>
            </a:solidFill>
            <a:effectLst>
              <a:innerShdw blurRad="63500" dist="50800" dir="13500000">
                <a:srgbClr val="000000">
                  <a:alpha val="50000"/>
                </a:srgbClr>
              </a:innerShdw>
            </a:effectLst>
          </a:endParaRPr>
        </a:p>
      </xdr:txBody>
    </xdr:sp>
    <xdr:clientData/>
  </xdr:oneCellAnchor>
  <xdr:twoCellAnchor editAs="oneCell">
    <xdr:from>
      <xdr:col>1</xdr:col>
      <xdr:colOff>327660</xdr:colOff>
      <xdr:row>2</xdr:row>
      <xdr:rowOff>106680</xdr:rowOff>
    </xdr:from>
    <xdr:to>
      <xdr:col>2</xdr:col>
      <xdr:colOff>548640</xdr:colOff>
      <xdr:row>2</xdr:row>
      <xdr:rowOff>855589</xdr:rowOff>
    </xdr:to>
    <xdr:pic>
      <xdr:nvPicPr>
        <xdr:cNvPr id="5" name="4 Resim" descr="attention-hi.pn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tretch>
          <a:fillRect/>
        </a:stretch>
      </xdr:blipFill>
      <xdr:spPr>
        <a:xfrm>
          <a:off x="1882140" y="754380"/>
          <a:ext cx="830580" cy="74890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220980</xdr:colOff>
          <xdr:row>8</xdr:row>
          <xdr:rowOff>365760</xdr:rowOff>
        </xdr:from>
        <xdr:to>
          <xdr:col>6</xdr:col>
          <xdr:colOff>449580</xdr:colOff>
          <xdr:row>9</xdr:row>
          <xdr:rowOff>365760</xdr:rowOff>
        </xdr:to>
        <xdr:sp macro="" textlink="">
          <xdr:nvSpPr>
            <xdr:cNvPr id="2052" name="Check Box 4" descr="Hesaplansın"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tr-TR" sz="800" b="0" i="0" u="none" strike="noStrike" baseline="0">
                  <a:solidFill>
                    <a:srgbClr val="000000"/>
                  </a:solidFill>
                  <a:latin typeface="Segoe UI"/>
                  <a:cs typeface="Segoe UI"/>
                </a:rPr>
                <a:t> </a:t>
              </a:r>
            </a:p>
          </xdr:txBody>
        </xdr:sp>
        <xdr:clientData/>
      </xdr:twoCellAnchor>
    </mc:Choice>
    <mc:Fallback/>
  </mc:AlternateContent>
  <xdr:twoCellAnchor>
    <xdr:from>
      <xdr:col>0</xdr:col>
      <xdr:colOff>435602</xdr:colOff>
      <xdr:row>7</xdr:row>
      <xdr:rowOff>232410</xdr:rowOff>
    </xdr:from>
    <xdr:to>
      <xdr:col>0</xdr:col>
      <xdr:colOff>1132832</xdr:colOff>
      <xdr:row>9</xdr:row>
      <xdr:rowOff>125730</xdr:rowOff>
    </xdr:to>
    <xdr:sp macro="" textlink="">
      <xdr:nvSpPr>
        <xdr:cNvPr id="6" name="Ok: Sağ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rot="5400000">
          <a:off x="456557" y="3571875"/>
          <a:ext cx="655320" cy="69723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457200</xdr:colOff>
      <xdr:row>129</xdr:row>
      <xdr:rowOff>152400</xdr:rowOff>
    </xdr:from>
    <xdr:to>
      <xdr:col>0</xdr:col>
      <xdr:colOff>1112520</xdr:colOff>
      <xdr:row>133</xdr:row>
      <xdr:rowOff>114300</xdr:rowOff>
    </xdr:to>
    <xdr:sp macro="" textlink="">
      <xdr:nvSpPr>
        <xdr:cNvPr id="8" name="Ok: Yukarı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457200" y="27020520"/>
          <a:ext cx="655320" cy="693420"/>
        </a:xfrm>
        <a:prstGeom prst="up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457200</xdr:colOff>
      <xdr:row>29</xdr:row>
      <xdr:rowOff>175260</xdr:rowOff>
    </xdr:from>
    <xdr:to>
      <xdr:col>0</xdr:col>
      <xdr:colOff>1154430</xdr:colOff>
      <xdr:row>33</xdr:row>
      <xdr:rowOff>99060</xdr:rowOff>
    </xdr:to>
    <xdr:sp macro="" textlink="">
      <xdr:nvSpPr>
        <xdr:cNvPr id="12" name="Ok: Sağ 11">
          <a:hlinkClick xmlns:r="http://schemas.openxmlformats.org/officeDocument/2006/relationships" r:id="rId2"/>
          <a:extLst>
            <a:ext uri="{FF2B5EF4-FFF2-40B4-BE49-F238E27FC236}">
              <a16:creationId xmlns:a16="http://schemas.microsoft.com/office/drawing/2014/main" id="{00000000-0008-0000-0200-00000C000000}"/>
            </a:ext>
          </a:extLst>
        </xdr:cNvPr>
        <xdr:cNvSpPr/>
      </xdr:nvSpPr>
      <xdr:spPr>
        <a:xfrm rot="5400000">
          <a:off x="478155" y="8734425"/>
          <a:ext cx="655320" cy="69723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480060</xdr:colOff>
      <xdr:row>25</xdr:row>
      <xdr:rowOff>83820</xdr:rowOff>
    </xdr:from>
    <xdr:to>
      <xdr:col>0</xdr:col>
      <xdr:colOff>1135380</xdr:colOff>
      <xdr:row>29</xdr:row>
      <xdr:rowOff>45720</xdr:rowOff>
    </xdr:to>
    <xdr:sp macro="" textlink="">
      <xdr:nvSpPr>
        <xdr:cNvPr id="13" name="Ok: Yukarı 12">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a:off x="480060" y="7932420"/>
          <a:ext cx="655320" cy="693420"/>
        </a:xfrm>
        <a:prstGeom prst="up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tr-TR" sz="1100"/>
        </a:p>
      </xdr:txBody>
    </xdr:sp>
    <xdr:clientData/>
  </xdr:twoCellAnchor>
  <xdr:twoCellAnchor>
    <xdr:from>
      <xdr:col>8</xdr:col>
      <xdr:colOff>320040</xdr:colOff>
      <xdr:row>5</xdr:row>
      <xdr:rowOff>220980</xdr:rowOff>
    </xdr:from>
    <xdr:to>
      <xdr:col>9</xdr:col>
      <xdr:colOff>434340</xdr:colOff>
      <xdr:row>9</xdr:row>
      <xdr:rowOff>29359</xdr:rowOff>
    </xdr:to>
    <xdr:grpSp>
      <xdr:nvGrpSpPr>
        <xdr:cNvPr id="18" name="Grup 17">
          <a:hlinkClick xmlns:r="http://schemas.openxmlformats.org/officeDocument/2006/relationships" r:id="rId4"/>
          <a:extLst>
            <a:ext uri="{FF2B5EF4-FFF2-40B4-BE49-F238E27FC236}">
              <a16:creationId xmlns:a16="http://schemas.microsoft.com/office/drawing/2014/main" id="{00000000-0008-0000-0200-000012000000}"/>
            </a:ext>
          </a:extLst>
        </xdr:cNvPr>
        <xdr:cNvGrpSpPr/>
      </xdr:nvGrpSpPr>
      <xdr:grpSpPr>
        <a:xfrm>
          <a:off x="6736080" y="3009900"/>
          <a:ext cx="998220" cy="1332379"/>
          <a:chOff x="6774180" y="3177540"/>
          <a:chExt cx="998220" cy="1332379"/>
        </a:xfrm>
      </xdr:grpSpPr>
      <xdr:sp macro="" textlink="">
        <xdr:nvSpPr>
          <xdr:cNvPr id="17" name="Dikdörtgen: Katlanmış Köşe 16">
            <a:extLst>
              <a:ext uri="{FF2B5EF4-FFF2-40B4-BE49-F238E27FC236}">
                <a16:creationId xmlns:a16="http://schemas.microsoft.com/office/drawing/2014/main" id="{00000000-0008-0000-0200-000011000000}"/>
              </a:ext>
            </a:extLst>
          </xdr:cNvPr>
          <xdr:cNvSpPr/>
        </xdr:nvSpPr>
        <xdr:spPr>
          <a:xfrm rot="10800000">
            <a:off x="6774180" y="3177540"/>
            <a:ext cx="998220" cy="1310640"/>
          </a:xfrm>
          <a:prstGeom prst="foldedCorner">
            <a:avLst/>
          </a:prstGeom>
          <a:solidFill>
            <a:schemeClr val="bg2">
              <a:lumMod val="50000"/>
            </a:schemeClr>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tr-TR" sz="1100"/>
          </a:p>
        </xdr:txBody>
      </xdr:sp>
      <xdr:pic>
        <xdr:nvPicPr>
          <xdr:cNvPr id="19" name="Resim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26580" y="3246120"/>
            <a:ext cx="830580" cy="821680"/>
          </a:xfrm>
          <a:prstGeom prst="rect">
            <a:avLst/>
          </a:prstGeom>
        </xdr:spPr>
      </xdr:pic>
      <xdr:sp macro="" textlink="">
        <xdr:nvSpPr>
          <xdr:cNvPr id="20" name="Dikdörtgen 19">
            <a:extLst>
              <a:ext uri="{FF2B5EF4-FFF2-40B4-BE49-F238E27FC236}">
                <a16:creationId xmlns:a16="http://schemas.microsoft.com/office/drawing/2014/main" id="{00000000-0008-0000-0200-000014000000}"/>
              </a:ext>
            </a:extLst>
          </xdr:cNvPr>
          <xdr:cNvSpPr/>
        </xdr:nvSpPr>
        <xdr:spPr>
          <a:xfrm>
            <a:off x="6870898" y="3916680"/>
            <a:ext cx="807016" cy="593239"/>
          </a:xfrm>
          <a:prstGeom prst="rect">
            <a:avLst/>
          </a:prstGeom>
          <a:noFill/>
        </xdr:spPr>
        <xdr:txBody>
          <a:bodyPr wrap="none" lIns="91440" tIns="45720" rIns="91440" bIns="45720" anchor="ctr">
            <a:spAutoFit/>
          </a:bodyPr>
          <a:lstStyle/>
          <a:p>
            <a:pPr algn="ctr"/>
            <a:r>
              <a:rPr lang="tr-TR" sz="1600" b="1" cap="none" spc="0">
                <a:ln w="0"/>
                <a:solidFill>
                  <a:schemeClr val="tx1"/>
                </a:solidFill>
                <a:effectLst>
                  <a:outerShdw blurRad="38100" dist="19050" dir="2700000" algn="tl" rotWithShape="0">
                    <a:schemeClr val="dk1">
                      <a:alpha val="40000"/>
                    </a:schemeClr>
                  </a:outerShdw>
                </a:effectLst>
              </a:rPr>
              <a:t>Ödeme</a:t>
            </a:r>
            <a:endParaRPr lang="tr-TR" sz="1600" b="1" cap="none" spc="0" baseline="0">
              <a:ln w="0"/>
              <a:solidFill>
                <a:schemeClr val="tx1"/>
              </a:solidFill>
              <a:effectLst>
                <a:outerShdw blurRad="38100" dist="19050" dir="2700000" algn="tl" rotWithShape="0">
                  <a:schemeClr val="dk1">
                    <a:alpha val="40000"/>
                  </a:schemeClr>
                </a:outerShdw>
              </a:effectLst>
            </a:endParaRPr>
          </a:p>
          <a:p>
            <a:pPr algn="ctr"/>
            <a:r>
              <a:rPr lang="tr-TR" sz="1600" b="1" cap="none" spc="0">
                <a:ln w="0"/>
                <a:solidFill>
                  <a:schemeClr val="tx1"/>
                </a:solidFill>
                <a:effectLst>
                  <a:outerShdw blurRad="38100" dist="19050" dir="2700000" algn="tl" rotWithShape="0">
                    <a:schemeClr val="dk1">
                      <a:alpha val="40000"/>
                    </a:schemeClr>
                  </a:outerShdw>
                </a:effectLst>
              </a:rPr>
              <a:t>Planı</a:t>
            </a:r>
          </a:p>
        </xdr:txBody>
      </xdr:sp>
    </xdr:grpSp>
    <xdr:clientData/>
  </xdr:twoCellAnchor>
  <xdr:twoCellAnchor editAs="oneCell">
    <xdr:from>
      <xdr:col>0</xdr:col>
      <xdr:colOff>486523</xdr:colOff>
      <xdr:row>1</xdr:row>
      <xdr:rowOff>83821</xdr:rowOff>
    </xdr:from>
    <xdr:to>
      <xdr:col>0</xdr:col>
      <xdr:colOff>990471</xdr:colOff>
      <xdr:row>2</xdr:row>
      <xdr:rowOff>53341</xdr:rowOff>
    </xdr:to>
    <xdr:pic>
      <xdr:nvPicPr>
        <xdr:cNvPr id="22" name="Resim 21">
          <a:hlinkClick xmlns:r="http://schemas.openxmlformats.org/officeDocument/2006/relationships" r:id="rId6"/>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6523" y="198121"/>
          <a:ext cx="503948" cy="502920"/>
        </a:xfrm>
        <a:prstGeom prst="rect">
          <a:avLst/>
        </a:prstGeom>
      </xdr:spPr>
    </xdr:pic>
    <xdr:clientData/>
  </xdr:twoCellAnchor>
  <xdr:oneCellAnchor>
    <xdr:from>
      <xdr:col>0</xdr:col>
      <xdr:colOff>118110</xdr:colOff>
      <xdr:row>2</xdr:row>
      <xdr:rowOff>22860</xdr:rowOff>
    </xdr:from>
    <xdr:ext cx="1238250" cy="342786"/>
    <xdr:sp macro="" textlink="">
      <xdr:nvSpPr>
        <xdr:cNvPr id="24" name="Dikdörtgen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118110" y="670560"/>
          <a:ext cx="1238250" cy="342786"/>
        </a:xfrm>
        <a:prstGeom prst="rect">
          <a:avLst/>
        </a:prstGeom>
        <a:noFill/>
      </xdr:spPr>
      <xdr:txBody>
        <a:bodyPr wrap="square" lIns="91440" tIns="45720" rIns="91440" bIns="45720">
          <a:spAutoFit/>
        </a:bodyPr>
        <a:lstStyle/>
        <a:p>
          <a:pPr algn="ctr"/>
          <a:r>
            <a:rPr lang="tr-TR" sz="1600" b="1" cap="none" spc="0">
              <a:ln w="0"/>
              <a:solidFill>
                <a:schemeClr val="tx1"/>
              </a:solidFill>
              <a:effectLst>
                <a:outerShdw blurRad="38100" dist="19050" dir="2700000" algn="tl" rotWithShape="0">
                  <a:schemeClr val="dk1">
                    <a:alpha val="40000"/>
                  </a:schemeClr>
                </a:outerShdw>
              </a:effectLst>
            </a:rPr>
            <a:t>Ana</a:t>
          </a:r>
          <a:r>
            <a:rPr lang="tr-TR" sz="1600" b="1" cap="none" spc="0" baseline="0">
              <a:ln w="0"/>
              <a:solidFill>
                <a:schemeClr val="tx1"/>
              </a:solidFill>
              <a:effectLst>
                <a:outerShdw blurRad="38100" dist="19050" dir="2700000" algn="tl" rotWithShape="0">
                  <a:schemeClr val="dk1">
                    <a:alpha val="40000"/>
                  </a:schemeClr>
                </a:outerShdw>
              </a:effectLst>
            </a:rPr>
            <a:t> </a:t>
          </a:r>
          <a:r>
            <a:rPr lang="tr-TR" sz="1600" b="1" cap="none" spc="0">
              <a:ln w="0"/>
              <a:solidFill>
                <a:schemeClr val="tx1"/>
              </a:solidFill>
              <a:effectLst>
                <a:outerShdw blurRad="38100" dist="19050" dir="2700000" algn="tl" rotWithShape="0">
                  <a:schemeClr val="dk1">
                    <a:alpha val="40000"/>
                  </a:schemeClr>
                </a:outerShdw>
              </a:effectLst>
            </a:rPr>
            <a:t>Menü</a:t>
          </a:r>
        </a:p>
      </xdr:txBody>
    </xdr:sp>
    <xdr:clientData/>
  </xdr:oneCellAnchor>
  <xdr:oneCellAnchor>
    <xdr:from>
      <xdr:col>0</xdr:col>
      <xdr:colOff>308610</xdr:colOff>
      <xdr:row>2</xdr:row>
      <xdr:rowOff>1161865</xdr:rowOff>
    </xdr:from>
    <xdr:ext cx="798815" cy="342786"/>
    <xdr:sp macro="" textlink="">
      <xdr:nvSpPr>
        <xdr:cNvPr id="21" name="Dikdörtgen 20">
          <a:hlinkClick xmlns:r="http://schemas.openxmlformats.org/officeDocument/2006/relationships" r:id="rId8"/>
          <a:extLst>
            <a:ext uri="{FF2B5EF4-FFF2-40B4-BE49-F238E27FC236}">
              <a16:creationId xmlns:a16="http://schemas.microsoft.com/office/drawing/2014/main" id="{00000000-0008-0000-0200-000015000000}"/>
            </a:ext>
          </a:extLst>
        </xdr:cNvPr>
        <xdr:cNvSpPr/>
      </xdr:nvSpPr>
      <xdr:spPr>
        <a:xfrm>
          <a:off x="308610" y="1809565"/>
          <a:ext cx="798815" cy="342786"/>
        </a:xfrm>
        <a:prstGeom prst="rect">
          <a:avLst/>
        </a:prstGeom>
        <a:noFill/>
      </xdr:spPr>
      <xdr:txBody>
        <a:bodyPr wrap="square" lIns="91440" tIns="45720" rIns="91440" bIns="45720">
          <a:spAutoFit/>
        </a:bodyPr>
        <a:lstStyle/>
        <a:p>
          <a:pPr algn="ctr"/>
          <a:r>
            <a:rPr lang="tr-TR" sz="1600" b="1" cap="none" spc="0">
              <a:ln w="0"/>
              <a:solidFill>
                <a:schemeClr val="tx1"/>
              </a:solidFill>
              <a:effectLst>
                <a:outerShdw blurRad="38100" dist="19050" dir="2700000" algn="tl" rotWithShape="0">
                  <a:schemeClr val="dk1">
                    <a:alpha val="40000"/>
                  </a:schemeClr>
                </a:outerShdw>
              </a:effectLst>
            </a:rPr>
            <a:t>Ayarlar</a:t>
          </a:r>
        </a:p>
      </xdr:txBody>
    </xdr:sp>
    <xdr:clientData/>
  </xdr:oneCellAnchor>
  <xdr:twoCellAnchor editAs="oneCell">
    <xdr:from>
      <xdr:col>0</xdr:col>
      <xdr:colOff>475607</xdr:colOff>
      <xdr:row>2</xdr:row>
      <xdr:rowOff>693420</xdr:rowOff>
    </xdr:from>
    <xdr:to>
      <xdr:col>0</xdr:col>
      <xdr:colOff>1001387</xdr:colOff>
      <xdr:row>2</xdr:row>
      <xdr:rowOff>1217940</xdr:rowOff>
    </xdr:to>
    <xdr:pic>
      <xdr:nvPicPr>
        <xdr:cNvPr id="23" name="Resim 22">
          <a:hlinkClick xmlns:r="http://schemas.openxmlformats.org/officeDocument/2006/relationships" r:id="rId8"/>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5607" y="1341120"/>
          <a:ext cx="525780" cy="524520"/>
        </a:xfrm>
        <a:prstGeom prst="rect">
          <a:avLst/>
        </a:prstGeom>
      </xdr:spPr>
    </xdr:pic>
    <xdr:clientData/>
  </xdr:twoCellAnchor>
  <xdr:twoCellAnchor editAs="oneCell">
    <xdr:from>
      <xdr:col>3</xdr:col>
      <xdr:colOff>137160</xdr:colOff>
      <xdr:row>3</xdr:row>
      <xdr:rowOff>129540</xdr:rowOff>
    </xdr:from>
    <xdr:to>
      <xdr:col>3</xdr:col>
      <xdr:colOff>441960</xdr:colOff>
      <xdr:row>3</xdr:row>
      <xdr:rowOff>404369</xdr:rowOff>
    </xdr:to>
    <xdr:pic>
      <xdr:nvPicPr>
        <xdr:cNvPr id="25" name="4 Resim" descr="attention-hi.png">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stretch>
          <a:fillRect/>
        </a:stretch>
      </xdr:blipFill>
      <xdr:spPr>
        <a:xfrm>
          <a:off x="3040380" y="1813560"/>
          <a:ext cx="304800" cy="274829"/>
        </a:xfrm>
        <a:prstGeom prst="rect">
          <a:avLst/>
        </a:prstGeom>
      </xdr:spPr>
    </xdr:pic>
    <xdr:clientData/>
  </xdr:twoCellAnchor>
  <xdr:twoCellAnchor editAs="oneCell">
    <xdr:from>
      <xdr:col>11</xdr:col>
      <xdr:colOff>83820</xdr:colOff>
      <xdr:row>3</xdr:row>
      <xdr:rowOff>121920</xdr:rowOff>
    </xdr:from>
    <xdr:to>
      <xdr:col>11</xdr:col>
      <xdr:colOff>388620</xdr:colOff>
      <xdr:row>3</xdr:row>
      <xdr:rowOff>396749</xdr:rowOff>
    </xdr:to>
    <xdr:pic>
      <xdr:nvPicPr>
        <xdr:cNvPr id="26" name="4 Resim" descr="attention-hi.png">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 cstate="print"/>
        <a:stretch>
          <a:fillRect/>
        </a:stretch>
      </xdr:blipFill>
      <xdr:spPr>
        <a:xfrm>
          <a:off x="8907780" y="1805940"/>
          <a:ext cx="304800" cy="2748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2" name="8 Resim" descr="attention-hi.png">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290292</xdr:colOff>
      <xdr:row>17</xdr:row>
      <xdr:rowOff>222885</xdr:rowOff>
    </xdr:from>
    <xdr:to>
      <xdr:col>16</xdr:col>
      <xdr:colOff>299727</xdr:colOff>
      <xdr:row>21</xdr:row>
      <xdr:rowOff>28485</xdr:rowOff>
    </xdr:to>
    <xdr:sp macro="" textlink="">
      <xdr:nvSpPr>
        <xdr:cNvPr id="3" name="3 Aşağı Ok">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9807672" y="454342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280035</xdr:colOff>
      <xdr:row>56</xdr:row>
      <xdr:rowOff>139065</xdr:rowOff>
    </xdr:from>
    <xdr:to>
      <xdr:col>16</xdr:col>
      <xdr:colOff>289470</xdr:colOff>
      <xdr:row>60</xdr:row>
      <xdr:rowOff>97065</xdr:rowOff>
    </xdr:to>
    <xdr:sp macro="" textlink="">
      <xdr:nvSpPr>
        <xdr:cNvPr id="4" name="4 Aşağı Ok">
          <a:hlinkClick xmlns:r="http://schemas.openxmlformats.org/officeDocument/2006/relationships" r:id="rId3"/>
          <a:extLst>
            <a:ext uri="{FF2B5EF4-FFF2-40B4-BE49-F238E27FC236}">
              <a16:creationId xmlns:a16="http://schemas.microsoft.com/office/drawing/2014/main" id="{00000000-0008-0000-1D00-000004000000}"/>
            </a:ext>
          </a:extLst>
        </xdr:cNvPr>
        <xdr:cNvSpPr/>
      </xdr:nvSpPr>
      <xdr:spPr>
        <a:xfrm rot="10800000">
          <a:off x="9797415" y="1337500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13" name="Grafik 12">
          <a:extLst>
            <a:ext uri="{FF2B5EF4-FFF2-40B4-BE49-F238E27FC236}">
              <a16:creationId xmlns:a16="http://schemas.microsoft.com/office/drawing/2014/main" id="{00000000-0008-0000-1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242284</xdr:colOff>
      <xdr:row>4</xdr:row>
      <xdr:rowOff>182880</xdr:rowOff>
    </xdr:from>
    <xdr:to>
      <xdr:col>2</xdr:col>
      <xdr:colOff>86959</xdr:colOff>
      <xdr:row>6</xdr:row>
      <xdr:rowOff>92325</xdr:rowOff>
    </xdr:to>
    <xdr:pic>
      <xdr:nvPicPr>
        <xdr:cNvPr id="9" name="6 Resim" descr="HAZİRAN.png">
          <a:hlinkClick xmlns:r="http://schemas.openxmlformats.org/officeDocument/2006/relationships" r:id="rId5"/>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6" cstate="print"/>
        <a:stretch>
          <a:fillRect/>
        </a:stretch>
      </xdr:blipFill>
      <xdr:spPr>
        <a:xfrm>
          <a:off x="242284" y="1135380"/>
          <a:ext cx="560955" cy="534285"/>
        </a:xfrm>
        <a:prstGeom prst="rect">
          <a:avLst/>
        </a:prstGeom>
      </xdr:spPr>
    </xdr:pic>
    <xdr:clientData/>
  </xdr:twoCellAnchor>
  <xdr:oneCellAnchor>
    <xdr:from>
      <xdr:col>0</xdr:col>
      <xdr:colOff>0</xdr:colOff>
      <xdr:row>8</xdr:row>
      <xdr:rowOff>118111</xdr:rowOff>
    </xdr:from>
    <xdr:ext cx="1030282" cy="655949"/>
    <xdr:sp macro="" textlink="">
      <xdr:nvSpPr>
        <xdr:cNvPr id="14" name="8 Metin kutusu">
          <a:hlinkClick xmlns:r="http://schemas.openxmlformats.org/officeDocument/2006/relationships" r:id="rId7"/>
          <a:extLst>
            <a:ext uri="{FF2B5EF4-FFF2-40B4-BE49-F238E27FC236}">
              <a16:creationId xmlns:a16="http://schemas.microsoft.com/office/drawing/2014/main" id="{00000000-0008-0000-1D00-00000E000000}"/>
            </a:ext>
          </a:extLst>
        </xdr:cNvPr>
        <xdr:cNvSpPr txBox="1"/>
      </xdr:nvSpPr>
      <xdr:spPr>
        <a:xfrm>
          <a:off x="0" y="2320291"/>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HAZİRAN AYI</a:t>
          </a:r>
        </a:p>
        <a:p>
          <a:pPr algn="ctr"/>
          <a:r>
            <a:rPr lang="tr-TR" sz="1200" b="1"/>
            <a:t>GELİR-GİDER </a:t>
          </a:r>
        </a:p>
        <a:p>
          <a:pPr algn="ctr"/>
          <a:r>
            <a:rPr lang="tr-TR" sz="1200" b="1"/>
            <a:t>RAPORU</a:t>
          </a:r>
        </a:p>
      </xdr:txBody>
    </xdr:sp>
    <xdr:clientData/>
  </xdr:oneCellAnchor>
  <xdr:twoCellAnchor editAs="oneCell">
    <xdr:from>
      <xdr:col>0</xdr:col>
      <xdr:colOff>198664</xdr:colOff>
      <xdr:row>6</xdr:row>
      <xdr:rowOff>213360</xdr:rowOff>
    </xdr:from>
    <xdr:to>
      <xdr:col>2</xdr:col>
      <xdr:colOff>115339</xdr:colOff>
      <xdr:row>8</xdr:row>
      <xdr:rowOff>196710</xdr:rowOff>
    </xdr:to>
    <xdr:pic>
      <xdr:nvPicPr>
        <xdr:cNvPr id="15" name="9 Resim" descr="gelir-gider-yazici.png">
          <a:hlinkClick xmlns:r="http://schemas.openxmlformats.org/officeDocument/2006/relationships" r:id="rId7"/>
          <a:extLst>
            <a:ext uri="{FF2B5EF4-FFF2-40B4-BE49-F238E27FC236}">
              <a16:creationId xmlns:a16="http://schemas.microsoft.com/office/drawing/2014/main" id="{00000000-0008-0000-1D00-00000F000000}"/>
            </a:ext>
          </a:extLst>
        </xdr:cNvPr>
        <xdr:cNvPicPr>
          <a:picLocks noChangeAspect="1"/>
        </xdr:cNvPicPr>
      </xdr:nvPicPr>
      <xdr:blipFill>
        <a:blip xmlns:r="http://schemas.openxmlformats.org/officeDocument/2006/relationships" r:embed="rId8" cstate="print"/>
        <a:stretch>
          <a:fillRect/>
        </a:stretch>
      </xdr:blipFill>
      <xdr:spPr>
        <a:xfrm>
          <a:off x="198664" y="1790700"/>
          <a:ext cx="632955" cy="608190"/>
        </a:xfrm>
        <a:prstGeom prst="rect">
          <a:avLst/>
        </a:prstGeom>
      </xdr:spPr>
    </xdr:pic>
    <xdr:clientData/>
  </xdr:twoCellAnchor>
  <xdr:twoCellAnchor editAs="oneCell">
    <xdr:from>
      <xdr:col>15</xdr:col>
      <xdr:colOff>352159</xdr:colOff>
      <xdr:row>0</xdr:row>
      <xdr:rowOff>182880</xdr:rowOff>
    </xdr:from>
    <xdr:to>
      <xdr:col>16</xdr:col>
      <xdr:colOff>237859</xdr:colOff>
      <xdr:row>3</xdr:row>
      <xdr:rowOff>243840</xdr:rowOff>
    </xdr:to>
    <xdr:pic>
      <xdr:nvPicPr>
        <xdr:cNvPr id="16" name="Resim 15">
          <a:hlinkClick xmlns:r="http://schemas.openxmlformats.org/officeDocument/2006/relationships" r:id="rId9"/>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69539" y="182880"/>
          <a:ext cx="617220" cy="617220"/>
        </a:xfrm>
        <a:prstGeom prst="rect">
          <a:avLst/>
        </a:prstGeom>
      </xdr:spPr>
    </xdr:pic>
    <xdr:clientData/>
  </xdr:twoCellAnchor>
  <xdr:oneCellAnchor>
    <xdr:from>
      <xdr:col>15</xdr:col>
      <xdr:colOff>110490</xdr:colOff>
      <xdr:row>3</xdr:row>
      <xdr:rowOff>165144</xdr:rowOff>
    </xdr:from>
    <xdr:ext cx="1100559" cy="655949"/>
    <xdr:sp macro="" textlink="">
      <xdr:nvSpPr>
        <xdr:cNvPr id="17" name="11 Metin kutusu">
          <a:hlinkClick xmlns:r="http://schemas.openxmlformats.org/officeDocument/2006/relationships" r:id="rId9"/>
          <a:extLst>
            <a:ext uri="{FF2B5EF4-FFF2-40B4-BE49-F238E27FC236}">
              <a16:creationId xmlns:a16="http://schemas.microsoft.com/office/drawing/2014/main" id="{00000000-0008-0000-1D00-000011000000}"/>
            </a:ext>
          </a:extLst>
        </xdr:cNvPr>
        <xdr:cNvSpPr txBox="1"/>
      </xdr:nvSpPr>
      <xdr:spPr>
        <a:xfrm>
          <a:off x="9627870" y="72140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MAYIS AYI</a:t>
          </a:r>
        </a:p>
        <a:p>
          <a:pPr algn="ctr"/>
          <a:r>
            <a:rPr lang="tr-TR" sz="1200" b="1"/>
            <a:t>BORÇ-ALACAK</a:t>
          </a:r>
        </a:p>
        <a:p>
          <a:pPr algn="ctr"/>
          <a:r>
            <a:rPr lang="tr-TR" sz="1200" b="1"/>
            <a:t>RAPORU</a:t>
          </a:r>
        </a:p>
      </xdr:txBody>
    </xdr:sp>
    <xdr:clientData/>
  </xdr:oneCellAnchor>
  <xdr:twoCellAnchor editAs="oneCell">
    <xdr:from>
      <xdr:col>15</xdr:col>
      <xdr:colOff>352159</xdr:colOff>
      <xdr:row>5</xdr:row>
      <xdr:rowOff>289560</xdr:rowOff>
    </xdr:from>
    <xdr:to>
      <xdr:col>16</xdr:col>
      <xdr:colOff>237859</xdr:colOff>
      <xdr:row>7</xdr:row>
      <xdr:rowOff>281940</xdr:rowOff>
    </xdr:to>
    <xdr:pic>
      <xdr:nvPicPr>
        <xdr:cNvPr id="18" name="Resim 17">
          <a:hlinkClick xmlns:r="http://schemas.openxmlformats.org/officeDocument/2006/relationships" r:id="rId11"/>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69539" y="1554480"/>
          <a:ext cx="617220" cy="617220"/>
        </a:xfrm>
        <a:prstGeom prst="rect">
          <a:avLst/>
        </a:prstGeom>
      </xdr:spPr>
    </xdr:pic>
    <xdr:clientData/>
  </xdr:twoCellAnchor>
  <xdr:oneCellAnchor>
    <xdr:from>
      <xdr:col>15</xdr:col>
      <xdr:colOff>110490</xdr:colOff>
      <xdr:row>7</xdr:row>
      <xdr:rowOff>203244</xdr:rowOff>
    </xdr:from>
    <xdr:ext cx="1100559" cy="655949"/>
    <xdr:sp macro="" textlink="">
      <xdr:nvSpPr>
        <xdr:cNvPr id="19" name="11 Metin kutusu">
          <a:hlinkClick xmlns:r="http://schemas.openxmlformats.org/officeDocument/2006/relationships" r:id="rId11"/>
          <a:extLst>
            <a:ext uri="{FF2B5EF4-FFF2-40B4-BE49-F238E27FC236}">
              <a16:creationId xmlns:a16="http://schemas.microsoft.com/office/drawing/2014/main" id="{00000000-0008-0000-1D00-000013000000}"/>
            </a:ext>
          </a:extLst>
        </xdr:cNvPr>
        <xdr:cNvSpPr txBox="1"/>
      </xdr:nvSpPr>
      <xdr:spPr>
        <a:xfrm>
          <a:off x="9627870" y="209300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TEMMUZ AYI</a:t>
          </a:r>
        </a:p>
        <a:p>
          <a:pPr algn="ctr"/>
          <a:r>
            <a:rPr lang="tr-TR" sz="1200" b="1"/>
            <a:t>BORÇ-ALACAK</a:t>
          </a:r>
        </a:p>
        <a:p>
          <a:pPr algn="ctr"/>
          <a:r>
            <a:rPr lang="tr-TR" sz="1200" b="1"/>
            <a:t>RAPORU</a:t>
          </a:r>
        </a:p>
      </xdr:txBody>
    </xdr:sp>
    <xdr:clientData/>
  </xdr:oneCellAnchor>
  <xdr:twoCellAnchor editAs="oneCell">
    <xdr:from>
      <xdr:col>15</xdr:col>
      <xdr:colOff>340729</xdr:colOff>
      <xdr:row>11</xdr:row>
      <xdr:rowOff>53340</xdr:rowOff>
    </xdr:from>
    <xdr:to>
      <xdr:col>16</xdr:col>
      <xdr:colOff>226429</xdr:colOff>
      <xdr:row>13</xdr:row>
      <xdr:rowOff>213360</xdr:rowOff>
    </xdr:to>
    <xdr:pic>
      <xdr:nvPicPr>
        <xdr:cNvPr id="21" name="Resim 20">
          <a:hlinkClick xmlns:r="http://schemas.openxmlformats.org/officeDocument/2006/relationships" r:id="rId12"/>
          <a:extLst>
            <a:ext uri="{FF2B5EF4-FFF2-40B4-BE49-F238E27FC236}">
              <a16:creationId xmlns:a16="http://schemas.microsoft.com/office/drawing/2014/main" id="{00000000-0008-0000-1D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58109" y="3002280"/>
          <a:ext cx="617220" cy="617220"/>
        </a:xfrm>
        <a:prstGeom prst="rect">
          <a:avLst/>
        </a:prstGeom>
      </xdr:spPr>
    </xdr:pic>
    <xdr:clientData/>
  </xdr:twoCellAnchor>
  <xdr:oneCellAnchor>
    <xdr:from>
      <xdr:col>15</xdr:col>
      <xdr:colOff>99060</xdr:colOff>
      <xdr:row>13</xdr:row>
      <xdr:rowOff>134664</xdr:rowOff>
    </xdr:from>
    <xdr:ext cx="1100559" cy="655949"/>
    <xdr:sp macro="" textlink="">
      <xdr:nvSpPr>
        <xdr:cNvPr id="22" name="11 Metin kutusu">
          <a:hlinkClick xmlns:r="http://schemas.openxmlformats.org/officeDocument/2006/relationships" r:id="rId12"/>
          <a:extLst>
            <a:ext uri="{FF2B5EF4-FFF2-40B4-BE49-F238E27FC236}">
              <a16:creationId xmlns:a16="http://schemas.microsoft.com/office/drawing/2014/main" id="{00000000-0008-0000-1D00-000016000000}"/>
            </a:ext>
          </a:extLst>
        </xdr:cNvPr>
        <xdr:cNvSpPr txBox="1"/>
      </xdr:nvSpPr>
      <xdr:spPr>
        <a:xfrm>
          <a:off x="9616440" y="354080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0</xdr:col>
      <xdr:colOff>272689</xdr:colOff>
      <xdr:row>0</xdr:row>
      <xdr:rowOff>83820</xdr:rowOff>
    </xdr:from>
    <xdr:to>
      <xdr:col>2</xdr:col>
      <xdr:colOff>80284</xdr:colOff>
      <xdr:row>3</xdr:row>
      <xdr:rowOff>10330</xdr:rowOff>
    </xdr:to>
    <xdr:pic>
      <xdr:nvPicPr>
        <xdr:cNvPr id="23" name="2 Resim" descr="raporlar.png">
          <a:hlinkClick xmlns:r="http://schemas.openxmlformats.org/officeDocument/2006/relationships" r:id="rId13"/>
          <a:extLst>
            <a:ext uri="{FF2B5EF4-FFF2-40B4-BE49-F238E27FC236}">
              <a16:creationId xmlns:a16="http://schemas.microsoft.com/office/drawing/2014/main" id="{00000000-0008-0000-1D00-000017000000}"/>
            </a:ext>
          </a:extLst>
        </xdr:cNvPr>
        <xdr:cNvPicPr>
          <a:picLocks noChangeAspect="1"/>
        </xdr:cNvPicPr>
      </xdr:nvPicPr>
      <xdr:blipFill>
        <a:blip xmlns:r="http://schemas.openxmlformats.org/officeDocument/2006/relationships" r:embed="rId14" cstate="print"/>
        <a:stretch>
          <a:fillRect/>
        </a:stretch>
      </xdr:blipFill>
      <xdr:spPr>
        <a:xfrm>
          <a:off x="272689" y="83820"/>
          <a:ext cx="523875" cy="482770"/>
        </a:xfrm>
        <a:prstGeom prst="rect">
          <a:avLst/>
        </a:prstGeom>
      </xdr:spPr>
    </xdr:pic>
    <xdr:clientData/>
  </xdr:twoCellAnchor>
  <xdr:oneCellAnchor>
    <xdr:from>
      <xdr:col>0</xdr:col>
      <xdr:colOff>93609</xdr:colOff>
      <xdr:row>2</xdr:row>
      <xdr:rowOff>156211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1D00-000018000000}"/>
            </a:ext>
          </a:extLst>
        </xdr:cNvPr>
        <xdr:cNvSpPr txBox="1"/>
      </xdr:nvSpPr>
      <xdr:spPr>
        <a:xfrm>
          <a:off x="93609" y="52959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12</xdr:col>
      <xdr:colOff>716280</xdr:colOff>
      <xdr:row>3</xdr:row>
      <xdr:rowOff>15240</xdr:rowOff>
    </xdr:from>
    <xdr:to>
      <xdr:col>14</xdr:col>
      <xdr:colOff>541020</xdr:colOff>
      <xdr:row>4</xdr:row>
      <xdr:rowOff>17780</xdr:rowOff>
    </xdr:to>
    <xdr:pic>
      <xdr:nvPicPr>
        <xdr:cNvPr id="5" name="Resim 4">
          <a:hlinkClick xmlns:r="http://schemas.openxmlformats.org/officeDocument/2006/relationships" r:id="rId16"/>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130540" y="571500"/>
          <a:ext cx="1196340" cy="398780"/>
        </a:xfrm>
        <a:prstGeom prst="rect">
          <a:avLst/>
        </a:prstGeom>
      </xdr:spPr>
    </xdr:pic>
    <xdr:clientData/>
  </xdr:twoCellAnchor>
  <xdr:twoCellAnchor editAs="oneCell">
    <xdr:from>
      <xdr:col>7</xdr:col>
      <xdr:colOff>342900</xdr:colOff>
      <xdr:row>61</xdr:row>
      <xdr:rowOff>144780</xdr:rowOff>
    </xdr:from>
    <xdr:to>
      <xdr:col>9</xdr:col>
      <xdr:colOff>876300</xdr:colOff>
      <xdr:row>64</xdr:row>
      <xdr:rowOff>180340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34840" y="14295120"/>
          <a:ext cx="1752600" cy="584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2" name="1 Grafik">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76357</xdr:colOff>
      <xdr:row>2</xdr:row>
      <xdr:rowOff>123826</xdr:rowOff>
    </xdr:to>
    <xdr:pic>
      <xdr:nvPicPr>
        <xdr:cNvPr id="3" name="2 Resim" descr="attention-hi.png">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248382</xdr:colOff>
      <xdr:row>17</xdr:row>
      <xdr:rowOff>217170</xdr:rowOff>
    </xdr:from>
    <xdr:to>
      <xdr:col>16</xdr:col>
      <xdr:colOff>257817</xdr:colOff>
      <xdr:row>21</xdr:row>
      <xdr:rowOff>22770</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1E00-000004000000}"/>
            </a:ext>
          </a:extLst>
        </xdr:cNvPr>
        <xdr:cNvSpPr/>
      </xdr:nvSpPr>
      <xdr:spPr>
        <a:xfrm>
          <a:off x="9887682" y="4537710"/>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348615</xdr:colOff>
      <xdr:row>56</xdr:row>
      <xdr:rowOff>139065</xdr:rowOff>
    </xdr:from>
    <xdr:to>
      <xdr:col>16</xdr:col>
      <xdr:colOff>358050</xdr:colOff>
      <xdr:row>60</xdr:row>
      <xdr:rowOff>97065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1E00-000005000000}"/>
            </a:ext>
          </a:extLst>
        </xdr:cNvPr>
        <xdr:cNvSpPr/>
      </xdr:nvSpPr>
      <xdr:spPr>
        <a:xfrm rot="10800000">
          <a:off x="9987915" y="1337500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275877</xdr:colOff>
      <xdr:row>4</xdr:row>
      <xdr:rowOff>102870</xdr:rowOff>
    </xdr:from>
    <xdr:to>
      <xdr:col>2</xdr:col>
      <xdr:colOff>120552</xdr:colOff>
      <xdr:row>6</xdr:row>
      <xdr:rowOff>12315</xdr:rowOff>
    </xdr:to>
    <xdr:pic>
      <xdr:nvPicPr>
        <xdr:cNvPr id="7" name="6 Resim" descr="TEMMUZ.png">
          <a:hlinkClick xmlns:r="http://schemas.openxmlformats.org/officeDocument/2006/relationships" r:id="rId5"/>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cstate="print"/>
        <a:stretch>
          <a:fillRect/>
        </a:stretch>
      </xdr:blipFill>
      <xdr:spPr>
        <a:xfrm>
          <a:off x="275877" y="1055370"/>
          <a:ext cx="560955" cy="534285"/>
        </a:xfrm>
        <a:prstGeom prst="rect">
          <a:avLst/>
        </a:prstGeom>
      </xdr:spPr>
    </xdr:pic>
    <xdr:clientData/>
  </xdr:twoCellAnchor>
  <xdr:oneCellAnchor>
    <xdr:from>
      <xdr:col>0</xdr:col>
      <xdr:colOff>15553</xdr:colOff>
      <xdr:row>13</xdr:row>
      <xdr:rowOff>121921</xdr:rowOff>
    </xdr:from>
    <xdr:ext cx="1051122" cy="655949"/>
    <xdr:sp macro="" textlink="">
      <xdr:nvSpPr>
        <xdr:cNvPr id="9" name="8 Metin kutusu">
          <a:hlinkClick xmlns:r="http://schemas.openxmlformats.org/officeDocument/2006/relationships" r:id="rId7"/>
          <a:extLst>
            <a:ext uri="{FF2B5EF4-FFF2-40B4-BE49-F238E27FC236}">
              <a16:creationId xmlns:a16="http://schemas.microsoft.com/office/drawing/2014/main" id="{00000000-0008-0000-1E00-000009000000}"/>
            </a:ext>
          </a:extLst>
        </xdr:cNvPr>
        <xdr:cNvSpPr txBox="1"/>
      </xdr:nvSpPr>
      <xdr:spPr>
        <a:xfrm>
          <a:off x="15553" y="3528061"/>
          <a:ext cx="105112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AĞUSTOS AYI</a:t>
          </a:r>
        </a:p>
        <a:p>
          <a:pPr algn="ctr"/>
          <a:r>
            <a:rPr lang="tr-TR" sz="1200" b="1"/>
            <a:t>GELİR-GİDER </a:t>
          </a:r>
        </a:p>
        <a:p>
          <a:pPr algn="ctr"/>
          <a:r>
            <a:rPr lang="tr-TR" sz="1200" b="1"/>
            <a:t>RAPORU</a:t>
          </a:r>
        </a:p>
      </xdr:txBody>
    </xdr:sp>
    <xdr:clientData/>
  </xdr:oneCellAnchor>
  <xdr:twoCellAnchor editAs="oneCell">
    <xdr:from>
      <xdr:col>0</xdr:col>
      <xdr:colOff>224637</xdr:colOff>
      <xdr:row>11</xdr:row>
      <xdr:rowOff>51435</xdr:rowOff>
    </xdr:from>
    <xdr:to>
      <xdr:col>2</xdr:col>
      <xdr:colOff>141312</xdr:colOff>
      <xdr:row>13</xdr:row>
      <xdr:rowOff>200520</xdr:rowOff>
    </xdr:to>
    <xdr:pic>
      <xdr:nvPicPr>
        <xdr:cNvPr id="10" name="9 Resim" descr="gelir-gider-yazici.png">
          <a:hlinkClick xmlns:r="http://schemas.openxmlformats.org/officeDocument/2006/relationships" r:id="rId7"/>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8" cstate="print"/>
        <a:stretch>
          <a:fillRect/>
        </a:stretch>
      </xdr:blipFill>
      <xdr:spPr>
        <a:xfrm>
          <a:off x="224637" y="3000375"/>
          <a:ext cx="632955" cy="606285"/>
        </a:xfrm>
        <a:prstGeom prst="rect">
          <a:avLst/>
        </a:prstGeom>
      </xdr:spPr>
    </xdr:pic>
    <xdr:clientData/>
  </xdr:twoCellAnchor>
  <xdr:oneCellAnchor>
    <xdr:from>
      <xdr:col>0</xdr:col>
      <xdr:colOff>25973</xdr:colOff>
      <xdr:row>8</xdr:row>
      <xdr:rowOff>66676</xdr:rowOff>
    </xdr:from>
    <xdr:ext cx="1030282" cy="655949"/>
    <xdr:sp macro="" textlink="">
      <xdr:nvSpPr>
        <xdr:cNvPr id="13" name="12 Metin kutusu">
          <a:hlinkClick xmlns:r="http://schemas.openxmlformats.org/officeDocument/2006/relationships" r:id="rId9"/>
          <a:extLst>
            <a:ext uri="{FF2B5EF4-FFF2-40B4-BE49-F238E27FC236}">
              <a16:creationId xmlns:a16="http://schemas.microsoft.com/office/drawing/2014/main" id="{00000000-0008-0000-1E00-00000D000000}"/>
            </a:ext>
          </a:extLst>
        </xdr:cNvPr>
        <xdr:cNvSpPr txBox="1"/>
      </xdr:nvSpPr>
      <xdr:spPr>
        <a:xfrm>
          <a:off x="25973" y="2268856"/>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HAZİRAN AYI</a:t>
          </a:r>
        </a:p>
        <a:p>
          <a:pPr algn="ctr"/>
          <a:r>
            <a:rPr lang="tr-TR" sz="1200" b="1"/>
            <a:t>GELİR-GİDER </a:t>
          </a:r>
        </a:p>
        <a:p>
          <a:pPr algn="ctr"/>
          <a:r>
            <a:rPr lang="tr-TR" sz="1200" b="1"/>
            <a:t>RAPORU</a:t>
          </a:r>
        </a:p>
      </xdr:txBody>
    </xdr:sp>
    <xdr:clientData/>
  </xdr:oneCellAnchor>
  <xdr:twoCellAnchor editAs="oneCell">
    <xdr:from>
      <xdr:col>0</xdr:col>
      <xdr:colOff>224637</xdr:colOff>
      <xdr:row>6</xdr:row>
      <xdr:rowOff>160020</xdr:rowOff>
    </xdr:from>
    <xdr:to>
      <xdr:col>2</xdr:col>
      <xdr:colOff>141312</xdr:colOff>
      <xdr:row>8</xdr:row>
      <xdr:rowOff>143370</xdr:rowOff>
    </xdr:to>
    <xdr:pic>
      <xdr:nvPicPr>
        <xdr:cNvPr id="14" name="13 Resim" descr="gelir-gider-yazici.png">
          <a:hlinkClick xmlns:r="http://schemas.openxmlformats.org/officeDocument/2006/relationships" r:id="rId9"/>
          <a:extLst>
            <a:ext uri="{FF2B5EF4-FFF2-40B4-BE49-F238E27FC236}">
              <a16:creationId xmlns:a16="http://schemas.microsoft.com/office/drawing/2014/main" id="{00000000-0008-0000-1E00-00000E000000}"/>
            </a:ext>
          </a:extLst>
        </xdr:cNvPr>
        <xdr:cNvPicPr>
          <a:picLocks noChangeAspect="1"/>
        </xdr:cNvPicPr>
      </xdr:nvPicPr>
      <xdr:blipFill>
        <a:blip xmlns:r="http://schemas.openxmlformats.org/officeDocument/2006/relationships" r:embed="rId8" cstate="print"/>
        <a:stretch>
          <a:fillRect/>
        </a:stretch>
      </xdr:blipFill>
      <xdr:spPr>
        <a:xfrm>
          <a:off x="224637" y="1737360"/>
          <a:ext cx="632955" cy="608190"/>
        </a:xfrm>
        <a:prstGeom prst="rect">
          <a:avLst/>
        </a:prstGeom>
      </xdr:spPr>
    </xdr:pic>
    <xdr:clientData/>
  </xdr:twoCellAnchor>
  <xdr:oneCellAnchor>
    <xdr:from>
      <xdr:col>0</xdr:col>
      <xdr:colOff>24584</xdr:colOff>
      <xdr:row>18</xdr:row>
      <xdr:rowOff>173356</xdr:rowOff>
    </xdr:from>
    <xdr:ext cx="995465" cy="655949"/>
    <xdr:sp macro="" textlink="">
      <xdr:nvSpPr>
        <xdr:cNvPr id="15" name="14 Metin kutusu">
          <a:hlinkClick xmlns:r="http://schemas.openxmlformats.org/officeDocument/2006/relationships" r:id="rId10"/>
          <a:extLst>
            <a:ext uri="{FF2B5EF4-FFF2-40B4-BE49-F238E27FC236}">
              <a16:creationId xmlns:a16="http://schemas.microsoft.com/office/drawing/2014/main" id="{00000000-0008-0000-1E00-00000F000000}"/>
            </a:ext>
          </a:extLst>
        </xdr:cNvPr>
        <xdr:cNvSpPr txBox="1"/>
      </xdr:nvSpPr>
      <xdr:spPr>
        <a:xfrm>
          <a:off x="24584" y="472249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a:t>
          </a:r>
        </a:p>
        <a:p>
          <a:pPr algn="ctr"/>
          <a:r>
            <a:rPr lang="tr-TR" sz="1200" b="1"/>
            <a:t>GELİR-GİDER</a:t>
          </a:r>
        </a:p>
        <a:p>
          <a:pPr algn="ctr"/>
          <a:r>
            <a:rPr lang="tr-TR" sz="1200" b="1"/>
            <a:t>RAPORU</a:t>
          </a:r>
        </a:p>
      </xdr:txBody>
    </xdr:sp>
    <xdr:clientData/>
  </xdr:oneCellAnchor>
  <xdr:twoCellAnchor editAs="oneCell">
    <xdr:from>
      <xdr:col>0</xdr:col>
      <xdr:colOff>232257</xdr:colOff>
      <xdr:row>16</xdr:row>
      <xdr:rowOff>97155</xdr:rowOff>
    </xdr:from>
    <xdr:to>
      <xdr:col>2</xdr:col>
      <xdr:colOff>148932</xdr:colOff>
      <xdr:row>19</xdr:row>
      <xdr:rowOff>23355</xdr:rowOff>
    </xdr:to>
    <xdr:pic>
      <xdr:nvPicPr>
        <xdr:cNvPr id="16" name="15 Resim" descr="gelir-gider-yazici.png">
          <a:hlinkClick xmlns:r="http://schemas.openxmlformats.org/officeDocument/2006/relationships" r:id="rId10"/>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8" cstate="print"/>
        <a:stretch>
          <a:fillRect/>
        </a:stretch>
      </xdr:blipFill>
      <xdr:spPr>
        <a:xfrm>
          <a:off x="232257" y="4189095"/>
          <a:ext cx="632955" cy="612000"/>
        </a:xfrm>
        <a:prstGeom prst="rect">
          <a:avLst/>
        </a:prstGeom>
      </xdr:spPr>
    </xdr:pic>
    <xdr:clientData/>
  </xdr:twoCellAnchor>
  <xdr:twoCellAnchor editAs="oneCell">
    <xdr:from>
      <xdr:col>15</xdr:col>
      <xdr:colOff>355969</xdr:colOff>
      <xdr:row>1</xdr:row>
      <xdr:rowOff>22860</xdr:rowOff>
    </xdr:from>
    <xdr:to>
      <xdr:col>16</xdr:col>
      <xdr:colOff>241669</xdr:colOff>
      <xdr:row>3</xdr:row>
      <xdr:rowOff>274320</xdr:rowOff>
    </xdr:to>
    <xdr:pic>
      <xdr:nvPicPr>
        <xdr:cNvPr id="21" name="Resim 20">
          <a:hlinkClick xmlns:r="http://schemas.openxmlformats.org/officeDocument/2006/relationships" r:id="rId11"/>
          <a:extLst>
            <a:ext uri="{FF2B5EF4-FFF2-40B4-BE49-F238E27FC236}">
              <a16:creationId xmlns:a16="http://schemas.microsoft.com/office/drawing/2014/main" id="{00000000-0008-0000-1E00-00001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95269" y="213360"/>
          <a:ext cx="617220" cy="617220"/>
        </a:xfrm>
        <a:prstGeom prst="rect">
          <a:avLst/>
        </a:prstGeom>
      </xdr:spPr>
    </xdr:pic>
    <xdr:clientData/>
  </xdr:twoCellAnchor>
  <xdr:oneCellAnchor>
    <xdr:from>
      <xdr:col>15</xdr:col>
      <xdr:colOff>114300</xdr:colOff>
      <xdr:row>3</xdr:row>
      <xdr:rowOff>195624</xdr:rowOff>
    </xdr:from>
    <xdr:ext cx="1100559" cy="655949"/>
    <xdr:sp macro="" textlink="">
      <xdr:nvSpPr>
        <xdr:cNvPr id="22" name="11 Metin kutusu">
          <a:hlinkClick xmlns:r="http://schemas.openxmlformats.org/officeDocument/2006/relationships" r:id="rId11"/>
          <a:extLst>
            <a:ext uri="{FF2B5EF4-FFF2-40B4-BE49-F238E27FC236}">
              <a16:creationId xmlns:a16="http://schemas.microsoft.com/office/drawing/2014/main" id="{00000000-0008-0000-1E00-000016000000}"/>
            </a:ext>
          </a:extLst>
        </xdr:cNvPr>
        <xdr:cNvSpPr txBox="1"/>
      </xdr:nvSpPr>
      <xdr:spPr>
        <a:xfrm>
          <a:off x="9753600" y="7518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TEMMUZ AYI</a:t>
          </a:r>
        </a:p>
        <a:p>
          <a:pPr algn="ctr"/>
          <a:r>
            <a:rPr lang="tr-TR" sz="1200" b="1"/>
            <a:t>BORÇ-ALACAK</a:t>
          </a:r>
        </a:p>
        <a:p>
          <a:pPr algn="ctr"/>
          <a:r>
            <a:rPr lang="tr-TR" sz="1200" b="1"/>
            <a:t>RAPORU</a:t>
          </a:r>
        </a:p>
      </xdr:txBody>
    </xdr:sp>
    <xdr:clientData/>
  </xdr:oneCellAnchor>
  <xdr:twoCellAnchor editAs="oneCell">
    <xdr:from>
      <xdr:col>0</xdr:col>
      <xdr:colOff>318409</xdr:colOff>
      <xdr:row>0</xdr:row>
      <xdr:rowOff>76200</xdr:rowOff>
    </xdr:from>
    <xdr:to>
      <xdr:col>2</xdr:col>
      <xdr:colOff>126004</xdr:colOff>
      <xdr:row>3</xdr:row>
      <xdr:rowOff>2710</xdr:rowOff>
    </xdr:to>
    <xdr:pic>
      <xdr:nvPicPr>
        <xdr:cNvPr id="19" name="2 Resim" descr="raporlar.png">
          <a:hlinkClick xmlns:r="http://schemas.openxmlformats.org/officeDocument/2006/relationships" r:id="rId13"/>
          <a:extLst>
            <a:ext uri="{FF2B5EF4-FFF2-40B4-BE49-F238E27FC236}">
              <a16:creationId xmlns:a16="http://schemas.microsoft.com/office/drawing/2014/main" id="{00000000-0008-0000-1E00-000013000000}"/>
            </a:ext>
          </a:extLst>
        </xdr:cNvPr>
        <xdr:cNvPicPr>
          <a:picLocks noChangeAspect="1"/>
        </xdr:cNvPicPr>
      </xdr:nvPicPr>
      <xdr:blipFill>
        <a:blip xmlns:r="http://schemas.openxmlformats.org/officeDocument/2006/relationships" r:embed="rId14" cstate="print"/>
        <a:stretch>
          <a:fillRect/>
        </a:stretch>
      </xdr:blipFill>
      <xdr:spPr>
        <a:xfrm>
          <a:off x="318409" y="76200"/>
          <a:ext cx="523875" cy="482770"/>
        </a:xfrm>
        <a:prstGeom prst="rect">
          <a:avLst/>
        </a:prstGeom>
      </xdr:spPr>
    </xdr:pic>
    <xdr:clientData/>
  </xdr:twoCellAnchor>
  <xdr:oneCellAnchor>
    <xdr:from>
      <xdr:col>0</xdr:col>
      <xdr:colOff>139329</xdr:colOff>
      <xdr:row>2</xdr:row>
      <xdr:rowOff>148591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1E00-000018000000}"/>
            </a:ext>
          </a:extLst>
        </xdr:cNvPr>
        <xdr:cNvSpPr txBox="1"/>
      </xdr:nvSpPr>
      <xdr:spPr>
        <a:xfrm>
          <a:off x="139329" y="52197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327660</xdr:colOff>
      <xdr:row>3</xdr:row>
      <xdr:rowOff>0</xdr:rowOff>
    </xdr:from>
    <xdr:to>
      <xdr:col>14</xdr:col>
      <xdr:colOff>640080</xdr:colOff>
      <xdr:row>4</xdr:row>
      <xdr:rowOff>2540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51520" y="556260"/>
          <a:ext cx="1196340" cy="398780"/>
        </a:xfrm>
        <a:prstGeom prst="rect">
          <a:avLst/>
        </a:prstGeom>
      </xdr:spPr>
    </xdr:pic>
    <xdr:clientData/>
  </xdr:twoCellAnchor>
  <xdr:twoCellAnchor editAs="oneCell">
    <xdr:from>
      <xdr:col>7</xdr:col>
      <xdr:colOff>746760</xdr:colOff>
      <xdr:row>61</xdr:row>
      <xdr:rowOff>152400</xdr:rowOff>
    </xdr:from>
    <xdr:to>
      <xdr:col>10</xdr:col>
      <xdr:colOff>365760</xdr:colOff>
      <xdr:row>65</xdr:row>
      <xdr:rowOff>5080</xdr:rowOff>
    </xdr:to>
    <xdr:pic>
      <xdr:nvPicPr>
        <xdr:cNvPr id="8" name="Resim 7">
          <a:hlinkClick xmlns:r="http://schemas.openxmlformats.org/officeDocument/2006/relationships" r:id="rId16"/>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03420" y="14302740"/>
          <a:ext cx="1752600" cy="584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2" name="8 Resim" descr="attention-hi.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301722</xdr:colOff>
      <xdr:row>17</xdr:row>
      <xdr:rowOff>192405</xdr:rowOff>
    </xdr:from>
    <xdr:to>
      <xdr:col>16</xdr:col>
      <xdr:colOff>311157</xdr:colOff>
      <xdr:row>20</xdr:row>
      <xdr:rowOff>226605</xdr:rowOff>
    </xdr:to>
    <xdr:sp macro="" textlink="">
      <xdr:nvSpPr>
        <xdr:cNvPr id="3" name="3 Aşağı Ok">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9819102" y="451294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394335</xdr:colOff>
      <xdr:row>56</xdr:row>
      <xdr:rowOff>85725</xdr:rowOff>
    </xdr:from>
    <xdr:to>
      <xdr:col>16</xdr:col>
      <xdr:colOff>403770</xdr:colOff>
      <xdr:row>60</xdr:row>
      <xdr:rowOff>43725</xdr:rowOff>
    </xdr:to>
    <xdr:sp macro="" textlink="">
      <xdr:nvSpPr>
        <xdr:cNvPr id="4" name="4 Aşağı Ok">
          <a:hlinkClick xmlns:r="http://schemas.openxmlformats.org/officeDocument/2006/relationships" r:id="rId3"/>
          <a:extLst>
            <a:ext uri="{FF2B5EF4-FFF2-40B4-BE49-F238E27FC236}">
              <a16:creationId xmlns:a16="http://schemas.microsoft.com/office/drawing/2014/main" id="{00000000-0008-0000-1F00-000004000000}"/>
            </a:ext>
          </a:extLst>
        </xdr:cNvPr>
        <xdr:cNvSpPr/>
      </xdr:nvSpPr>
      <xdr:spPr>
        <a:xfrm rot="10800000">
          <a:off x="9911715" y="1332166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13" name="Grafik 12">
          <a:extLst>
            <a:ext uri="{FF2B5EF4-FFF2-40B4-BE49-F238E27FC236}">
              <a16:creationId xmlns:a16="http://schemas.microsoft.com/office/drawing/2014/main" id="{00000000-0008-0000-1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271642</xdr:colOff>
      <xdr:row>4</xdr:row>
      <xdr:rowOff>190500</xdr:rowOff>
    </xdr:from>
    <xdr:to>
      <xdr:col>2</xdr:col>
      <xdr:colOff>116317</xdr:colOff>
      <xdr:row>6</xdr:row>
      <xdr:rowOff>99945</xdr:rowOff>
    </xdr:to>
    <xdr:pic>
      <xdr:nvPicPr>
        <xdr:cNvPr id="9" name="6 Resim" descr="TEMMUZ.png">
          <a:hlinkClick xmlns:r="http://schemas.openxmlformats.org/officeDocument/2006/relationships" r:id="rId5"/>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6" cstate="print"/>
        <a:stretch>
          <a:fillRect/>
        </a:stretch>
      </xdr:blipFill>
      <xdr:spPr>
        <a:xfrm>
          <a:off x="271642" y="1143000"/>
          <a:ext cx="560955" cy="534285"/>
        </a:xfrm>
        <a:prstGeom prst="rect">
          <a:avLst/>
        </a:prstGeom>
      </xdr:spPr>
    </xdr:pic>
    <xdr:clientData/>
  </xdr:twoCellAnchor>
  <xdr:oneCellAnchor>
    <xdr:from>
      <xdr:col>0</xdr:col>
      <xdr:colOff>7620</xdr:colOff>
      <xdr:row>8</xdr:row>
      <xdr:rowOff>100966</xdr:rowOff>
    </xdr:from>
    <xdr:ext cx="1028038" cy="655949"/>
    <xdr:sp macro="" textlink="">
      <xdr:nvSpPr>
        <xdr:cNvPr id="14" name="8 Metin kutusu">
          <a:hlinkClick xmlns:r="http://schemas.openxmlformats.org/officeDocument/2006/relationships" r:id="rId7"/>
          <a:extLst>
            <a:ext uri="{FF2B5EF4-FFF2-40B4-BE49-F238E27FC236}">
              <a16:creationId xmlns:a16="http://schemas.microsoft.com/office/drawing/2014/main" id="{00000000-0008-0000-1F00-00000E000000}"/>
            </a:ext>
          </a:extLst>
        </xdr:cNvPr>
        <xdr:cNvSpPr txBox="1"/>
      </xdr:nvSpPr>
      <xdr:spPr>
        <a:xfrm>
          <a:off x="7620" y="2303146"/>
          <a:ext cx="1028038"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TEMMUZ AYI</a:t>
          </a:r>
        </a:p>
        <a:p>
          <a:pPr algn="ctr"/>
          <a:r>
            <a:rPr lang="tr-TR" sz="1200" b="1"/>
            <a:t>GELİR-GİDER</a:t>
          </a:r>
        </a:p>
        <a:p>
          <a:pPr algn="ctr"/>
          <a:r>
            <a:rPr lang="tr-TR" sz="1200" b="1"/>
            <a:t>RAPORU</a:t>
          </a:r>
        </a:p>
      </xdr:txBody>
    </xdr:sp>
    <xdr:clientData/>
  </xdr:oneCellAnchor>
  <xdr:twoCellAnchor editAs="oneCell">
    <xdr:from>
      <xdr:col>0</xdr:col>
      <xdr:colOff>205162</xdr:colOff>
      <xdr:row>6</xdr:row>
      <xdr:rowOff>198120</xdr:rowOff>
    </xdr:from>
    <xdr:to>
      <xdr:col>2</xdr:col>
      <xdr:colOff>121837</xdr:colOff>
      <xdr:row>8</xdr:row>
      <xdr:rowOff>179565</xdr:rowOff>
    </xdr:to>
    <xdr:pic>
      <xdr:nvPicPr>
        <xdr:cNvPr id="15" name="9 Resim" descr="gelir-gider-yazici.png">
          <a:hlinkClick xmlns:r="http://schemas.openxmlformats.org/officeDocument/2006/relationships" r:id="rId7"/>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8" cstate="print"/>
        <a:stretch>
          <a:fillRect/>
        </a:stretch>
      </xdr:blipFill>
      <xdr:spPr>
        <a:xfrm>
          <a:off x="205162" y="1775460"/>
          <a:ext cx="632955" cy="606285"/>
        </a:xfrm>
        <a:prstGeom prst="rect">
          <a:avLst/>
        </a:prstGeom>
      </xdr:spPr>
    </xdr:pic>
    <xdr:clientData/>
  </xdr:twoCellAnchor>
  <xdr:twoCellAnchor editAs="oneCell">
    <xdr:from>
      <xdr:col>15</xdr:col>
      <xdr:colOff>378829</xdr:colOff>
      <xdr:row>1</xdr:row>
      <xdr:rowOff>38100</xdr:rowOff>
    </xdr:from>
    <xdr:to>
      <xdr:col>16</xdr:col>
      <xdr:colOff>264529</xdr:colOff>
      <xdr:row>3</xdr:row>
      <xdr:rowOff>289560</xdr:rowOff>
    </xdr:to>
    <xdr:pic>
      <xdr:nvPicPr>
        <xdr:cNvPr id="16" name="Resim 15">
          <a:hlinkClick xmlns:r="http://schemas.openxmlformats.org/officeDocument/2006/relationships" r:id="rId9"/>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96209" y="228600"/>
          <a:ext cx="617220" cy="617220"/>
        </a:xfrm>
        <a:prstGeom prst="rect">
          <a:avLst/>
        </a:prstGeom>
      </xdr:spPr>
    </xdr:pic>
    <xdr:clientData/>
  </xdr:twoCellAnchor>
  <xdr:oneCellAnchor>
    <xdr:from>
      <xdr:col>15</xdr:col>
      <xdr:colOff>137160</xdr:colOff>
      <xdr:row>3</xdr:row>
      <xdr:rowOff>210864</xdr:rowOff>
    </xdr:from>
    <xdr:ext cx="1100559" cy="655949"/>
    <xdr:sp macro="" textlink="">
      <xdr:nvSpPr>
        <xdr:cNvPr id="17" name="11 Metin kutusu">
          <a:hlinkClick xmlns:r="http://schemas.openxmlformats.org/officeDocument/2006/relationships" r:id="rId9"/>
          <a:extLst>
            <a:ext uri="{FF2B5EF4-FFF2-40B4-BE49-F238E27FC236}">
              <a16:creationId xmlns:a16="http://schemas.microsoft.com/office/drawing/2014/main" id="{00000000-0008-0000-1F00-000011000000}"/>
            </a:ext>
          </a:extLst>
        </xdr:cNvPr>
        <xdr:cNvSpPr txBox="1"/>
      </xdr:nvSpPr>
      <xdr:spPr>
        <a:xfrm>
          <a:off x="9654540" y="76712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HAZİRAN AYI</a:t>
          </a:r>
        </a:p>
        <a:p>
          <a:pPr algn="ctr"/>
          <a:r>
            <a:rPr lang="tr-TR" sz="1200" b="1"/>
            <a:t>BORÇ-ALACAK</a:t>
          </a:r>
        </a:p>
        <a:p>
          <a:pPr algn="ctr"/>
          <a:r>
            <a:rPr lang="tr-TR" sz="1200" b="1"/>
            <a:t>RAPORU</a:t>
          </a:r>
        </a:p>
      </xdr:txBody>
    </xdr:sp>
    <xdr:clientData/>
  </xdr:oneCellAnchor>
  <xdr:twoCellAnchor editAs="oneCell">
    <xdr:from>
      <xdr:col>15</xdr:col>
      <xdr:colOff>378829</xdr:colOff>
      <xdr:row>5</xdr:row>
      <xdr:rowOff>281940</xdr:rowOff>
    </xdr:from>
    <xdr:to>
      <xdr:col>16</xdr:col>
      <xdr:colOff>264529</xdr:colOff>
      <xdr:row>7</xdr:row>
      <xdr:rowOff>274320</xdr:rowOff>
    </xdr:to>
    <xdr:pic>
      <xdr:nvPicPr>
        <xdr:cNvPr id="18" name="Resim 17">
          <a:hlinkClick xmlns:r="http://schemas.openxmlformats.org/officeDocument/2006/relationships" r:id="rId11"/>
          <a:extLst>
            <a:ext uri="{FF2B5EF4-FFF2-40B4-BE49-F238E27FC236}">
              <a16:creationId xmlns:a16="http://schemas.microsoft.com/office/drawing/2014/main" id="{00000000-0008-0000-1F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96209" y="1546860"/>
          <a:ext cx="617220" cy="617220"/>
        </a:xfrm>
        <a:prstGeom prst="rect">
          <a:avLst/>
        </a:prstGeom>
      </xdr:spPr>
    </xdr:pic>
    <xdr:clientData/>
  </xdr:twoCellAnchor>
  <xdr:oneCellAnchor>
    <xdr:from>
      <xdr:col>15</xdr:col>
      <xdr:colOff>137160</xdr:colOff>
      <xdr:row>7</xdr:row>
      <xdr:rowOff>195624</xdr:rowOff>
    </xdr:from>
    <xdr:ext cx="1100559" cy="655949"/>
    <xdr:sp macro="" textlink="">
      <xdr:nvSpPr>
        <xdr:cNvPr id="19" name="11 Metin kutusu">
          <a:hlinkClick xmlns:r="http://schemas.openxmlformats.org/officeDocument/2006/relationships" r:id="rId11"/>
          <a:extLst>
            <a:ext uri="{FF2B5EF4-FFF2-40B4-BE49-F238E27FC236}">
              <a16:creationId xmlns:a16="http://schemas.microsoft.com/office/drawing/2014/main" id="{00000000-0008-0000-1F00-000013000000}"/>
            </a:ext>
          </a:extLst>
        </xdr:cNvPr>
        <xdr:cNvSpPr txBox="1"/>
      </xdr:nvSpPr>
      <xdr:spPr>
        <a:xfrm>
          <a:off x="9654540" y="20853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AĞUSTOS AYI</a:t>
          </a:r>
        </a:p>
        <a:p>
          <a:pPr algn="ctr"/>
          <a:r>
            <a:rPr lang="tr-TR" sz="1200" b="1"/>
            <a:t>BORÇ-ALACAK</a:t>
          </a:r>
        </a:p>
        <a:p>
          <a:pPr algn="ctr"/>
          <a:r>
            <a:rPr lang="tr-TR" sz="1200" b="1"/>
            <a:t>RAPORU</a:t>
          </a:r>
        </a:p>
      </xdr:txBody>
    </xdr:sp>
    <xdr:clientData/>
  </xdr:oneCellAnchor>
  <xdr:twoCellAnchor editAs="oneCell">
    <xdr:from>
      <xdr:col>15</xdr:col>
      <xdr:colOff>371209</xdr:colOff>
      <xdr:row>11</xdr:row>
      <xdr:rowOff>7620</xdr:rowOff>
    </xdr:from>
    <xdr:to>
      <xdr:col>16</xdr:col>
      <xdr:colOff>256909</xdr:colOff>
      <xdr:row>13</xdr:row>
      <xdr:rowOff>167640</xdr:rowOff>
    </xdr:to>
    <xdr:pic>
      <xdr:nvPicPr>
        <xdr:cNvPr id="21" name="Resim 20">
          <a:hlinkClick xmlns:r="http://schemas.openxmlformats.org/officeDocument/2006/relationships" r:id="rId12"/>
          <a:extLst>
            <a:ext uri="{FF2B5EF4-FFF2-40B4-BE49-F238E27FC236}">
              <a16:creationId xmlns:a16="http://schemas.microsoft.com/office/drawing/2014/main" id="{00000000-0008-0000-1F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88589" y="2956560"/>
          <a:ext cx="617220" cy="617220"/>
        </a:xfrm>
        <a:prstGeom prst="rect">
          <a:avLst/>
        </a:prstGeom>
      </xdr:spPr>
    </xdr:pic>
    <xdr:clientData/>
  </xdr:twoCellAnchor>
  <xdr:oneCellAnchor>
    <xdr:from>
      <xdr:col>15</xdr:col>
      <xdr:colOff>129540</xdr:colOff>
      <xdr:row>13</xdr:row>
      <xdr:rowOff>88944</xdr:rowOff>
    </xdr:from>
    <xdr:ext cx="1100559" cy="655949"/>
    <xdr:sp macro="" textlink="">
      <xdr:nvSpPr>
        <xdr:cNvPr id="22" name="11 Metin kutusu">
          <a:hlinkClick xmlns:r="http://schemas.openxmlformats.org/officeDocument/2006/relationships" r:id="rId12"/>
          <a:extLst>
            <a:ext uri="{FF2B5EF4-FFF2-40B4-BE49-F238E27FC236}">
              <a16:creationId xmlns:a16="http://schemas.microsoft.com/office/drawing/2014/main" id="{00000000-0008-0000-1F00-000016000000}"/>
            </a:ext>
          </a:extLst>
        </xdr:cNvPr>
        <xdr:cNvSpPr txBox="1"/>
      </xdr:nvSpPr>
      <xdr:spPr>
        <a:xfrm>
          <a:off x="9646920" y="34950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0</xdr:col>
      <xdr:colOff>287929</xdr:colOff>
      <xdr:row>0</xdr:row>
      <xdr:rowOff>114300</xdr:rowOff>
    </xdr:from>
    <xdr:to>
      <xdr:col>2</xdr:col>
      <xdr:colOff>95524</xdr:colOff>
      <xdr:row>3</xdr:row>
      <xdr:rowOff>40810</xdr:rowOff>
    </xdr:to>
    <xdr:pic>
      <xdr:nvPicPr>
        <xdr:cNvPr id="23" name="2 Resim" descr="raporlar.png">
          <a:hlinkClick xmlns:r="http://schemas.openxmlformats.org/officeDocument/2006/relationships" r:id="rId13"/>
          <a:extLst>
            <a:ext uri="{FF2B5EF4-FFF2-40B4-BE49-F238E27FC236}">
              <a16:creationId xmlns:a16="http://schemas.microsoft.com/office/drawing/2014/main" id="{00000000-0008-0000-1F00-000017000000}"/>
            </a:ext>
          </a:extLst>
        </xdr:cNvPr>
        <xdr:cNvPicPr>
          <a:picLocks noChangeAspect="1"/>
        </xdr:cNvPicPr>
      </xdr:nvPicPr>
      <xdr:blipFill>
        <a:blip xmlns:r="http://schemas.openxmlformats.org/officeDocument/2006/relationships" r:embed="rId14" cstate="print"/>
        <a:stretch>
          <a:fillRect/>
        </a:stretch>
      </xdr:blipFill>
      <xdr:spPr>
        <a:xfrm>
          <a:off x="287929" y="114300"/>
          <a:ext cx="523875" cy="482770"/>
        </a:xfrm>
        <a:prstGeom prst="rect">
          <a:avLst/>
        </a:prstGeom>
      </xdr:spPr>
    </xdr:pic>
    <xdr:clientData/>
  </xdr:twoCellAnchor>
  <xdr:oneCellAnchor>
    <xdr:from>
      <xdr:col>0</xdr:col>
      <xdr:colOff>108849</xdr:colOff>
      <xdr:row>3</xdr:row>
      <xdr:rowOff>3811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1F00-000018000000}"/>
            </a:ext>
          </a:extLst>
        </xdr:cNvPr>
        <xdr:cNvSpPr txBox="1"/>
      </xdr:nvSpPr>
      <xdr:spPr>
        <a:xfrm>
          <a:off x="108849" y="56007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12</xdr:col>
      <xdr:colOff>723900</xdr:colOff>
      <xdr:row>3</xdr:row>
      <xdr:rowOff>7620</xdr:rowOff>
    </xdr:from>
    <xdr:to>
      <xdr:col>14</xdr:col>
      <xdr:colOff>548640</xdr:colOff>
      <xdr:row>4</xdr:row>
      <xdr:rowOff>10160</xdr:rowOff>
    </xdr:to>
    <xdr:pic>
      <xdr:nvPicPr>
        <xdr:cNvPr id="5" name="Resim 4">
          <a:hlinkClick xmlns:r="http://schemas.openxmlformats.org/officeDocument/2006/relationships" r:id="rId16"/>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138160" y="563880"/>
          <a:ext cx="1196340" cy="398780"/>
        </a:xfrm>
        <a:prstGeom prst="rect">
          <a:avLst/>
        </a:prstGeom>
      </xdr:spPr>
    </xdr:pic>
    <xdr:clientData/>
  </xdr:twoCellAnchor>
  <xdr:twoCellAnchor editAs="oneCell">
    <xdr:from>
      <xdr:col>7</xdr:col>
      <xdr:colOff>342900</xdr:colOff>
      <xdr:row>61</xdr:row>
      <xdr:rowOff>152400</xdr:rowOff>
    </xdr:from>
    <xdr:to>
      <xdr:col>9</xdr:col>
      <xdr:colOff>876300</xdr:colOff>
      <xdr:row>65</xdr:row>
      <xdr:rowOff>5080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34840" y="14302740"/>
          <a:ext cx="1752600" cy="584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2" name="1 Grafik">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76357</xdr:colOff>
      <xdr:row>2</xdr:row>
      <xdr:rowOff>123826</xdr:rowOff>
    </xdr:to>
    <xdr:pic>
      <xdr:nvPicPr>
        <xdr:cNvPr id="3" name="2 Resim" descr="attention-hi.png">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294102</xdr:colOff>
      <xdr:row>18</xdr:row>
      <xdr:rowOff>17145</xdr:rowOff>
    </xdr:from>
    <xdr:to>
      <xdr:col>16</xdr:col>
      <xdr:colOff>303537</xdr:colOff>
      <xdr:row>21</xdr:row>
      <xdr:rowOff>51345</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2000-000004000000}"/>
            </a:ext>
          </a:extLst>
        </xdr:cNvPr>
        <xdr:cNvSpPr/>
      </xdr:nvSpPr>
      <xdr:spPr>
        <a:xfrm>
          <a:off x="9933402" y="456628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333375</xdr:colOff>
      <xdr:row>56</xdr:row>
      <xdr:rowOff>78105</xdr:rowOff>
    </xdr:from>
    <xdr:to>
      <xdr:col>16</xdr:col>
      <xdr:colOff>342810</xdr:colOff>
      <xdr:row>60</xdr:row>
      <xdr:rowOff>36105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2000-000005000000}"/>
            </a:ext>
          </a:extLst>
        </xdr:cNvPr>
        <xdr:cNvSpPr/>
      </xdr:nvSpPr>
      <xdr:spPr>
        <a:xfrm rot="10800000">
          <a:off x="9972675" y="1331404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293004</xdr:colOff>
      <xdr:row>4</xdr:row>
      <xdr:rowOff>87630</xdr:rowOff>
    </xdr:from>
    <xdr:to>
      <xdr:col>2</xdr:col>
      <xdr:colOff>137679</xdr:colOff>
      <xdr:row>5</xdr:row>
      <xdr:rowOff>309495</xdr:rowOff>
    </xdr:to>
    <xdr:pic>
      <xdr:nvPicPr>
        <xdr:cNvPr id="7" name="6 Resim" descr="AĞUSTOS.png">
          <a:hlinkClick xmlns:r="http://schemas.openxmlformats.org/officeDocument/2006/relationships" r:id="rId5"/>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cstate="print"/>
        <a:stretch>
          <a:fillRect/>
        </a:stretch>
      </xdr:blipFill>
      <xdr:spPr>
        <a:xfrm>
          <a:off x="293004" y="1040130"/>
          <a:ext cx="560955" cy="534285"/>
        </a:xfrm>
        <a:prstGeom prst="rect">
          <a:avLst/>
        </a:prstGeom>
      </xdr:spPr>
    </xdr:pic>
    <xdr:clientData/>
  </xdr:twoCellAnchor>
  <xdr:oneCellAnchor>
    <xdr:from>
      <xdr:col>0</xdr:col>
      <xdr:colOff>43100</xdr:colOff>
      <xdr:row>13</xdr:row>
      <xdr:rowOff>24766</xdr:rowOff>
    </xdr:from>
    <xdr:ext cx="1030282" cy="655949"/>
    <xdr:sp macro="" textlink="">
      <xdr:nvSpPr>
        <xdr:cNvPr id="9" name="8 Metin kutusu">
          <a:hlinkClick xmlns:r="http://schemas.openxmlformats.org/officeDocument/2006/relationships" r:id="rId7"/>
          <a:extLst>
            <a:ext uri="{FF2B5EF4-FFF2-40B4-BE49-F238E27FC236}">
              <a16:creationId xmlns:a16="http://schemas.microsoft.com/office/drawing/2014/main" id="{00000000-0008-0000-2000-000009000000}"/>
            </a:ext>
          </a:extLst>
        </xdr:cNvPr>
        <xdr:cNvSpPr txBox="1"/>
      </xdr:nvSpPr>
      <xdr:spPr>
        <a:xfrm>
          <a:off x="43100" y="3430906"/>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EYLÜL AYI</a:t>
          </a:r>
        </a:p>
        <a:p>
          <a:pPr algn="ctr"/>
          <a:r>
            <a:rPr lang="tr-TR" sz="1200" b="1"/>
            <a:t>GELİR-GİDER </a:t>
          </a:r>
        </a:p>
        <a:p>
          <a:pPr algn="ctr"/>
          <a:r>
            <a:rPr lang="tr-TR" sz="1200" b="1"/>
            <a:t>RAPORU</a:t>
          </a:r>
        </a:p>
      </xdr:txBody>
    </xdr:sp>
    <xdr:clientData/>
  </xdr:oneCellAnchor>
  <xdr:twoCellAnchor editAs="oneCell">
    <xdr:from>
      <xdr:col>0</xdr:col>
      <xdr:colOff>241764</xdr:colOff>
      <xdr:row>10</xdr:row>
      <xdr:rowOff>160020</xdr:rowOff>
    </xdr:from>
    <xdr:to>
      <xdr:col>2</xdr:col>
      <xdr:colOff>158439</xdr:colOff>
      <xdr:row>13</xdr:row>
      <xdr:rowOff>103365</xdr:rowOff>
    </xdr:to>
    <xdr:pic>
      <xdr:nvPicPr>
        <xdr:cNvPr id="10" name="9 Resim" descr="gelir-gider-yazici.png">
          <a:hlinkClick xmlns:r="http://schemas.openxmlformats.org/officeDocument/2006/relationships" r:id="rId7"/>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8" cstate="print"/>
        <a:stretch>
          <a:fillRect/>
        </a:stretch>
      </xdr:blipFill>
      <xdr:spPr>
        <a:xfrm>
          <a:off x="241764" y="2903220"/>
          <a:ext cx="632955" cy="606285"/>
        </a:xfrm>
        <a:prstGeom prst="rect">
          <a:avLst/>
        </a:prstGeom>
      </xdr:spPr>
    </xdr:pic>
    <xdr:clientData/>
  </xdr:twoCellAnchor>
  <xdr:oneCellAnchor>
    <xdr:from>
      <xdr:col>0</xdr:col>
      <xdr:colOff>43100</xdr:colOff>
      <xdr:row>7</xdr:row>
      <xdr:rowOff>300991</xdr:rowOff>
    </xdr:from>
    <xdr:ext cx="1030282" cy="655949"/>
    <xdr:sp macro="" textlink="">
      <xdr:nvSpPr>
        <xdr:cNvPr id="13" name="12 Metin kutusu">
          <a:hlinkClick xmlns:r="http://schemas.openxmlformats.org/officeDocument/2006/relationships" r:id="rId9"/>
          <a:extLst>
            <a:ext uri="{FF2B5EF4-FFF2-40B4-BE49-F238E27FC236}">
              <a16:creationId xmlns:a16="http://schemas.microsoft.com/office/drawing/2014/main" id="{00000000-0008-0000-2000-00000D000000}"/>
            </a:ext>
          </a:extLst>
        </xdr:cNvPr>
        <xdr:cNvSpPr txBox="1"/>
      </xdr:nvSpPr>
      <xdr:spPr>
        <a:xfrm>
          <a:off x="43100" y="2190751"/>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TEMMUZ AYI</a:t>
          </a:r>
        </a:p>
        <a:p>
          <a:pPr algn="ctr"/>
          <a:r>
            <a:rPr lang="tr-TR" sz="1200" b="1"/>
            <a:t>GELİR-GİDER </a:t>
          </a:r>
        </a:p>
        <a:p>
          <a:pPr algn="ctr"/>
          <a:r>
            <a:rPr lang="tr-TR" sz="1200" b="1"/>
            <a:t>RAPORU</a:t>
          </a:r>
        </a:p>
      </xdr:txBody>
    </xdr:sp>
    <xdr:clientData/>
  </xdr:oneCellAnchor>
  <xdr:twoCellAnchor editAs="oneCell">
    <xdr:from>
      <xdr:col>0</xdr:col>
      <xdr:colOff>241764</xdr:colOff>
      <xdr:row>6</xdr:row>
      <xdr:rowOff>66675</xdr:rowOff>
    </xdr:from>
    <xdr:to>
      <xdr:col>2</xdr:col>
      <xdr:colOff>158439</xdr:colOff>
      <xdr:row>8</xdr:row>
      <xdr:rowOff>50025</xdr:rowOff>
    </xdr:to>
    <xdr:pic>
      <xdr:nvPicPr>
        <xdr:cNvPr id="14" name="13 Resim" descr="gelir-gider-yazici.png">
          <a:hlinkClick xmlns:r="http://schemas.openxmlformats.org/officeDocument/2006/relationships" r:id="rId9"/>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8" cstate="print"/>
        <a:stretch>
          <a:fillRect/>
        </a:stretch>
      </xdr:blipFill>
      <xdr:spPr>
        <a:xfrm>
          <a:off x="241764" y="1644015"/>
          <a:ext cx="632955" cy="608190"/>
        </a:xfrm>
        <a:prstGeom prst="rect">
          <a:avLst/>
        </a:prstGeom>
      </xdr:spPr>
    </xdr:pic>
    <xdr:clientData/>
  </xdr:twoCellAnchor>
  <xdr:oneCellAnchor>
    <xdr:from>
      <xdr:col>0</xdr:col>
      <xdr:colOff>34091</xdr:colOff>
      <xdr:row>18</xdr:row>
      <xdr:rowOff>154306</xdr:rowOff>
    </xdr:from>
    <xdr:ext cx="995465" cy="655949"/>
    <xdr:sp macro="" textlink="">
      <xdr:nvSpPr>
        <xdr:cNvPr id="15" name="14 Metin kutusu">
          <a:hlinkClick xmlns:r="http://schemas.openxmlformats.org/officeDocument/2006/relationships" r:id="rId10"/>
          <a:extLst>
            <a:ext uri="{FF2B5EF4-FFF2-40B4-BE49-F238E27FC236}">
              <a16:creationId xmlns:a16="http://schemas.microsoft.com/office/drawing/2014/main" id="{00000000-0008-0000-2000-00000F000000}"/>
            </a:ext>
          </a:extLst>
        </xdr:cNvPr>
        <xdr:cNvSpPr txBox="1"/>
      </xdr:nvSpPr>
      <xdr:spPr>
        <a:xfrm>
          <a:off x="34091" y="470344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a:t>
          </a:r>
        </a:p>
        <a:p>
          <a:pPr algn="ctr"/>
          <a:r>
            <a:rPr lang="tr-TR" sz="1200" b="1"/>
            <a:t>GELİR-GİDER</a:t>
          </a:r>
        </a:p>
        <a:p>
          <a:pPr algn="ctr"/>
          <a:r>
            <a:rPr lang="tr-TR" sz="1200" b="1"/>
            <a:t>RAPORU</a:t>
          </a:r>
        </a:p>
      </xdr:txBody>
    </xdr:sp>
    <xdr:clientData/>
  </xdr:oneCellAnchor>
  <xdr:twoCellAnchor editAs="oneCell">
    <xdr:from>
      <xdr:col>0</xdr:col>
      <xdr:colOff>241764</xdr:colOff>
      <xdr:row>16</xdr:row>
      <xdr:rowOff>78105</xdr:rowOff>
    </xdr:from>
    <xdr:to>
      <xdr:col>2</xdr:col>
      <xdr:colOff>158439</xdr:colOff>
      <xdr:row>19</xdr:row>
      <xdr:rowOff>4305</xdr:rowOff>
    </xdr:to>
    <xdr:pic>
      <xdr:nvPicPr>
        <xdr:cNvPr id="16" name="15 Resim" descr="gelir-gider-yazici.png">
          <a:hlinkClick xmlns:r="http://schemas.openxmlformats.org/officeDocument/2006/relationships" r:id="rId10"/>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8" cstate="print"/>
        <a:stretch>
          <a:fillRect/>
        </a:stretch>
      </xdr:blipFill>
      <xdr:spPr>
        <a:xfrm>
          <a:off x="241764" y="4170045"/>
          <a:ext cx="632955" cy="612000"/>
        </a:xfrm>
        <a:prstGeom prst="rect">
          <a:avLst/>
        </a:prstGeom>
      </xdr:spPr>
    </xdr:pic>
    <xdr:clientData/>
  </xdr:twoCellAnchor>
  <xdr:twoCellAnchor editAs="oneCell">
    <xdr:from>
      <xdr:col>15</xdr:col>
      <xdr:colOff>340729</xdr:colOff>
      <xdr:row>1</xdr:row>
      <xdr:rowOff>60960</xdr:rowOff>
    </xdr:from>
    <xdr:to>
      <xdr:col>16</xdr:col>
      <xdr:colOff>226429</xdr:colOff>
      <xdr:row>3</xdr:row>
      <xdr:rowOff>312420</xdr:rowOff>
    </xdr:to>
    <xdr:pic>
      <xdr:nvPicPr>
        <xdr:cNvPr id="21" name="Resim 20">
          <a:hlinkClick xmlns:r="http://schemas.openxmlformats.org/officeDocument/2006/relationships" r:id="rId11"/>
          <a:extLst>
            <a:ext uri="{FF2B5EF4-FFF2-40B4-BE49-F238E27FC236}">
              <a16:creationId xmlns:a16="http://schemas.microsoft.com/office/drawing/2014/main" id="{00000000-0008-0000-2000-00001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80029" y="251460"/>
          <a:ext cx="617220" cy="617220"/>
        </a:xfrm>
        <a:prstGeom prst="rect">
          <a:avLst/>
        </a:prstGeom>
      </xdr:spPr>
    </xdr:pic>
    <xdr:clientData/>
  </xdr:twoCellAnchor>
  <xdr:oneCellAnchor>
    <xdr:from>
      <xdr:col>15</xdr:col>
      <xdr:colOff>99060</xdr:colOff>
      <xdr:row>3</xdr:row>
      <xdr:rowOff>233724</xdr:rowOff>
    </xdr:from>
    <xdr:ext cx="1100559" cy="655949"/>
    <xdr:sp macro="" textlink="">
      <xdr:nvSpPr>
        <xdr:cNvPr id="22" name="11 Metin kutusu">
          <a:hlinkClick xmlns:r="http://schemas.openxmlformats.org/officeDocument/2006/relationships" r:id="rId11"/>
          <a:extLst>
            <a:ext uri="{FF2B5EF4-FFF2-40B4-BE49-F238E27FC236}">
              <a16:creationId xmlns:a16="http://schemas.microsoft.com/office/drawing/2014/main" id="{00000000-0008-0000-2000-000016000000}"/>
            </a:ext>
          </a:extLst>
        </xdr:cNvPr>
        <xdr:cNvSpPr txBox="1"/>
      </xdr:nvSpPr>
      <xdr:spPr>
        <a:xfrm>
          <a:off x="9738360" y="7899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AĞUSTOS AYI</a:t>
          </a:r>
        </a:p>
        <a:p>
          <a:pPr algn="ctr"/>
          <a:r>
            <a:rPr lang="tr-TR" sz="1200" b="1"/>
            <a:t>BORÇ-ALACAK</a:t>
          </a:r>
        </a:p>
        <a:p>
          <a:pPr algn="ctr"/>
          <a:r>
            <a:rPr lang="tr-TR" sz="1200" b="1"/>
            <a:t>RAPORU</a:t>
          </a:r>
        </a:p>
      </xdr:txBody>
    </xdr:sp>
    <xdr:clientData/>
  </xdr:oneCellAnchor>
  <xdr:twoCellAnchor editAs="oneCell">
    <xdr:from>
      <xdr:col>0</xdr:col>
      <xdr:colOff>310789</xdr:colOff>
      <xdr:row>0</xdr:row>
      <xdr:rowOff>83820</xdr:rowOff>
    </xdr:from>
    <xdr:to>
      <xdr:col>2</xdr:col>
      <xdr:colOff>118384</xdr:colOff>
      <xdr:row>3</xdr:row>
      <xdr:rowOff>10330</xdr:rowOff>
    </xdr:to>
    <xdr:pic>
      <xdr:nvPicPr>
        <xdr:cNvPr id="19" name="2 Resim" descr="raporlar.png">
          <a:hlinkClick xmlns:r="http://schemas.openxmlformats.org/officeDocument/2006/relationships" r:id="rId13"/>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14" cstate="print"/>
        <a:stretch>
          <a:fillRect/>
        </a:stretch>
      </xdr:blipFill>
      <xdr:spPr>
        <a:xfrm>
          <a:off x="310789" y="83820"/>
          <a:ext cx="523875" cy="482770"/>
        </a:xfrm>
        <a:prstGeom prst="rect">
          <a:avLst/>
        </a:prstGeom>
      </xdr:spPr>
    </xdr:pic>
    <xdr:clientData/>
  </xdr:twoCellAnchor>
  <xdr:oneCellAnchor>
    <xdr:from>
      <xdr:col>0</xdr:col>
      <xdr:colOff>131709</xdr:colOff>
      <xdr:row>2</xdr:row>
      <xdr:rowOff>156211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2000-000018000000}"/>
            </a:ext>
          </a:extLst>
        </xdr:cNvPr>
        <xdr:cNvSpPr txBox="1"/>
      </xdr:nvSpPr>
      <xdr:spPr>
        <a:xfrm>
          <a:off x="131709" y="52959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304800</xdr:colOff>
      <xdr:row>3</xdr:row>
      <xdr:rowOff>15240</xdr:rowOff>
    </xdr:from>
    <xdr:to>
      <xdr:col>14</xdr:col>
      <xdr:colOff>617220</xdr:colOff>
      <xdr:row>4</xdr:row>
      <xdr:rowOff>17780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28660" y="571500"/>
          <a:ext cx="1196340" cy="398780"/>
        </a:xfrm>
        <a:prstGeom prst="rect">
          <a:avLst/>
        </a:prstGeom>
      </xdr:spPr>
    </xdr:pic>
    <xdr:clientData/>
  </xdr:twoCellAnchor>
  <xdr:twoCellAnchor editAs="oneCell">
    <xdr:from>
      <xdr:col>7</xdr:col>
      <xdr:colOff>739140</xdr:colOff>
      <xdr:row>61</xdr:row>
      <xdr:rowOff>152400</xdr:rowOff>
    </xdr:from>
    <xdr:to>
      <xdr:col>10</xdr:col>
      <xdr:colOff>358140</xdr:colOff>
      <xdr:row>65</xdr:row>
      <xdr:rowOff>5080</xdr:rowOff>
    </xdr:to>
    <xdr:pic>
      <xdr:nvPicPr>
        <xdr:cNvPr id="8" name="Resim 7">
          <a:hlinkClick xmlns:r="http://schemas.openxmlformats.org/officeDocument/2006/relationships" r:id="rId16"/>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95800" y="14302740"/>
          <a:ext cx="1752600" cy="584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2" name="8 Resim" descr="attention-hi.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256002</xdr:colOff>
      <xdr:row>17</xdr:row>
      <xdr:rowOff>215265</xdr:rowOff>
    </xdr:from>
    <xdr:to>
      <xdr:col>16</xdr:col>
      <xdr:colOff>265437</xdr:colOff>
      <xdr:row>21</xdr:row>
      <xdr:rowOff>20865</xdr:rowOff>
    </xdr:to>
    <xdr:sp macro="" textlink="">
      <xdr:nvSpPr>
        <xdr:cNvPr id="3" name="3 Aşağı Ok">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9773382" y="453580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356235</xdr:colOff>
      <xdr:row>56</xdr:row>
      <xdr:rowOff>70485</xdr:rowOff>
    </xdr:from>
    <xdr:to>
      <xdr:col>16</xdr:col>
      <xdr:colOff>365670</xdr:colOff>
      <xdr:row>60</xdr:row>
      <xdr:rowOff>28485</xdr:rowOff>
    </xdr:to>
    <xdr:sp macro="" textlink="">
      <xdr:nvSpPr>
        <xdr:cNvPr id="4" name="4 Aşağı Ok">
          <a:hlinkClick xmlns:r="http://schemas.openxmlformats.org/officeDocument/2006/relationships" r:id="rId3"/>
          <a:extLst>
            <a:ext uri="{FF2B5EF4-FFF2-40B4-BE49-F238E27FC236}">
              <a16:creationId xmlns:a16="http://schemas.microsoft.com/office/drawing/2014/main" id="{00000000-0008-0000-2100-000004000000}"/>
            </a:ext>
          </a:extLst>
        </xdr:cNvPr>
        <xdr:cNvSpPr/>
      </xdr:nvSpPr>
      <xdr:spPr>
        <a:xfrm rot="10800000">
          <a:off x="9873615" y="1330642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13" name="Grafik 12">
          <a:extLst>
            <a:ext uri="{FF2B5EF4-FFF2-40B4-BE49-F238E27FC236}">
              <a16:creationId xmlns:a16="http://schemas.microsoft.com/office/drawing/2014/main" id="{00000000-0008-0000-2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283184</xdr:colOff>
      <xdr:row>4</xdr:row>
      <xdr:rowOff>175260</xdr:rowOff>
    </xdr:from>
    <xdr:to>
      <xdr:col>2</xdr:col>
      <xdr:colOff>127859</xdr:colOff>
      <xdr:row>6</xdr:row>
      <xdr:rowOff>84705</xdr:rowOff>
    </xdr:to>
    <xdr:pic>
      <xdr:nvPicPr>
        <xdr:cNvPr id="9" name="6 Resim" descr="AĞUSTOS.png">
          <a:hlinkClick xmlns:r="http://schemas.openxmlformats.org/officeDocument/2006/relationships" r:id="rId5"/>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6" cstate="print"/>
        <a:stretch>
          <a:fillRect/>
        </a:stretch>
      </xdr:blipFill>
      <xdr:spPr>
        <a:xfrm>
          <a:off x="283184" y="1127760"/>
          <a:ext cx="560955" cy="534285"/>
        </a:xfrm>
        <a:prstGeom prst="rect">
          <a:avLst/>
        </a:prstGeom>
      </xdr:spPr>
    </xdr:pic>
    <xdr:clientData/>
  </xdr:twoCellAnchor>
  <xdr:twoCellAnchor editAs="oneCell">
    <xdr:from>
      <xdr:col>15</xdr:col>
      <xdr:colOff>317869</xdr:colOff>
      <xdr:row>1</xdr:row>
      <xdr:rowOff>7620</xdr:rowOff>
    </xdr:from>
    <xdr:to>
      <xdr:col>16</xdr:col>
      <xdr:colOff>203569</xdr:colOff>
      <xdr:row>3</xdr:row>
      <xdr:rowOff>259080</xdr:rowOff>
    </xdr:to>
    <xdr:pic>
      <xdr:nvPicPr>
        <xdr:cNvPr id="14" name="Resim 13">
          <a:hlinkClick xmlns:r="http://schemas.openxmlformats.org/officeDocument/2006/relationships" r:id="rId7"/>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35249" y="198120"/>
          <a:ext cx="617220" cy="617220"/>
        </a:xfrm>
        <a:prstGeom prst="rect">
          <a:avLst/>
        </a:prstGeom>
      </xdr:spPr>
    </xdr:pic>
    <xdr:clientData/>
  </xdr:twoCellAnchor>
  <xdr:oneCellAnchor>
    <xdr:from>
      <xdr:col>15</xdr:col>
      <xdr:colOff>76200</xdr:colOff>
      <xdr:row>3</xdr:row>
      <xdr:rowOff>180384</xdr:rowOff>
    </xdr:from>
    <xdr:ext cx="1100559" cy="655949"/>
    <xdr:sp macro="" textlink="">
      <xdr:nvSpPr>
        <xdr:cNvPr id="15" name="11 Metin kutusu">
          <a:hlinkClick xmlns:r="http://schemas.openxmlformats.org/officeDocument/2006/relationships" r:id="rId7"/>
          <a:extLst>
            <a:ext uri="{FF2B5EF4-FFF2-40B4-BE49-F238E27FC236}">
              <a16:creationId xmlns:a16="http://schemas.microsoft.com/office/drawing/2014/main" id="{00000000-0008-0000-2100-00000F000000}"/>
            </a:ext>
          </a:extLst>
        </xdr:cNvPr>
        <xdr:cNvSpPr txBox="1"/>
      </xdr:nvSpPr>
      <xdr:spPr>
        <a:xfrm>
          <a:off x="9593580" y="73664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TEMMUZ AYI</a:t>
          </a:r>
        </a:p>
        <a:p>
          <a:pPr algn="ctr"/>
          <a:r>
            <a:rPr lang="tr-TR" sz="1200" b="1"/>
            <a:t>BORÇ-ALACAK</a:t>
          </a:r>
        </a:p>
        <a:p>
          <a:pPr algn="ctr"/>
          <a:r>
            <a:rPr lang="tr-TR" sz="1200" b="1"/>
            <a:t>RAPORU</a:t>
          </a:r>
        </a:p>
      </xdr:txBody>
    </xdr:sp>
    <xdr:clientData/>
  </xdr:oneCellAnchor>
  <xdr:oneCellAnchor>
    <xdr:from>
      <xdr:col>0</xdr:col>
      <xdr:colOff>22860</xdr:colOff>
      <xdr:row>8</xdr:row>
      <xdr:rowOff>24766</xdr:rowOff>
    </xdr:from>
    <xdr:ext cx="1051122" cy="655949"/>
    <xdr:sp macro="" textlink="">
      <xdr:nvSpPr>
        <xdr:cNvPr id="16" name="8 Metin kutusu">
          <a:hlinkClick xmlns:r="http://schemas.openxmlformats.org/officeDocument/2006/relationships" r:id="rId9"/>
          <a:extLst>
            <a:ext uri="{FF2B5EF4-FFF2-40B4-BE49-F238E27FC236}">
              <a16:creationId xmlns:a16="http://schemas.microsoft.com/office/drawing/2014/main" id="{00000000-0008-0000-2100-000010000000}"/>
            </a:ext>
          </a:extLst>
        </xdr:cNvPr>
        <xdr:cNvSpPr txBox="1"/>
      </xdr:nvSpPr>
      <xdr:spPr>
        <a:xfrm>
          <a:off x="22860" y="2226946"/>
          <a:ext cx="105112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AĞUSTOS AYI</a:t>
          </a:r>
        </a:p>
        <a:p>
          <a:pPr algn="ctr"/>
          <a:r>
            <a:rPr lang="tr-TR" sz="1200" b="1"/>
            <a:t>GELİR-GİDER </a:t>
          </a:r>
        </a:p>
        <a:p>
          <a:pPr algn="ctr"/>
          <a:r>
            <a:rPr lang="tr-TR" sz="1200" b="1"/>
            <a:t>RAPORU</a:t>
          </a:r>
        </a:p>
      </xdr:txBody>
    </xdr:sp>
    <xdr:clientData/>
  </xdr:oneCellAnchor>
  <xdr:twoCellAnchor editAs="oneCell">
    <xdr:from>
      <xdr:col>0</xdr:col>
      <xdr:colOff>231944</xdr:colOff>
      <xdr:row>6</xdr:row>
      <xdr:rowOff>121920</xdr:rowOff>
    </xdr:from>
    <xdr:to>
      <xdr:col>2</xdr:col>
      <xdr:colOff>148619</xdr:colOff>
      <xdr:row>8</xdr:row>
      <xdr:rowOff>103365</xdr:rowOff>
    </xdr:to>
    <xdr:pic>
      <xdr:nvPicPr>
        <xdr:cNvPr id="17" name="9 Resim" descr="gelir-gider-yazici.png">
          <a:hlinkClick xmlns:r="http://schemas.openxmlformats.org/officeDocument/2006/relationships" r:id="rId9"/>
          <a:extLst>
            <a:ext uri="{FF2B5EF4-FFF2-40B4-BE49-F238E27FC236}">
              <a16:creationId xmlns:a16="http://schemas.microsoft.com/office/drawing/2014/main" id="{00000000-0008-0000-2100-000011000000}"/>
            </a:ext>
          </a:extLst>
        </xdr:cNvPr>
        <xdr:cNvPicPr>
          <a:picLocks noChangeAspect="1"/>
        </xdr:cNvPicPr>
      </xdr:nvPicPr>
      <xdr:blipFill>
        <a:blip xmlns:r="http://schemas.openxmlformats.org/officeDocument/2006/relationships" r:embed="rId10" cstate="print"/>
        <a:stretch>
          <a:fillRect/>
        </a:stretch>
      </xdr:blipFill>
      <xdr:spPr>
        <a:xfrm>
          <a:off x="231944" y="1699260"/>
          <a:ext cx="632955" cy="606285"/>
        </a:xfrm>
        <a:prstGeom prst="rect">
          <a:avLst/>
        </a:prstGeom>
      </xdr:spPr>
    </xdr:pic>
    <xdr:clientData/>
  </xdr:twoCellAnchor>
  <xdr:twoCellAnchor editAs="oneCell">
    <xdr:from>
      <xdr:col>15</xdr:col>
      <xdr:colOff>317869</xdr:colOff>
      <xdr:row>5</xdr:row>
      <xdr:rowOff>266700</xdr:rowOff>
    </xdr:from>
    <xdr:to>
      <xdr:col>16</xdr:col>
      <xdr:colOff>203569</xdr:colOff>
      <xdr:row>7</xdr:row>
      <xdr:rowOff>259080</xdr:rowOff>
    </xdr:to>
    <xdr:pic>
      <xdr:nvPicPr>
        <xdr:cNvPr id="18" name="Resim 17">
          <a:hlinkClick xmlns:r="http://schemas.openxmlformats.org/officeDocument/2006/relationships" r:id="rId11"/>
          <a:extLst>
            <a:ext uri="{FF2B5EF4-FFF2-40B4-BE49-F238E27FC236}">
              <a16:creationId xmlns:a16="http://schemas.microsoft.com/office/drawing/2014/main" id="{00000000-0008-0000-21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35249" y="1531620"/>
          <a:ext cx="617220" cy="617220"/>
        </a:xfrm>
        <a:prstGeom prst="rect">
          <a:avLst/>
        </a:prstGeom>
      </xdr:spPr>
    </xdr:pic>
    <xdr:clientData/>
  </xdr:twoCellAnchor>
  <xdr:oneCellAnchor>
    <xdr:from>
      <xdr:col>15</xdr:col>
      <xdr:colOff>76200</xdr:colOff>
      <xdr:row>7</xdr:row>
      <xdr:rowOff>180384</xdr:rowOff>
    </xdr:from>
    <xdr:ext cx="1100559" cy="655949"/>
    <xdr:sp macro="" textlink="">
      <xdr:nvSpPr>
        <xdr:cNvPr id="19" name="11 Metin kutusu">
          <a:hlinkClick xmlns:r="http://schemas.openxmlformats.org/officeDocument/2006/relationships" r:id="rId11"/>
          <a:extLst>
            <a:ext uri="{FF2B5EF4-FFF2-40B4-BE49-F238E27FC236}">
              <a16:creationId xmlns:a16="http://schemas.microsoft.com/office/drawing/2014/main" id="{00000000-0008-0000-2100-000013000000}"/>
            </a:ext>
          </a:extLst>
        </xdr:cNvPr>
        <xdr:cNvSpPr txBox="1"/>
      </xdr:nvSpPr>
      <xdr:spPr>
        <a:xfrm>
          <a:off x="9593580" y="207014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EYLÜL AYI</a:t>
          </a:r>
        </a:p>
        <a:p>
          <a:pPr algn="ctr"/>
          <a:r>
            <a:rPr lang="tr-TR" sz="1200" b="1"/>
            <a:t>BORÇ-ALACAK</a:t>
          </a:r>
        </a:p>
        <a:p>
          <a:pPr algn="ctr"/>
          <a:r>
            <a:rPr lang="tr-TR" sz="1200" b="1"/>
            <a:t>RAPORU</a:t>
          </a:r>
        </a:p>
      </xdr:txBody>
    </xdr:sp>
    <xdr:clientData/>
  </xdr:oneCellAnchor>
  <xdr:twoCellAnchor editAs="oneCell">
    <xdr:from>
      <xdr:col>15</xdr:col>
      <xdr:colOff>310249</xdr:colOff>
      <xdr:row>11</xdr:row>
      <xdr:rowOff>91440</xdr:rowOff>
    </xdr:from>
    <xdr:to>
      <xdr:col>16</xdr:col>
      <xdr:colOff>195949</xdr:colOff>
      <xdr:row>14</xdr:row>
      <xdr:rowOff>22860</xdr:rowOff>
    </xdr:to>
    <xdr:pic>
      <xdr:nvPicPr>
        <xdr:cNvPr id="21" name="Resim 20">
          <a:hlinkClick xmlns:r="http://schemas.openxmlformats.org/officeDocument/2006/relationships" r:id="rId12"/>
          <a:extLst>
            <a:ext uri="{FF2B5EF4-FFF2-40B4-BE49-F238E27FC236}">
              <a16:creationId xmlns:a16="http://schemas.microsoft.com/office/drawing/2014/main" id="{00000000-0008-0000-2100-00001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27629" y="3040380"/>
          <a:ext cx="617220" cy="617220"/>
        </a:xfrm>
        <a:prstGeom prst="rect">
          <a:avLst/>
        </a:prstGeom>
      </xdr:spPr>
    </xdr:pic>
    <xdr:clientData/>
  </xdr:twoCellAnchor>
  <xdr:oneCellAnchor>
    <xdr:from>
      <xdr:col>15</xdr:col>
      <xdr:colOff>68580</xdr:colOff>
      <xdr:row>13</xdr:row>
      <xdr:rowOff>172764</xdr:rowOff>
    </xdr:from>
    <xdr:ext cx="1100559" cy="655949"/>
    <xdr:sp macro="" textlink="">
      <xdr:nvSpPr>
        <xdr:cNvPr id="22" name="11 Metin kutusu">
          <a:hlinkClick xmlns:r="http://schemas.openxmlformats.org/officeDocument/2006/relationships" r:id="rId12"/>
          <a:extLst>
            <a:ext uri="{FF2B5EF4-FFF2-40B4-BE49-F238E27FC236}">
              <a16:creationId xmlns:a16="http://schemas.microsoft.com/office/drawing/2014/main" id="{00000000-0008-0000-2100-000016000000}"/>
            </a:ext>
          </a:extLst>
        </xdr:cNvPr>
        <xdr:cNvSpPr txBox="1"/>
      </xdr:nvSpPr>
      <xdr:spPr>
        <a:xfrm>
          <a:off x="9585960" y="357890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0</xdr:col>
      <xdr:colOff>295549</xdr:colOff>
      <xdr:row>0</xdr:row>
      <xdr:rowOff>99060</xdr:rowOff>
    </xdr:from>
    <xdr:to>
      <xdr:col>2</xdr:col>
      <xdr:colOff>103144</xdr:colOff>
      <xdr:row>3</xdr:row>
      <xdr:rowOff>25570</xdr:rowOff>
    </xdr:to>
    <xdr:pic>
      <xdr:nvPicPr>
        <xdr:cNvPr id="23" name="2 Resim" descr="raporlar.png">
          <a:hlinkClick xmlns:r="http://schemas.openxmlformats.org/officeDocument/2006/relationships" r:id="rId13"/>
          <a:extLst>
            <a:ext uri="{FF2B5EF4-FFF2-40B4-BE49-F238E27FC236}">
              <a16:creationId xmlns:a16="http://schemas.microsoft.com/office/drawing/2014/main" id="{00000000-0008-0000-2100-000017000000}"/>
            </a:ext>
          </a:extLst>
        </xdr:cNvPr>
        <xdr:cNvPicPr>
          <a:picLocks noChangeAspect="1"/>
        </xdr:cNvPicPr>
      </xdr:nvPicPr>
      <xdr:blipFill>
        <a:blip xmlns:r="http://schemas.openxmlformats.org/officeDocument/2006/relationships" r:embed="rId14" cstate="print"/>
        <a:stretch>
          <a:fillRect/>
        </a:stretch>
      </xdr:blipFill>
      <xdr:spPr>
        <a:xfrm>
          <a:off x="295549" y="99060"/>
          <a:ext cx="523875" cy="482770"/>
        </a:xfrm>
        <a:prstGeom prst="rect">
          <a:avLst/>
        </a:prstGeom>
      </xdr:spPr>
    </xdr:pic>
    <xdr:clientData/>
  </xdr:twoCellAnchor>
  <xdr:oneCellAnchor>
    <xdr:from>
      <xdr:col>0</xdr:col>
      <xdr:colOff>116469</xdr:colOff>
      <xdr:row>2</xdr:row>
      <xdr:rowOff>171451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2100-000018000000}"/>
            </a:ext>
          </a:extLst>
        </xdr:cNvPr>
        <xdr:cNvSpPr txBox="1"/>
      </xdr:nvSpPr>
      <xdr:spPr>
        <a:xfrm>
          <a:off x="116469" y="54483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12</xdr:col>
      <xdr:colOff>708660</xdr:colOff>
      <xdr:row>3</xdr:row>
      <xdr:rowOff>7620</xdr:rowOff>
    </xdr:from>
    <xdr:to>
      <xdr:col>14</xdr:col>
      <xdr:colOff>533400</xdr:colOff>
      <xdr:row>4</xdr:row>
      <xdr:rowOff>10160</xdr:rowOff>
    </xdr:to>
    <xdr:pic>
      <xdr:nvPicPr>
        <xdr:cNvPr id="5" name="Resim 4">
          <a:hlinkClick xmlns:r="http://schemas.openxmlformats.org/officeDocument/2006/relationships" r:id="rId16"/>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122920" y="563880"/>
          <a:ext cx="1196340" cy="398780"/>
        </a:xfrm>
        <a:prstGeom prst="rect">
          <a:avLst/>
        </a:prstGeom>
      </xdr:spPr>
    </xdr:pic>
    <xdr:clientData/>
  </xdr:twoCellAnchor>
  <xdr:twoCellAnchor editAs="oneCell">
    <xdr:from>
      <xdr:col>7</xdr:col>
      <xdr:colOff>335280</xdr:colOff>
      <xdr:row>61</xdr:row>
      <xdr:rowOff>152400</xdr:rowOff>
    </xdr:from>
    <xdr:to>
      <xdr:col>9</xdr:col>
      <xdr:colOff>868680</xdr:colOff>
      <xdr:row>65</xdr:row>
      <xdr:rowOff>5080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27220" y="14302740"/>
          <a:ext cx="1752600" cy="584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2" name="1 Grafik">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76357</xdr:colOff>
      <xdr:row>2</xdr:row>
      <xdr:rowOff>123826</xdr:rowOff>
    </xdr:to>
    <xdr:pic>
      <xdr:nvPicPr>
        <xdr:cNvPr id="3" name="2 Resim" descr="attention-hi.png">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210282</xdr:colOff>
      <xdr:row>18</xdr:row>
      <xdr:rowOff>51435</xdr:rowOff>
    </xdr:from>
    <xdr:to>
      <xdr:col>16</xdr:col>
      <xdr:colOff>219717</xdr:colOff>
      <xdr:row>21</xdr:row>
      <xdr:rowOff>85635</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2200-000004000000}"/>
            </a:ext>
          </a:extLst>
        </xdr:cNvPr>
        <xdr:cNvSpPr/>
      </xdr:nvSpPr>
      <xdr:spPr>
        <a:xfrm>
          <a:off x="9849582" y="460057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440055</xdr:colOff>
      <xdr:row>56</xdr:row>
      <xdr:rowOff>55245</xdr:rowOff>
    </xdr:from>
    <xdr:to>
      <xdr:col>16</xdr:col>
      <xdr:colOff>449490</xdr:colOff>
      <xdr:row>60</xdr:row>
      <xdr:rowOff>13245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2200-000005000000}"/>
            </a:ext>
          </a:extLst>
        </xdr:cNvPr>
        <xdr:cNvSpPr/>
      </xdr:nvSpPr>
      <xdr:spPr>
        <a:xfrm rot="10800000">
          <a:off x="10079355" y="1329118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268922</xdr:colOff>
      <xdr:row>4</xdr:row>
      <xdr:rowOff>87630</xdr:rowOff>
    </xdr:from>
    <xdr:to>
      <xdr:col>2</xdr:col>
      <xdr:colOff>113597</xdr:colOff>
      <xdr:row>5</xdr:row>
      <xdr:rowOff>309495</xdr:rowOff>
    </xdr:to>
    <xdr:pic>
      <xdr:nvPicPr>
        <xdr:cNvPr id="7" name="6 Resim" descr="EYLÜL.png">
          <a:hlinkClick xmlns:r="http://schemas.openxmlformats.org/officeDocument/2006/relationships" r:id="rId5"/>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cstate="print"/>
        <a:stretch>
          <a:fillRect/>
        </a:stretch>
      </xdr:blipFill>
      <xdr:spPr>
        <a:xfrm>
          <a:off x="268922" y="1040130"/>
          <a:ext cx="560955" cy="534285"/>
        </a:xfrm>
        <a:prstGeom prst="rect">
          <a:avLst/>
        </a:prstGeom>
      </xdr:spPr>
    </xdr:pic>
    <xdr:clientData/>
  </xdr:twoCellAnchor>
  <xdr:oneCellAnchor>
    <xdr:from>
      <xdr:col>0</xdr:col>
      <xdr:colOff>41878</xdr:colOff>
      <xdr:row>13</xdr:row>
      <xdr:rowOff>62866</xdr:rowOff>
    </xdr:from>
    <xdr:ext cx="1030282" cy="655949"/>
    <xdr:sp macro="" textlink="">
      <xdr:nvSpPr>
        <xdr:cNvPr id="9" name="8 Metin kutusu">
          <a:hlinkClick xmlns:r="http://schemas.openxmlformats.org/officeDocument/2006/relationships" r:id="rId7"/>
          <a:extLst>
            <a:ext uri="{FF2B5EF4-FFF2-40B4-BE49-F238E27FC236}">
              <a16:creationId xmlns:a16="http://schemas.microsoft.com/office/drawing/2014/main" id="{00000000-0008-0000-2200-000009000000}"/>
            </a:ext>
          </a:extLst>
        </xdr:cNvPr>
        <xdr:cNvSpPr txBox="1"/>
      </xdr:nvSpPr>
      <xdr:spPr>
        <a:xfrm>
          <a:off x="41878" y="3469006"/>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EKİM AYI</a:t>
          </a:r>
        </a:p>
        <a:p>
          <a:pPr algn="ctr"/>
          <a:r>
            <a:rPr lang="tr-TR" sz="1200" b="1"/>
            <a:t>GELİR-GİDER </a:t>
          </a:r>
        </a:p>
        <a:p>
          <a:pPr algn="ctr"/>
          <a:r>
            <a:rPr lang="tr-TR" sz="1200" b="1"/>
            <a:t>RAPORU</a:t>
          </a:r>
        </a:p>
      </xdr:txBody>
    </xdr:sp>
    <xdr:clientData/>
  </xdr:oneCellAnchor>
  <xdr:twoCellAnchor editAs="oneCell">
    <xdr:from>
      <xdr:col>0</xdr:col>
      <xdr:colOff>240542</xdr:colOff>
      <xdr:row>10</xdr:row>
      <xdr:rowOff>198120</xdr:rowOff>
    </xdr:from>
    <xdr:to>
      <xdr:col>2</xdr:col>
      <xdr:colOff>157217</xdr:colOff>
      <xdr:row>13</xdr:row>
      <xdr:rowOff>141465</xdr:rowOff>
    </xdr:to>
    <xdr:pic>
      <xdr:nvPicPr>
        <xdr:cNvPr id="10" name="9 Resim" descr="gelir-gider-yazici.png">
          <a:hlinkClick xmlns:r="http://schemas.openxmlformats.org/officeDocument/2006/relationships" r:id="rId7"/>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8" cstate="print"/>
        <a:stretch>
          <a:fillRect/>
        </a:stretch>
      </xdr:blipFill>
      <xdr:spPr>
        <a:xfrm>
          <a:off x="240542" y="2941320"/>
          <a:ext cx="632955" cy="606285"/>
        </a:xfrm>
        <a:prstGeom prst="rect">
          <a:avLst/>
        </a:prstGeom>
      </xdr:spPr>
    </xdr:pic>
    <xdr:clientData/>
  </xdr:twoCellAnchor>
  <xdr:oneCellAnchor>
    <xdr:from>
      <xdr:col>0</xdr:col>
      <xdr:colOff>23838</xdr:colOff>
      <xdr:row>8</xdr:row>
      <xdr:rowOff>36196</xdr:rowOff>
    </xdr:from>
    <xdr:ext cx="1051122" cy="655949"/>
    <xdr:sp macro="" textlink="">
      <xdr:nvSpPr>
        <xdr:cNvPr id="13" name="12 Metin kutusu">
          <a:hlinkClick xmlns:r="http://schemas.openxmlformats.org/officeDocument/2006/relationships" r:id="rId9"/>
          <a:extLst>
            <a:ext uri="{FF2B5EF4-FFF2-40B4-BE49-F238E27FC236}">
              <a16:creationId xmlns:a16="http://schemas.microsoft.com/office/drawing/2014/main" id="{00000000-0008-0000-2200-00000D000000}"/>
            </a:ext>
          </a:extLst>
        </xdr:cNvPr>
        <xdr:cNvSpPr txBox="1"/>
      </xdr:nvSpPr>
      <xdr:spPr>
        <a:xfrm>
          <a:off x="23838" y="2238376"/>
          <a:ext cx="105112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AĞUSTOS AYI</a:t>
          </a:r>
        </a:p>
        <a:p>
          <a:pPr algn="ctr"/>
          <a:r>
            <a:rPr lang="tr-TR" sz="1200" b="1"/>
            <a:t>GELİR-GİDER </a:t>
          </a:r>
        </a:p>
        <a:p>
          <a:pPr algn="ctr"/>
          <a:r>
            <a:rPr lang="tr-TR" sz="1200" b="1"/>
            <a:t>RAPORU</a:t>
          </a:r>
        </a:p>
      </xdr:txBody>
    </xdr:sp>
    <xdr:clientData/>
  </xdr:oneCellAnchor>
  <xdr:twoCellAnchor editAs="oneCell">
    <xdr:from>
      <xdr:col>0</xdr:col>
      <xdr:colOff>232922</xdr:colOff>
      <xdr:row>6</xdr:row>
      <xdr:rowOff>129540</xdr:rowOff>
    </xdr:from>
    <xdr:to>
      <xdr:col>2</xdr:col>
      <xdr:colOff>149597</xdr:colOff>
      <xdr:row>8</xdr:row>
      <xdr:rowOff>112890</xdr:rowOff>
    </xdr:to>
    <xdr:pic>
      <xdr:nvPicPr>
        <xdr:cNvPr id="14" name="13 Resim" descr="gelir-gider-yazici.png">
          <a:hlinkClick xmlns:r="http://schemas.openxmlformats.org/officeDocument/2006/relationships" r:id="rId9"/>
          <a:extLst>
            <a:ext uri="{FF2B5EF4-FFF2-40B4-BE49-F238E27FC236}">
              <a16:creationId xmlns:a16="http://schemas.microsoft.com/office/drawing/2014/main" id="{00000000-0008-0000-2200-00000E000000}"/>
            </a:ext>
          </a:extLst>
        </xdr:cNvPr>
        <xdr:cNvPicPr>
          <a:picLocks noChangeAspect="1"/>
        </xdr:cNvPicPr>
      </xdr:nvPicPr>
      <xdr:blipFill>
        <a:blip xmlns:r="http://schemas.openxmlformats.org/officeDocument/2006/relationships" r:embed="rId8" cstate="print"/>
        <a:stretch>
          <a:fillRect/>
        </a:stretch>
      </xdr:blipFill>
      <xdr:spPr>
        <a:xfrm>
          <a:off x="232922" y="1706880"/>
          <a:ext cx="632955" cy="608190"/>
        </a:xfrm>
        <a:prstGeom prst="rect">
          <a:avLst/>
        </a:prstGeom>
      </xdr:spPr>
    </xdr:pic>
    <xdr:clientData/>
  </xdr:twoCellAnchor>
  <xdr:oneCellAnchor>
    <xdr:from>
      <xdr:col>0</xdr:col>
      <xdr:colOff>32869</xdr:colOff>
      <xdr:row>18</xdr:row>
      <xdr:rowOff>165736</xdr:rowOff>
    </xdr:from>
    <xdr:ext cx="995465" cy="655949"/>
    <xdr:sp macro="" textlink="">
      <xdr:nvSpPr>
        <xdr:cNvPr id="15" name="14 Metin kutusu">
          <a:hlinkClick xmlns:r="http://schemas.openxmlformats.org/officeDocument/2006/relationships" r:id="rId10"/>
          <a:extLst>
            <a:ext uri="{FF2B5EF4-FFF2-40B4-BE49-F238E27FC236}">
              <a16:creationId xmlns:a16="http://schemas.microsoft.com/office/drawing/2014/main" id="{00000000-0008-0000-2200-00000F000000}"/>
            </a:ext>
          </a:extLst>
        </xdr:cNvPr>
        <xdr:cNvSpPr txBox="1"/>
      </xdr:nvSpPr>
      <xdr:spPr>
        <a:xfrm>
          <a:off x="32869" y="471487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a:t>
          </a:r>
        </a:p>
        <a:p>
          <a:pPr algn="ctr"/>
          <a:r>
            <a:rPr lang="tr-TR" sz="1200" b="1"/>
            <a:t>GELİR-GİDER</a:t>
          </a:r>
        </a:p>
        <a:p>
          <a:pPr algn="ctr"/>
          <a:r>
            <a:rPr lang="tr-TR" sz="1200" b="1"/>
            <a:t>RAPORU</a:t>
          </a:r>
        </a:p>
      </xdr:txBody>
    </xdr:sp>
    <xdr:clientData/>
  </xdr:oneCellAnchor>
  <xdr:twoCellAnchor editAs="oneCell">
    <xdr:from>
      <xdr:col>0</xdr:col>
      <xdr:colOff>240542</xdr:colOff>
      <xdr:row>16</xdr:row>
      <xdr:rowOff>89535</xdr:rowOff>
    </xdr:from>
    <xdr:to>
      <xdr:col>2</xdr:col>
      <xdr:colOff>157217</xdr:colOff>
      <xdr:row>19</xdr:row>
      <xdr:rowOff>15735</xdr:rowOff>
    </xdr:to>
    <xdr:pic>
      <xdr:nvPicPr>
        <xdr:cNvPr id="16" name="15 Resim" descr="gelir-gider-yazici.png">
          <a:hlinkClick xmlns:r="http://schemas.openxmlformats.org/officeDocument/2006/relationships" r:id="rId10"/>
          <a:extLst>
            <a:ext uri="{FF2B5EF4-FFF2-40B4-BE49-F238E27FC236}">
              <a16:creationId xmlns:a16="http://schemas.microsoft.com/office/drawing/2014/main" id="{00000000-0008-0000-2200-000010000000}"/>
            </a:ext>
          </a:extLst>
        </xdr:cNvPr>
        <xdr:cNvPicPr>
          <a:picLocks noChangeAspect="1"/>
        </xdr:cNvPicPr>
      </xdr:nvPicPr>
      <xdr:blipFill>
        <a:blip xmlns:r="http://schemas.openxmlformats.org/officeDocument/2006/relationships" r:embed="rId8" cstate="print"/>
        <a:stretch>
          <a:fillRect/>
        </a:stretch>
      </xdr:blipFill>
      <xdr:spPr>
        <a:xfrm>
          <a:off x="240542" y="4181475"/>
          <a:ext cx="632955" cy="612000"/>
        </a:xfrm>
        <a:prstGeom prst="rect">
          <a:avLst/>
        </a:prstGeom>
      </xdr:spPr>
    </xdr:pic>
    <xdr:clientData/>
  </xdr:twoCellAnchor>
  <xdr:twoCellAnchor editAs="oneCell">
    <xdr:from>
      <xdr:col>15</xdr:col>
      <xdr:colOff>272149</xdr:colOff>
      <xdr:row>1</xdr:row>
      <xdr:rowOff>60960</xdr:rowOff>
    </xdr:from>
    <xdr:to>
      <xdr:col>16</xdr:col>
      <xdr:colOff>157849</xdr:colOff>
      <xdr:row>3</xdr:row>
      <xdr:rowOff>312420</xdr:rowOff>
    </xdr:to>
    <xdr:pic>
      <xdr:nvPicPr>
        <xdr:cNvPr id="21" name="Resim 20">
          <a:hlinkClick xmlns:r="http://schemas.openxmlformats.org/officeDocument/2006/relationships" r:id="rId11"/>
          <a:extLst>
            <a:ext uri="{FF2B5EF4-FFF2-40B4-BE49-F238E27FC236}">
              <a16:creationId xmlns:a16="http://schemas.microsoft.com/office/drawing/2014/main" id="{00000000-0008-0000-2200-00001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11449" y="251460"/>
          <a:ext cx="617220" cy="617220"/>
        </a:xfrm>
        <a:prstGeom prst="rect">
          <a:avLst/>
        </a:prstGeom>
      </xdr:spPr>
    </xdr:pic>
    <xdr:clientData/>
  </xdr:twoCellAnchor>
  <xdr:oneCellAnchor>
    <xdr:from>
      <xdr:col>15</xdr:col>
      <xdr:colOff>30480</xdr:colOff>
      <xdr:row>3</xdr:row>
      <xdr:rowOff>233724</xdr:rowOff>
    </xdr:from>
    <xdr:ext cx="1100559" cy="655949"/>
    <xdr:sp macro="" textlink="">
      <xdr:nvSpPr>
        <xdr:cNvPr id="22" name="11 Metin kutusu">
          <a:hlinkClick xmlns:r="http://schemas.openxmlformats.org/officeDocument/2006/relationships" r:id="rId11"/>
          <a:extLst>
            <a:ext uri="{FF2B5EF4-FFF2-40B4-BE49-F238E27FC236}">
              <a16:creationId xmlns:a16="http://schemas.microsoft.com/office/drawing/2014/main" id="{00000000-0008-0000-2200-000016000000}"/>
            </a:ext>
          </a:extLst>
        </xdr:cNvPr>
        <xdr:cNvSpPr txBox="1"/>
      </xdr:nvSpPr>
      <xdr:spPr>
        <a:xfrm>
          <a:off x="9669780" y="7899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EYLÜL AYI</a:t>
          </a:r>
        </a:p>
        <a:p>
          <a:pPr algn="ctr"/>
          <a:r>
            <a:rPr lang="tr-TR" sz="1200" b="1"/>
            <a:t>BORÇ-ALACAK</a:t>
          </a:r>
        </a:p>
        <a:p>
          <a:pPr algn="ctr"/>
          <a:r>
            <a:rPr lang="tr-TR" sz="1200" b="1"/>
            <a:t>RAPORU</a:t>
          </a:r>
        </a:p>
      </xdr:txBody>
    </xdr:sp>
    <xdr:clientData/>
  </xdr:oneCellAnchor>
  <xdr:twoCellAnchor editAs="oneCell">
    <xdr:from>
      <xdr:col>0</xdr:col>
      <xdr:colOff>295549</xdr:colOff>
      <xdr:row>0</xdr:row>
      <xdr:rowOff>83820</xdr:rowOff>
    </xdr:from>
    <xdr:to>
      <xdr:col>2</xdr:col>
      <xdr:colOff>103144</xdr:colOff>
      <xdr:row>3</xdr:row>
      <xdr:rowOff>10330</xdr:rowOff>
    </xdr:to>
    <xdr:pic>
      <xdr:nvPicPr>
        <xdr:cNvPr id="19" name="2 Resim" descr="raporlar.png">
          <a:hlinkClick xmlns:r="http://schemas.openxmlformats.org/officeDocument/2006/relationships" r:id="rId13"/>
          <a:extLst>
            <a:ext uri="{FF2B5EF4-FFF2-40B4-BE49-F238E27FC236}">
              <a16:creationId xmlns:a16="http://schemas.microsoft.com/office/drawing/2014/main" id="{00000000-0008-0000-2200-000013000000}"/>
            </a:ext>
          </a:extLst>
        </xdr:cNvPr>
        <xdr:cNvPicPr>
          <a:picLocks noChangeAspect="1"/>
        </xdr:cNvPicPr>
      </xdr:nvPicPr>
      <xdr:blipFill>
        <a:blip xmlns:r="http://schemas.openxmlformats.org/officeDocument/2006/relationships" r:embed="rId14" cstate="print"/>
        <a:stretch>
          <a:fillRect/>
        </a:stretch>
      </xdr:blipFill>
      <xdr:spPr>
        <a:xfrm>
          <a:off x="295549" y="83820"/>
          <a:ext cx="523875" cy="482770"/>
        </a:xfrm>
        <a:prstGeom prst="rect">
          <a:avLst/>
        </a:prstGeom>
      </xdr:spPr>
    </xdr:pic>
    <xdr:clientData/>
  </xdr:twoCellAnchor>
  <xdr:oneCellAnchor>
    <xdr:from>
      <xdr:col>0</xdr:col>
      <xdr:colOff>116469</xdr:colOff>
      <xdr:row>2</xdr:row>
      <xdr:rowOff>156211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2200-000018000000}"/>
            </a:ext>
          </a:extLst>
        </xdr:cNvPr>
        <xdr:cNvSpPr txBox="1"/>
      </xdr:nvSpPr>
      <xdr:spPr>
        <a:xfrm>
          <a:off x="116469" y="52959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320040</xdr:colOff>
      <xdr:row>2</xdr:row>
      <xdr:rowOff>175260</xdr:rowOff>
    </xdr:from>
    <xdr:to>
      <xdr:col>14</xdr:col>
      <xdr:colOff>632460</xdr:colOff>
      <xdr:row>3</xdr:row>
      <xdr:rowOff>391160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43900" y="548640"/>
          <a:ext cx="1196340" cy="398780"/>
        </a:xfrm>
        <a:prstGeom prst="rect">
          <a:avLst/>
        </a:prstGeom>
      </xdr:spPr>
    </xdr:pic>
    <xdr:clientData/>
  </xdr:twoCellAnchor>
  <xdr:twoCellAnchor editAs="oneCell">
    <xdr:from>
      <xdr:col>7</xdr:col>
      <xdr:colOff>731520</xdr:colOff>
      <xdr:row>61</xdr:row>
      <xdr:rowOff>152400</xdr:rowOff>
    </xdr:from>
    <xdr:to>
      <xdr:col>10</xdr:col>
      <xdr:colOff>350520</xdr:colOff>
      <xdr:row>65</xdr:row>
      <xdr:rowOff>5080</xdr:rowOff>
    </xdr:to>
    <xdr:pic>
      <xdr:nvPicPr>
        <xdr:cNvPr id="8" name="Resim 7">
          <a:hlinkClick xmlns:r="http://schemas.openxmlformats.org/officeDocument/2006/relationships" r:id="rId16"/>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88180" y="14302740"/>
          <a:ext cx="1752600" cy="584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2" name="8 Resim" descr="attention-hi.png">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343632</xdr:colOff>
      <xdr:row>17</xdr:row>
      <xdr:rowOff>177165</xdr:rowOff>
    </xdr:from>
    <xdr:to>
      <xdr:col>16</xdr:col>
      <xdr:colOff>353067</xdr:colOff>
      <xdr:row>20</xdr:row>
      <xdr:rowOff>211365</xdr:rowOff>
    </xdr:to>
    <xdr:sp macro="" textlink="">
      <xdr:nvSpPr>
        <xdr:cNvPr id="3" name="3 Aşağı Ok">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9861012" y="449770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394335</xdr:colOff>
      <xdr:row>56</xdr:row>
      <xdr:rowOff>108585</xdr:rowOff>
    </xdr:from>
    <xdr:to>
      <xdr:col>16</xdr:col>
      <xdr:colOff>403770</xdr:colOff>
      <xdr:row>60</xdr:row>
      <xdr:rowOff>66585</xdr:rowOff>
    </xdr:to>
    <xdr:sp macro="" textlink="">
      <xdr:nvSpPr>
        <xdr:cNvPr id="4" name="4 Aşağı Ok">
          <a:hlinkClick xmlns:r="http://schemas.openxmlformats.org/officeDocument/2006/relationships" r:id="rId3"/>
          <a:extLst>
            <a:ext uri="{FF2B5EF4-FFF2-40B4-BE49-F238E27FC236}">
              <a16:creationId xmlns:a16="http://schemas.microsoft.com/office/drawing/2014/main" id="{00000000-0008-0000-2300-000004000000}"/>
            </a:ext>
          </a:extLst>
        </xdr:cNvPr>
        <xdr:cNvSpPr/>
      </xdr:nvSpPr>
      <xdr:spPr>
        <a:xfrm rot="10800000">
          <a:off x="9911715" y="1334452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13" name="Grafik 12">
          <a:extLst>
            <a:ext uri="{FF2B5EF4-FFF2-40B4-BE49-F238E27FC236}">
              <a16:creationId xmlns:a16="http://schemas.microsoft.com/office/drawing/2014/main" id="{00000000-0008-0000-2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288004</xdr:colOff>
      <xdr:row>4</xdr:row>
      <xdr:rowOff>167640</xdr:rowOff>
    </xdr:from>
    <xdr:to>
      <xdr:col>2</xdr:col>
      <xdr:colOff>132679</xdr:colOff>
      <xdr:row>6</xdr:row>
      <xdr:rowOff>77085</xdr:rowOff>
    </xdr:to>
    <xdr:pic>
      <xdr:nvPicPr>
        <xdr:cNvPr id="9" name="6 Resim" descr="EYLÜL.png">
          <a:hlinkClick xmlns:r="http://schemas.openxmlformats.org/officeDocument/2006/relationships" r:id="rId5"/>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6" cstate="print"/>
        <a:stretch>
          <a:fillRect/>
        </a:stretch>
      </xdr:blipFill>
      <xdr:spPr>
        <a:xfrm>
          <a:off x="288004" y="1120140"/>
          <a:ext cx="560955" cy="534285"/>
        </a:xfrm>
        <a:prstGeom prst="rect">
          <a:avLst/>
        </a:prstGeom>
      </xdr:spPr>
    </xdr:pic>
    <xdr:clientData/>
  </xdr:twoCellAnchor>
  <xdr:twoCellAnchor editAs="oneCell">
    <xdr:from>
      <xdr:col>15</xdr:col>
      <xdr:colOff>397879</xdr:colOff>
      <xdr:row>1</xdr:row>
      <xdr:rowOff>7620</xdr:rowOff>
    </xdr:from>
    <xdr:to>
      <xdr:col>16</xdr:col>
      <xdr:colOff>283579</xdr:colOff>
      <xdr:row>3</xdr:row>
      <xdr:rowOff>259080</xdr:rowOff>
    </xdr:to>
    <xdr:pic>
      <xdr:nvPicPr>
        <xdr:cNvPr id="16" name="Resim 15">
          <a:hlinkClick xmlns:r="http://schemas.openxmlformats.org/officeDocument/2006/relationships" r:id="rId7"/>
          <a:extLst>
            <a:ext uri="{FF2B5EF4-FFF2-40B4-BE49-F238E27FC236}">
              <a16:creationId xmlns:a16="http://schemas.microsoft.com/office/drawing/2014/main" id="{00000000-0008-0000-23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15259" y="198120"/>
          <a:ext cx="617220" cy="617220"/>
        </a:xfrm>
        <a:prstGeom prst="rect">
          <a:avLst/>
        </a:prstGeom>
      </xdr:spPr>
    </xdr:pic>
    <xdr:clientData/>
  </xdr:twoCellAnchor>
  <xdr:oneCellAnchor>
    <xdr:from>
      <xdr:col>15</xdr:col>
      <xdr:colOff>156210</xdr:colOff>
      <xdr:row>3</xdr:row>
      <xdr:rowOff>180384</xdr:rowOff>
    </xdr:from>
    <xdr:ext cx="1100559" cy="655949"/>
    <xdr:sp macro="" textlink="">
      <xdr:nvSpPr>
        <xdr:cNvPr id="17" name="11 Metin kutusu">
          <a:hlinkClick xmlns:r="http://schemas.openxmlformats.org/officeDocument/2006/relationships" r:id="rId7"/>
          <a:extLst>
            <a:ext uri="{FF2B5EF4-FFF2-40B4-BE49-F238E27FC236}">
              <a16:creationId xmlns:a16="http://schemas.microsoft.com/office/drawing/2014/main" id="{00000000-0008-0000-2300-000011000000}"/>
            </a:ext>
          </a:extLst>
        </xdr:cNvPr>
        <xdr:cNvSpPr txBox="1"/>
      </xdr:nvSpPr>
      <xdr:spPr>
        <a:xfrm>
          <a:off x="9673590" y="73664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AĞUSTOS AYI</a:t>
          </a:r>
        </a:p>
        <a:p>
          <a:pPr algn="ctr"/>
          <a:r>
            <a:rPr lang="tr-TR" sz="1200" b="1"/>
            <a:t>BORÇ-ALACAK</a:t>
          </a:r>
        </a:p>
        <a:p>
          <a:pPr algn="ctr"/>
          <a:r>
            <a:rPr lang="tr-TR" sz="1200" b="1"/>
            <a:t>RAPORU</a:t>
          </a:r>
        </a:p>
      </xdr:txBody>
    </xdr:sp>
    <xdr:clientData/>
  </xdr:oneCellAnchor>
  <xdr:oneCellAnchor>
    <xdr:from>
      <xdr:col>0</xdr:col>
      <xdr:colOff>38100</xdr:colOff>
      <xdr:row>8</xdr:row>
      <xdr:rowOff>40006</xdr:rowOff>
    </xdr:from>
    <xdr:ext cx="1030282" cy="655949"/>
    <xdr:sp macro="" textlink="">
      <xdr:nvSpPr>
        <xdr:cNvPr id="18" name="8 Metin kutusu">
          <a:hlinkClick xmlns:r="http://schemas.openxmlformats.org/officeDocument/2006/relationships" r:id="rId9"/>
          <a:extLst>
            <a:ext uri="{FF2B5EF4-FFF2-40B4-BE49-F238E27FC236}">
              <a16:creationId xmlns:a16="http://schemas.microsoft.com/office/drawing/2014/main" id="{00000000-0008-0000-2300-000012000000}"/>
            </a:ext>
          </a:extLst>
        </xdr:cNvPr>
        <xdr:cNvSpPr txBox="1"/>
      </xdr:nvSpPr>
      <xdr:spPr>
        <a:xfrm>
          <a:off x="38100" y="2242186"/>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EYLÜL AYI</a:t>
          </a:r>
        </a:p>
        <a:p>
          <a:pPr algn="ctr"/>
          <a:r>
            <a:rPr lang="tr-TR" sz="1200" b="1"/>
            <a:t>GELİR-GİDER </a:t>
          </a:r>
        </a:p>
        <a:p>
          <a:pPr algn="ctr"/>
          <a:r>
            <a:rPr lang="tr-TR" sz="1200" b="1"/>
            <a:t>RAPORU</a:t>
          </a:r>
        </a:p>
      </xdr:txBody>
    </xdr:sp>
    <xdr:clientData/>
  </xdr:oneCellAnchor>
  <xdr:twoCellAnchor editAs="oneCell">
    <xdr:from>
      <xdr:col>0</xdr:col>
      <xdr:colOff>236764</xdr:colOff>
      <xdr:row>6</xdr:row>
      <xdr:rowOff>137160</xdr:rowOff>
    </xdr:from>
    <xdr:to>
      <xdr:col>2</xdr:col>
      <xdr:colOff>153439</xdr:colOff>
      <xdr:row>8</xdr:row>
      <xdr:rowOff>118605</xdr:rowOff>
    </xdr:to>
    <xdr:pic>
      <xdr:nvPicPr>
        <xdr:cNvPr id="19" name="9 Resim" descr="gelir-gider-yazici.png">
          <a:hlinkClick xmlns:r="http://schemas.openxmlformats.org/officeDocument/2006/relationships" r:id="rId9"/>
          <a:extLst>
            <a:ext uri="{FF2B5EF4-FFF2-40B4-BE49-F238E27FC236}">
              <a16:creationId xmlns:a16="http://schemas.microsoft.com/office/drawing/2014/main" id="{00000000-0008-0000-2300-000013000000}"/>
            </a:ext>
          </a:extLst>
        </xdr:cNvPr>
        <xdr:cNvPicPr>
          <a:picLocks noChangeAspect="1"/>
        </xdr:cNvPicPr>
      </xdr:nvPicPr>
      <xdr:blipFill>
        <a:blip xmlns:r="http://schemas.openxmlformats.org/officeDocument/2006/relationships" r:embed="rId10" cstate="print"/>
        <a:stretch>
          <a:fillRect/>
        </a:stretch>
      </xdr:blipFill>
      <xdr:spPr>
        <a:xfrm>
          <a:off x="236764" y="1714500"/>
          <a:ext cx="632955" cy="606285"/>
        </a:xfrm>
        <a:prstGeom prst="rect">
          <a:avLst/>
        </a:prstGeom>
      </xdr:spPr>
    </xdr:pic>
    <xdr:clientData/>
  </xdr:twoCellAnchor>
  <xdr:twoCellAnchor editAs="oneCell">
    <xdr:from>
      <xdr:col>15</xdr:col>
      <xdr:colOff>397879</xdr:colOff>
      <xdr:row>5</xdr:row>
      <xdr:rowOff>281940</xdr:rowOff>
    </xdr:from>
    <xdr:to>
      <xdr:col>16</xdr:col>
      <xdr:colOff>283579</xdr:colOff>
      <xdr:row>7</xdr:row>
      <xdr:rowOff>274320</xdr:rowOff>
    </xdr:to>
    <xdr:pic>
      <xdr:nvPicPr>
        <xdr:cNvPr id="20" name="Resim 19">
          <a:hlinkClick xmlns:r="http://schemas.openxmlformats.org/officeDocument/2006/relationships" r:id="rId11"/>
          <a:extLst>
            <a:ext uri="{FF2B5EF4-FFF2-40B4-BE49-F238E27FC236}">
              <a16:creationId xmlns:a16="http://schemas.microsoft.com/office/drawing/2014/main" id="{00000000-0008-0000-23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15259" y="1546860"/>
          <a:ext cx="617220" cy="617220"/>
        </a:xfrm>
        <a:prstGeom prst="rect">
          <a:avLst/>
        </a:prstGeom>
      </xdr:spPr>
    </xdr:pic>
    <xdr:clientData/>
  </xdr:twoCellAnchor>
  <xdr:oneCellAnchor>
    <xdr:from>
      <xdr:col>15</xdr:col>
      <xdr:colOff>156210</xdr:colOff>
      <xdr:row>7</xdr:row>
      <xdr:rowOff>195624</xdr:rowOff>
    </xdr:from>
    <xdr:ext cx="1100559" cy="655949"/>
    <xdr:sp macro="" textlink="">
      <xdr:nvSpPr>
        <xdr:cNvPr id="21" name="11 Metin kutusu">
          <a:hlinkClick xmlns:r="http://schemas.openxmlformats.org/officeDocument/2006/relationships" r:id="rId11"/>
          <a:extLst>
            <a:ext uri="{FF2B5EF4-FFF2-40B4-BE49-F238E27FC236}">
              <a16:creationId xmlns:a16="http://schemas.microsoft.com/office/drawing/2014/main" id="{00000000-0008-0000-2300-000015000000}"/>
            </a:ext>
          </a:extLst>
        </xdr:cNvPr>
        <xdr:cNvSpPr txBox="1"/>
      </xdr:nvSpPr>
      <xdr:spPr>
        <a:xfrm>
          <a:off x="9673590" y="20853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EKİM AYI</a:t>
          </a:r>
        </a:p>
        <a:p>
          <a:pPr algn="ctr"/>
          <a:r>
            <a:rPr lang="tr-TR" sz="1200" b="1"/>
            <a:t>BORÇ-ALACAK</a:t>
          </a:r>
        </a:p>
        <a:p>
          <a:pPr algn="ctr"/>
          <a:r>
            <a:rPr lang="tr-TR" sz="1200" b="1"/>
            <a:t>RAPORU</a:t>
          </a:r>
        </a:p>
      </xdr:txBody>
    </xdr:sp>
    <xdr:clientData/>
  </xdr:oneCellAnchor>
  <xdr:twoCellAnchor editAs="oneCell">
    <xdr:from>
      <xdr:col>15</xdr:col>
      <xdr:colOff>394069</xdr:colOff>
      <xdr:row>10</xdr:row>
      <xdr:rowOff>198120</xdr:rowOff>
    </xdr:from>
    <xdr:to>
      <xdr:col>16</xdr:col>
      <xdr:colOff>279769</xdr:colOff>
      <xdr:row>13</xdr:row>
      <xdr:rowOff>152400</xdr:rowOff>
    </xdr:to>
    <xdr:pic>
      <xdr:nvPicPr>
        <xdr:cNvPr id="23" name="Resim 22">
          <a:hlinkClick xmlns:r="http://schemas.openxmlformats.org/officeDocument/2006/relationships" r:id="rId12"/>
          <a:extLst>
            <a:ext uri="{FF2B5EF4-FFF2-40B4-BE49-F238E27FC236}">
              <a16:creationId xmlns:a16="http://schemas.microsoft.com/office/drawing/2014/main" id="{00000000-0008-0000-23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11449" y="2941320"/>
          <a:ext cx="617220" cy="617220"/>
        </a:xfrm>
        <a:prstGeom prst="rect">
          <a:avLst/>
        </a:prstGeom>
      </xdr:spPr>
    </xdr:pic>
    <xdr:clientData/>
  </xdr:twoCellAnchor>
  <xdr:oneCellAnchor>
    <xdr:from>
      <xdr:col>15</xdr:col>
      <xdr:colOff>152400</xdr:colOff>
      <xdr:row>13</xdr:row>
      <xdr:rowOff>73704</xdr:rowOff>
    </xdr:from>
    <xdr:ext cx="1100559" cy="655949"/>
    <xdr:sp macro="" textlink="">
      <xdr:nvSpPr>
        <xdr:cNvPr id="24" name="11 Metin kutusu">
          <a:hlinkClick xmlns:r="http://schemas.openxmlformats.org/officeDocument/2006/relationships" r:id="rId12"/>
          <a:extLst>
            <a:ext uri="{FF2B5EF4-FFF2-40B4-BE49-F238E27FC236}">
              <a16:creationId xmlns:a16="http://schemas.microsoft.com/office/drawing/2014/main" id="{00000000-0008-0000-2300-000018000000}"/>
            </a:ext>
          </a:extLst>
        </xdr:cNvPr>
        <xdr:cNvSpPr txBox="1"/>
      </xdr:nvSpPr>
      <xdr:spPr>
        <a:xfrm>
          <a:off x="9669780" y="347984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0</xdr:col>
      <xdr:colOff>293380</xdr:colOff>
      <xdr:row>0</xdr:row>
      <xdr:rowOff>83820</xdr:rowOff>
    </xdr:from>
    <xdr:to>
      <xdr:col>2</xdr:col>
      <xdr:colOff>100975</xdr:colOff>
      <xdr:row>3</xdr:row>
      <xdr:rowOff>10330</xdr:rowOff>
    </xdr:to>
    <xdr:pic>
      <xdr:nvPicPr>
        <xdr:cNvPr id="25" name="2 Resim" descr="raporlar.png">
          <a:hlinkClick xmlns:r="http://schemas.openxmlformats.org/officeDocument/2006/relationships" r:id="rId13"/>
          <a:extLst>
            <a:ext uri="{FF2B5EF4-FFF2-40B4-BE49-F238E27FC236}">
              <a16:creationId xmlns:a16="http://schemas.microsoft.com/office/drawing/2014/main" id="{00000000-0008-0000-2300-000019000000}"/>
            </a:ext>
          </a:extLst>
        </xdr:cNvPr>
        <xdr:cNvPicPr>
          <a:picLocks noChangeAspect="1"/>
        </xdr:cNvPicPr>
      </xdr:nvPicPr>
      <xdr:blipFill>
        <a:blip xmlns:r="http://schemas.openxmlformats.org/officeDocument/2006/relationships" r:embed="rId14" cstate="print"/>
        <a:stretch>
          <a:fillRect/>
        </a:stretch>
      </xdr:blipFill>
      <xdr:spPr>
        <a:xfrm>
          <a:off x="293380" y="83820"/>
          <a:ext cx="523875" cy="482770"/>
        </a:xfrm>
        <a:prstGeom prst="rect">
          <a:avLst/>
        </a:prstGeom>
      </xdr:spPr>
    </xdr:pic>
    <xdr:clientData/>
  </xdr:twoCellAnchor>
  <xdr:oneCellAnchor>
    <xdr:from>
      <xdr:col>0</xdr:col>
      <xdr:colOff>114300</xdr:colOff>
      <xdr:row>2</xdr:row>
      <xdr:rowOff>156211</xdr:rowOff>
    </xdr:from>
    <xdr:ext cx="882036" cy="468077"/>
    <xdr:sp macro="" textlink="">
      <xdr:nvSpPr>
        <xdr:cNvPr id="26" name="9 Metin kutusu">
          <a:hlinkClick xmlns:r="http://schemas.openxmlformats.org/officeDocument/2006/relationships" r:id="rId15"/>
          <a:extLst>
            <a:ext uri="{FF2B5EF4-FFF2-40B4-BE49-F238E27FC236}">
              <a16:creationId xmlns:a16="http://schemas.microsoft.com/office/drawing/2014/main" id="{00000000-0008-0000-2300-00001A000000}"/>
            </a:ext>
          </a:extLst>
        </xdr:cNvPr>
        <xdr:cNvSpPr txBox="1"/>
      </xdr:nvSpPr>
      <xdr:spPr>
        <a:xfrm>
          <a:off x="114300" y="52959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12</xdr:col>
      <xdr:colOff>716280</xdr:colOff>
      <xdr:row>3</xdr:row>
      <xdr:rowOff>15240</xdr:rowOff>
    </xdr:from>
    <xdr:to>
      <xdr:col>14</xdr:col>
      <xdr:colOff>541020</xdr:colOff>
      <xdr:row>4</xdr:row>
      <xdr:rowOff>17780</xdr:rowOff>
    </xdr:to>
    <xdr:pic>
      <xdr:nvPicPr>
        <xdr:cNvPr id="5" name="Resim 4">
          <a:hlinkClick xmlns:r="http://schemas.openxmlformats.org/officeDocument/2006/relationships" r:id="rId16"/>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130540" y="571500"/>
          <a:ext cx="1196340" cy="398780"/>
        </a:xfrm>
        <a:prstGeom prst="rect">
          <a:avLst/>
        </a:prstGeom>
      </xdr:spPr>
    </xdr:pic>
    <xdr:clientData/>
  </xdr:twoCellAnchor>
  <xdr:twoCellAnchor editAs="oneCell">
    <xdr:from>
      <xdr:col>7</xdr:col>
      <xdr:colOff>350520</xdr:colOff>
      <xdr:row>61</xdr:row>
      <xdr:rowOff>144780</xdr:rowOff>
    </xdr:from>
    <xdr:to>
      <xdr:col>10</xdr:col>
      <xdr:colOff>0</xdr:colOff>
      <xdr:row>64</xdr:row>
      <xdr:rowOff>180340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42460" y="14295120"/>
          <a:ext cx="1752600" cy="584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2" name="1 Grafik">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76357</xdr:colOff>
      <xdr:row>2</xdr:row>
      <xdr:rowOff>123826</xdr:rowOff>
    </xdr:to>
    <xdr:pic>
      <xdr:nvPicPr>
        <xdr:cNvPr id="3" name="2 Resim" descr="attention-hi.png">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248382</xdr:colOff>
      <xdr:row>17</xdr:row>
      <xdr:rowOff>217170</xdr:rowOff>
    </xdr:from>
    <xdr:to>
      <xdr:col>16</xdr:col>
      <xdr:colOff>257817</xdr:colOff>
      <xdr:row>21</xdr:row>
      <xdr:rowOff>22770</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2400-000004000000}"/>
            </a:ext>
          </a:extLst>
        </xdr:cNvPr>
        <xdr:cNvSpPr/>
      </xdr:nvSpPr>
      <xdr:spPr>
        <a:xfrm>
          <a:off x="9887682" y="4537710"/>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379095</xdr:colOff>
      <xdr:row>56</xdr:row>
      <xdr:rowOff>116205</xdr:rowOff>
    </xdr:from>
    <xdr:to>
      <xdr:col>16</xdr:col>
      <xdr:colOff>388530</xdr:colOff>
      <xdr:row>60</xdr:row>
      <xdr:rowOff>74205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2400-000005000000}"/>
            </a:ext>
          </a:extLst>
        </xdr:cNvPr>
        <xdr:cNvSpPr/>
      </xdr:nvSpPr>
      <xdr:spPr>
        <a:xfrm rot="10800000">
          <a:off x="10018395" y="1335214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281243</xdr:colOff>
      <xdr:row>4</xdr:row>
      <xdr:rowOff>97155</xdr:rowOff>
    </xdr:from>
    <xdr:to>
      <xdr:col>2</xdr:col>
      <xdr:colOff>125918</xdr:colOff>
      <xdr:row>6</xdr:row>
      <xdr:rowOff>6600</xdr:rowOff>
    </xdr:to>
    <xdr:pic>
      <xdr:nvPicPr>
        <xdr:cNvPr id="6" name="5 Resim" descr="EKİM.png">
          <a:hlinkClick xmlns:r="http://schemas.openxmlformats.org/officeDocument/2006/relationships" r:id="rId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6" cstate="print"/>
        <a:stretch>
          <a:fillRect/>
        </a:stretch>
      </xdr:blipFill>
      <xdr:spPr>
        <a:xfrm>
          <a:off x="281243" y="1049655"/>
          <a:ext cx="560955" cy="534285"/>
        </a:xfrm>
        <a:prstGeom prst="rect">
          <a:avLst/>
        </a:prstGeom>
      </xdr:spPr>
    </xdr:pic>
    <xdr:clientData/>
  </xdr:twoCellAnchor>
  <xdr:oneCellAnchor>
    <xdr:from>
      <xdr:col>0</xdr:col>
      <xdr:colOff>38959</xdr:colOff>
      <xdr:row>13</xdr:row>
      <xdr:rowOff>45721</xdr:rowOff>
    </xdr:from>
    <xdr:ext cx="1030282" cy="655949"/>
    <xdr:sp macro="" textlink="">
      <xdr:nvSpPr>
        <xdr:cNvPr id="8" name="7 Metin kutusu">
          <a:hlinkClick xmlns:r="http://schemas.openxmlformats.org/officeDocument/2006/relationships" r:id="rId7"/>
          <a:extLst>
            <a:ext uri="{FF2B5EF4-FFF2-40B4-BE49-F238E27FC236}">
              <a16:creationId xmlns:a16="http://schemas.microsoft.com/office/drawing/2014/main" id="{00000000-0008-0000-2400-000008000000}"/>
            </a:ext>
          </a:extLst>
        </xdr:cNvPr>
        <xdr:cNvSpPr txBox="1"/>
      </xdr:nvSpPr>
      <xdr:spPr>
        <a:xfrm>
          <a:off x="38959" y="3451861"/>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KASIM AYI</a:t>
          </a:r>
        </a:p>
        <a:p>
          <a:pPr algn="ctr"/>
          <a:r>
            <a:rPr lang="tr-TR" sz="1200" b="1"/>
            <a:t>GELİR-GİDER </a:t>
          </a:r>
        </a:p>
        <a:p>
          <a:pPr algn="ctr"/>
          <a:r>
            <a:rPr lang="tr-TR" sz="1200" b="1"/>
            <a:t>RAPORU</a:t>
          </a:r>
        </a:p>
      </xdr:txBody>
    </xdr:sp>
    <xdr:clientData/>
  </xdr:oneCellAnchor>
  <xdr:twoCellAnchor editAs="oneCell">
    <xdr:from>
      <xdr:col>0</xdr:col>
      <xdr:colOff>237623</xdr:colOff>
      <xdr:row>10</xdr:row>
      <xdr:rowOff>180975</xdr:rowOff>
    </xdr:from>
    <xdr:to>
      <xdr:col>2</xdr:col>
      <xdr:colOff>154298</xdr:colOff>
      <xdr:row>13</xdr:row>
      <xdr:rowOff>124320</xdr:rowOff>
    </xdr:to>
    <xdr:pic>
      <xdr:nvPicPr>
        <xdr:cNvPr id="9" name="8 Resim" descr="gelir-gider-yazici.png">
          <a:hlinkClick xmlns:r="http://schemas.openxmlformats.org/officeDocument/2006/relationships" r:id="rId7"/>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8" cstate="print"/>
        <a:stretch>
          <a:fillRect/>
        </a:stretch>
      </xdr:blipFill>
      <xdr:spPr>
        <a:xfrm>
          <a:off x="237623" y="2924175"/>
          <a:ext cx="632955" cy="606285"/>
        </a:xfrm>
        <a:prstGeom prst="rect">
          <a:avLst/>
        </a:prstGeom>
      </xdr:spPr>
    </xdr:pic>
    <xdr:clientData/>
  </xdr:twoCellAnchor>
  <xdr:oneCellAnchor>
    <xdr:from>
      <xdr:col>0</xdr:col>
      <xdr:colOff>38959</xdr:colOff>
      <xdr:row>8</xdr:row>
      <xdr:rowOff>20956</xdr:rowOff>
    </xdr:from>
    <xdr:ext cx="1030282" cy="655949"/>
    <xdr:sp macro="" textlink="">
      <xdr:nvSpPr>
        <xdr:cNvPr id="12" name="11 Metin kutusu">
          <a:hlinkClick xmlns:r="http://schemas.openxmlformats.org/officeDocument/2006/relationships" r:id="rId9"/>
          <a:extLst>
            <a:ext uri="{FF2B5EF4-FFF2-40B4-BE49-F238E27FC236}">
              <a16:creationId xmlns:a16="http://schemas.microsoft.com/office/drawing/2014/main" id="{00000000-0008-0000-2400-00000C000000}"/>
            </a:ext>
          </a:extLst>
        </xdr:cNvPr>
        <xdr:cNvSpPr txBox="1"/>
      </xdr:nvSpPr>
      <xdr:spPr>
        <a:xfrm>
          <a:off x="38959" y="2223136"/>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EYLÜL AYI</a:t>
          </a:r>
        </a:p>
        <a:p>
          <a:pPr algn="ctr"/>
          <a:r>
            <a:rPr lang="tr-TR" sz="1200" b="1"/>
            <a:t>GELİR-GİDER </a:t>
          </a:r>
        </a:p>
        <a:p>
          <a:pPr algn="ctr"/>
          <a:r>
            <a:rPr lang="tr-TR" sz="1200" b="1"/>
            <a:t>RAPORU</a:t>
          </a:r>
        </a:p>
      </xdr:txBody>
    </xdr:sp>
    <xdr:clientData/>
  </xdr:oneCellAnchor>
  <xdr:twoCellAnchor editAs="oneCell">
    <xdr:from>
      <xdr:col>0</xdr:col>
      <xdr:colOff>237623</xdr:colOff>
      <xdr:row>6</xdr:row>
      <xdr:rowOff>114300</xdr:rowOff>
    </xdr:from>
    <xdr:to>
      <xdr:col>2</xdr:col>
      <xdr:colOff>154298</xdr:colOff>
      <xdr:row>8</xdr:row>
      <xdr:rowOff>97650</xdr:rowOff>
    </xdr:to>
    <xdr:pic>
      <xdr:nvPicPr>
        <xdr:cNvPr id="13" name="12 Resim" descr="gelir-gider-yazici.png">
          <a:hlinkClick xmlns:r="http://schemas.openxmlformats.org/officeDocument/2006/relationships" r:id="rId9"/>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8" cstate="print"/>
        <a:stretch>
          <a:fillRect/>
        </a:stretch>
      </xdr:blipFill>
      <xdr:spPr>
        <a:xfrm>
          <a:off x="237623" y="1691640"/>
          <a:ext cx="632955" cy="608190"/>
        </a:xfrm>
        <a:prstGeom prst="rect">
          <a:avLst/>
        </a:prstGeom>
      </xdr:spPr>
    </xdr:pic>
    <xdr:clientData/>
  </xdr:twoCellAnchor>
  <xdr:oneCellAnchor>
    <xdr:from>
      <xdr:col>0</xdr:col>
      <xdr:colOff>29950</xdr:colOff>
      <xdr:row>19</xdr:row>
      <xdr:rowOff>1906</xdr:rowOff>
    </xdr:from>
    <xdr:ext cx="995465" cy="655949"/>
    <xdr:sp macro="" textlink="">
      <xdr:nvSpPr>
        <xdr:cNvPr id="14" name="13 Metin kutusu">
          <a:hlinkClick xmlns:r="http://schemas.openxmlformats.org/officeDocument/2006/relationships" r:id="rId10"/>
          <a:extLst>
            <a:ext uri="{FF2B5EF4-FFF2-40B4-BE49-F238E27FC236}">
              <a16:creationId xmlns:a16="http://schemas.microsoft.com/office/drawing/2014/main" id="{00000000-0008-0000-2400-00000E000000}"/>
            </a:ext>
          </a:extLst>
        </xdr:cNvPr>
        <xdr:cNvSpPr txBox="1"/>
      </xdr:nvSpPr>
      <xdr:spPr>
        <a:xfrm>
          <a:off x="29950" y="4779646"/>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a:t>
          </a:r>
        </a:p>
        <a:p>
          <a:pPr algn="ctr"/>
          <a:r>
            <a:rPr lang="tr-TR" sz="1200" b="1"/>
            <a:t>GELİR-GİDER</a:t>
          </a:r>
        </a:p>
        <a:p>
          <a:pPr algn="ctr"/>
          <a:r>
            <a:rPr lang="tr-TR" sz="1200" b="1"/>
            <a:t>RAPORU</a:t>
          </a:r>
        </a:p>
      </xdr:txBody>
    </xdr:sp>
    <xdr:clientData/>
  </xdr:oneCellAnchor>
  <xdr:twoCellAnchor editAs="oneCell">
    <xdr:from>
      <xdr:col>0</xdr:col>
      <xdr:colOff>237623</xdr:colOff>
      <xdr:row>16</xdr:row>
      <xdr:rowOff>154305</xdr:rowOff>
    </xdr:from>
    <xdr:to>
      <xdr:col>2</xdr:col>
      <xdr:colOff>154298</xdr:colOff>
      <xdr:row>19</xdr:row>
      <xdr:rowOff>80505</xdr:rowOff>
    </xdr:to>
    <xdr:pic>
      <xdr:nvPicPr>
        <xdr:cNvPr id="15" name="14 Resim" descr="gelir-gider-yazici.png">
          <a:hlinkClick xmlns:r="http://schemas.openxmlformats.org/officeDocument/2006/relationships" r:id="rId10"/>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8" cstate="print"/>
        <a:stretch>
          <a:fillRect/>
        </a:stretch>
      </xdr:blipFill>
      <xdr:spPr>
        <a:xfrm>
          <a:off x="237623" y="4246245"/>
          <a:ext cx="632955" cy="612000"/>
        </a:xfrm>
        <a:prstGeom prst="rect">
          <a:avLst/>
        </a:prstGeom>
      </xdr:spPr>
    </xdr:pic>
    <xdr:clientData/>
  </xdr:twoCellAnchor>
  <xdr:twoCellAnchor editAs="oneCell">
    <xdr:from>
      <xdr:col>15</xdr:col>
      <xdr:colOff>348349</xdr:colOff>
      <xdr:row>1</xdr:row>
      <xdr:rowOff>30480</xdr:rowOff>
    </xdr:from>
    <xdr:to>
      <xdr:col>16</xdr:col>
      <xdr:colOff>234049</xdr:colOff>
      <xdr:row>3</xdr:row>
      <xdr:rowOff>281940</xdr:rowOff>
    </xdr:to>
    <xdr:pic>
      <xdr:nvPicPr>
        <xdr:cNvPr id="20" name="Resim 19">
          <a:hlinkClick xmlns:r="http://schemas.openxmlformats.org/officeDocument/2006/relationships" r:id="rId11"/>
          <a:extLst>
            <a:ext uri="{FF2B5EF4-FFF2-40B4-BE49-F238E27FC236}">
              <a16:creationId xmlns:a16="http://schemas.microsoft.com/office/drawing/2014/main" id="{00000000-0008-0000-2400-00001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87649" y="220980"/>
          <a:ext cx="617220" cy="617220"/>
        </a:xfrm>
        <a:prstGeom prst="rect">
          <a:avLst/>
        </a:prstGeom>
      </xdr:spPr>
    </xdr:pic>
    <xdr:clientData/>
  </xdr:twoCellAnchor>
  <xdr:oneCellAnchor>
    <xdr:from>
      <xdr:col>15</xdr:col>
      <xdr:colOff>106680</xdr:colOff>
      <xdr:row>3</xdr:row>
      <xdr:rowOff>203244</xdr:rowOff>
    </xdr:from>
    <xdr:ext cx="1100559" cy="655949"/>
    <xdr:sp macro="" textlink="">
      <xdr:nvSpPr>
        <xdr:cNvPr id="21" name="11 Metin kutusu">
          <a:hlinkClick xmlns:r="http://schemas.openxmlformats.org/officeDocument/2006/relationships" r:id="rId11"/>
          <a:extLst>
            <a:ext uri="{FF2B5EF4-FFF2-40B4-BE49-F238E27FC236}">
              <a16:creationId xmlns:a16="http://schemas.microsoft.com/office/drawing/2014/main" id="{00000000-0008-0000-2400-000015000000}"/>
            </a:ext>
          </a:extLst>
        </xdr:cNvPr>
        <xdr:cNvSpPr txBox="1"/>
      </xdr:nvSpPr>
      <xdr:spPr>
        <a:xfrm>
          <a:off x="9745980" y="75950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EKİM AYI</a:t>
          </a:r>
        </a:p>
        <a:p>
          <a:pPr algn="ctr"/>
          <a:r>
            <a:rPr lang="tr-TR" sz="1200" b="1"/>
            <a:t>BORÇ-ALACAK</a:t>
          </a:r>
        </a:p>
        <a:p>
          <a:pPr algn="ctr"/>
          <a:r>
            <a:rPr lang="tr-TR" sz="1200" b="1"/>
            <a:t>RAPORU</a:t>
          </a:r>
        </a:p>
      </xdr:txBody>
    </xdr:sp>
    <xdr:clientData/>
  </xdr:oneCellAnchor>
  <xdr:twoCellAnchor editAs="oneCell">
    <xdr:from>
      <xdr:col>0</xdr:col>
      <xdr:colOff>308620</xdr:colOff>
      <xdr:row>0</xdr:row>
      <xdr:rowOff>68580</xdr:rowOff>
    </xdr:from>
    <xdr:to>
      <xdr:col>2</xdr:col>
      <xdr:colOff>116215</xdr:colOff>
      <xdr:row>2</xdr:row>
      <xdr:rowOff>177970</xdr:rowOff>
    </xdr:to>
    <xdr:pic>
      <xdr:nvPicPr>
        <xdr:cNvPr id="23" name="2 Resim" descr="raporlar.png">
          <a:hlinkClick xmlns:r="http://schemas.openxmlformats.org/officeDocument/2006/relationships" r:id="rId13"/>
          <a:extLst>
            <a:ext uri="{FF2B5EF4-FFF2-40B4-BE49-F238E27FC236}">
              <a16:creationId xmlns:a16="http://schemas.microsoft.com/office/drawing/2014/main" id="{00000000-0008-0000-2400-000017000000}"/>
            </a:ext>
          </a:extLst>
        </xdr:cNvPr>
        <xdr:cNvPicPr>
          <a:picLocks noChangeAspect="1"/>
        </xdr:cNvPicPr>
      </xdr:nvPicPr>
      <xdr:blipFill>
        <a:blip xmlns:r="http://schemas.openxmlformats.org/officeDocument/2006/relationships" r:embed="rId14" cstate="print"/>
        <a:stretch>
          <a:fillRect/>
        </a:stretch>
      </xdr:blipFill>
      <xdr:spPr>
        <a:xfrm>
          <a:off x="308620" y="68580"/>
          <a:ext cx="523875" cy="482770"/>
        </a:xfrm>
        <a:prstGeom prst="rect">
          <a:avLst/>
        </a:prstGeom>
      </xdr:spPr>
    </xdr:pic>
    <xdr:clientData/>
  </xdr:twoCellAnchor>
  <xdr:oneCellAnchor>
    <xdr:from>
      <xdr:col>0</xdr:col>
      <xdr:colOff>129540</xdr:colOff>
      <xdr:row>2</xdr:row>
      <xdr:rowOff>140971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2400-000018000000}"/>
            </a:ext>
          </a:extLst>
        </xdr:cNvPr>
        <xdr:cNvSpPr txBox="1"/>
      </xdr:nvSpPr>
      <xdr:spPr>
        <a:xfrm>
          <a:off x="129540" y="51435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335280</xdr:colOff>
      <xdr:row>3</xdr:row>
      <xdr:rowOff>7620</xdr:rowOff>
    </xdr:from>
    <xdr:to>
      <xdr:col>14</xdr:col>
      <xdr:colOff>647700</xdr:colOff>
      <xdr:row>4</xdr:row>
      <xdr:rowOff>10160</xdr:rowOff>
    </xdr:to>
    <xdr:pic>
      <xdr:nvPicPr>
        <xdr:cNvPr id="7" name="Resim 6">
          <a:hlinkClick xmlns:r="http://schemas.openxmlformats.org/officeDocument/2006/relationships" r:id="rId1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59140" y="563880"/>
          <a:ext cx="1196340" cy="398780"/>
        </a:xfrm>
        <a:prstGeom prst="rect">
          <a:avLst/>
        </a:prstGeom>
      </xdr:spPr>
    </xdr:pic>
    <xdr:clientData/>
  </xdr:twoCellAnchor>
  <xdr:twoCellAnchor editAs="oneCell">
    <xdr:from>
      <xdr:col>7</xdr:col>
      <xdr:colOff>739140</xdr:colOff>
      <xdr:row>61</xdr:row>
      <xdr:rowOff>152400</xdr:rowOff>
    </xdr:from>
    <xdr:to>
      <xdr:col>10</xdr:col>
      <xdr:colOff>358140</xdr:colOff>
      <xdr:row>65</xdr:row>
      <xdr:rowOff>5080</xdr:rowOff>
    </xdr:to>
    <xdr:pic>
      <xdr:nvPicPr>
        <xdr:cNvPr id="10" name="Resim 9">
          <a:hlinkClick xmlns:r="http://schemas.openxmlformats.org/officeDocument/2006/relationships" r:id="rId16"/>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95800" y="14302740"/>
          <a:ext cx="1752600" cy="584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2" name="8 Resim" descr="attention-hi.png">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252192</xdr:colOff>
      <xdr:row>17</xdr:row>
      <xdr:rowOff>215265</xdr:rowOff>
    </xdr:from>
    <xdr:to>
      <xdr:col>16</xdr:col>
      <xdr:colOff>261627</xdr:colOff>
      <xdr:row>21</xdr:row>
      <xdr:rowOff>20865</xdr:rowOff>
    </xdr:to>
    <xdr:sp macro="" textlink="">
      <xdr:nvSpPr>
        <xdr:cNvPr id="3" name="3 Aşağı Ok">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a:off x="9769572" y="453580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318135</xdr:colOff>
      <xdr:row>56</xdr:row>
      <xdr:rowOff>100965</xdr:rowOff>
    </xdr:from>
    <xdr:to>
      <xdr:col>16</xdr:col>
      <xdr:colOff>327570</xdr:colOff>
      <xdr:row>60</xdr:row>
      <xdr:rowOff>58965</xdr:rowOff>
    </xdr:to>
    <xdr:sp macro="" textlink="">
      <xdr:nvSpPr>
        <xdr:cNvPr id="4" name="4 Aşağı Ok">
          <a:hlinkClick xmlns:r="http://schemas.openxmlformats.org/officeDocument/2006/relationships" r:id="rId3"/>
          <a:extLst>
            <a:ext uri="{FF2B5EF4-FFF2-40B4-BE49-F238E27FC236}">
              <a16:creationId xmlns:a16="http://schemas.microsoft.com/office/drawing/2014/main" id="{00000000-0008-0000-2500-000004000000}"/>
            </a:ext>
          </a:extLst>
        </xdr:cNvPr>
        <xdr:cNvSpPr/>
      </xdr:nvSpPr>
      <xdr:spPr>
        <a:xfrm rot="10800000">
          <a:off x="9835515" y="1333690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13" name="Grafik 12">
          <a:extLst>
            <a:ext uri="{FF2B5EF4-FFF2-40B4-BE49-F238E27FC236}">
              <a16:creationId xmlns:a16="http://schemas.microsoft.com/office/drawing/2014/main" id="{00000000-0008-0000-2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265144</xdr:colOff>
      <xdr:row>4</xdr:row>
      <xdr:rowOff>121920</xdr:rowOff>
    </xdr:from>
    <xdr:to>
      <xdr:col>2</xdr:col>
      <xdr:colOff>109819</xdr:colOff>
      <xdr:row>6</xdr:row>
      <xdr:rowOff>31365</xdr:rowOff>
    </xdr:to>
    <xdr:pic>
      <xdr:nvPicPr>
        <xdr:cNvPr id="9" name="5 Resim" descr="EKİM.png">
          <a:hlinkClick xmlns:r="http://schemas.openxmlformats.org/officeDocument/2006/relationships" r:id="rId5"/>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6" cstate="print"/>
        <a:stretch>
          <a:fillRect/>
        </a:stretch>
      </xdr:blipFill>
      <xdr:spPr>
        <a:xfrm>
          <a:off x="265144" y="1074420"/>
          <a:ext cx="560955" cy="534285"/>
        </a:xfrm>
        <a:prstGeom prst="rect">
          <a:avLst/>
        </a:prstGeom>
      </xdr:spPr>
    </xdr:pic>
    <xdr:clientData/>
  </xdr:twoCellAnchor>
  <xdr:oneCellAnchor>
    <xdr:from>
      <xdr:col>0</xdr:col>
      <xdr:colOff>7620</xdr:colOff>
      <xdr:row>7</xdr:row>
      <xdr:rowOff>276226</xdr:rowOff>
    </xdr:from>
    <xdr:ext cx="1030282" cy="655949"/>
    <xdr:sp macro="" textlink="">
      <xdr:nvSpPr>
        <xdr:cNvPr id="14" name="8 Metin kutusu">
          <a:hlinkClick xmlns:r="http://schemas.openxmlformats.org/officeDocument/2006/relationships" r:id="rId7"/>
          <a:extLst>
            <a:ext uri="{FF2B5EF4-FFF2-40B4-BE49-F238E27FC236}">
              <a16:creationId xmlns:a16="http://schemas.microsoft.com/office/drawing/2014/main" id="{00000000-0008-0000-2500-00000E000000}"/>
            </a:ext>
          </a:extLst>
        </xdr:cNvPr>
        <xdr:cNvSpPr txBox="1"/>
      </xdr:nvSpPr>
      <xdr:spPr>
        <a:xfrm>
          <a:off x="7620" y="2165986"/>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EKİM AYI</a:t>
          </a:r>
        </a:p>
        <a:p>
          <a:pPr algn="ctr"/>
          <a:r>
            <a:rPr lang="tr-TR" sz="1200" b="1"/>
            <a:t>GELİR-GİDER </a:t>
          </a:r>
        </a:p>
        <a:p>
          <a:pPr algn="ctr"/>
          <a:r>
            <a:rPr lang="tr-TR" sz="1200" b="1"/>
            <a:t>RAPORU</a:t>
          </a:r>
        </a:p>
      </xdr:txBody>
    </xdr:sp>
    <xdr:clientData/>
  </xdr:oneCellAnchor>
  <xdr:twoCellAnchor editAs="oneCell">
    <xdr:from>
      <xdr:col>0</xdr:col>
      <xdr:colOff>206284</xdr:colOff>
      <xdr:row>6</xdr:row>
      <xdr:rowOff>60960</xdr:rowOff>
    </xdr:from>
    <xdr:to>
      <xdr:col>2</xdr:col>
      <xdr:colOff>122959</xdr:colOff>
      <xdr:row>8</xdr:row>
      <xdr:rowOff>42405</xdr:rowOff>
    </xdr:to>
    <xdr:pic>
      <xdr:nvPicPr>
        <xdr:cNvPr id="15" name="9 Resim" descr="gelir-gider-yazici.png">
          <a:hlinkClick xmlns:r="http://schemas.openxmlformats.org/officeDocument/2006/relationships" r:id="rId7"/>
          <a:extLst>
            <a:ext uri="{FF2B5EF4-FFF2-40B4-BE49-F238E27FC236}">
              <a16:creationId xmlns:a16="http://schemas.microsoft.com/office/drawing/2014/main" id="{00000000-0008-0000-2500-00000F000000}"/>
            </a:ext>
          </a:extLst>
        </xdr:cNvPr>
        <xdr:cNvPicPr>
          <a:picLocks noChangeAspect="1"/>
        </xdr:cNvPicPr>
      </xdr:nvPicPr>
      <xdr:blipFill>
        <a:blip xmlns:r="http://schemas.openxmlformats.org/officeDocument/2006/relationships" r:embed="rId8" cstate="print"/>
        <a:stretch>
          <a:fillRect/>
        </a:stretch>
      </xdr:blipFill>
      <xdr:spPr>
        <a:xfrm>
          <a:off x="206284" y="1638300"/>
          <a:ext cx="632955" cy="606285"/>
        </a:xfrm>
        <a:prstGeom prst="rect">
          <a:avLst/>
        </a:prstGeom>
      </xdr:spPr>
    </xdr:pic>
    <xdr:clientData/>
  </xdr:twoCellAnchor>
  <xdr:twoCellAnchor editAs="oneCell">
    <xdr:from>
      <xdr:col>15</xdr:col>
      <xdr:colOff>329299</xdr:colOff>
      <xdr:row>1</xdr:row>
      <xdr:rowOff>15240</xdr:rowOff>
    </xdr:from>
    <xdr:to>
      <xdr:col>16</xdr:col>
      <xdr:colOff>214999</xdr:colOff>
      <xdr:row>3</xdr:row>
      <xdr:rowOff>266700</xdr:rowOff>
    </xdr:to>
    <xdr:pic>
      <xdr:nvPicPr>
        <xdr:cNvPr id="16" name="Resim 15">
          <a:hlinkClick xmlns:r="http://schemas.openxmlformats.org/officeDocument/2006/relationships" r:id="rId9"/>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46679" y="205740"/>
          <a:ext cx="617220" cy="617220"/>
        </a:xfrm>
        <a:prstGeom prst="rect">
          <a:avLst/>
        </a:prstGeom>
      </xdr:spPr>
    </xdr:pic>
    <xdr:clientData/>
  </xdr:twoCellAnchor>
  <xdr:oneCellAnchor>
    <xdr:from>
      <xdr:col>15</xdr:col>
      <xdr:colOff>87630</xdr:colOff>
      <xdr:row>3</xdr:row>
      <xdr:rowOff>188004</xdr:rowOff>
    </xdr:from>
    <xdr:ext cx="1100559" cy="655949"/>
    <xdr:sp macro="" textlink="">
      <xdr:nvSpPr>
        <xdr:cNvPr id="17" name="11 Metin kutusu">
          <a:hlinkClick xmlns:r="http://schemas.openxmlformats.org/officeDocument/2006/relationships" r:id="rId9"/>
          <a:extLst>
            <a:ext uri="{FF2B5EF4-FFF2-40B4-BE49-F238E27FC236}">
              <a16:creationId xmlns:a16="http://schemas.microsoft.com/office/drawing/2014/main" id="{00000000-0008-0000-2500-000011000000}"/>
            </a:ext>
          </a:extLst>
        </xdr:cNvPr>
        <xdr:cNvSpPr txBox="1"/>
      </xdr:nvSpPr>
      <xdr:spPr>
        <a:xfrm>
          <a:off x="9605010" y="74426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EYLÜL AYI</a:t>
          </a:r>
        </a:p>
        <a:p>
          <a:pPr algn="ctr"/>
          <a:r>
            <a:rPr lang="tr-TR" sz="1200" b="1"/>
            <a:t>BORÇ-ALACAK</a:t>
          </a:r>
        </a:p>
        <a:p>
          <a:pPr algn="ctr"/>
          <a:r>
            <a:rPr lang="tr-TR" sz="1200" b="1"/>
            <a:t>RAPORU</a:t>
          </a:r>
        </a:p>
      </xdr:txBody>
    </xdr:sp>
    <xdr:clientData/>
  </xdr:oneCellAnchor>
  <xdr:twoCellAnchor editAs="oneCell">
    <xdr:from>
      <xdr:col>15</xdr:col>
      <xdr:colOff>329299</xdr:colOff>
      <xdr:row>5</xdr:row>
      <xdr:rowOff>274320</xdr:rowOff>
    </xdr:from>
    <xdr:to>
      <xdr:col>16</xdr:col>
      <xdr:colOff>214999</xdr:colOff>
      <xdr:row>7</xdr:row>
      <xdr:rowOff>266700</xdr:rowOff>
    </xdr:to>
    <xdr:pic>
      <xdr:nvPicPr>
        <xdr:cNvPr id="18" name="Resim 17">
          <a:hlinkClick xmlns:r="http://schemas.openxmlformats.org/officeDocument/2006/relationships" r:id="rId11"/>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46679" y="1539240"/>
          <a:ext cx="617220" cy="617220"/>
        </a:xfrm>
        <a:prstGeom prst="rect">
          <a:avLst/>
        </a:prstGeom>
      </xdr:spPr>
    </xdr:pic>
    <xdr:clientData/>
  </xdr:twoCellAnchor>
  <xdr:oneCellAnchor>
    <xdr:from>
      <xdr:col>15</xdr:col>
      <xdr:colOff>87630</xdr:colOff>
      <xdr:row>7</xdr:row>
      <xdr:rowOff>188004</xdr:rowOff>
    </xdr:from>
    <xdr:ext cx="1100559" cy="655949"/>
    <xdr:sp macro="" textlink="">
      <xdr:nvSpPr>
        <xdr:cNvPr id="19" name="11 Metin kutusu">
          <a:hlinkClick xmlns:r="http://schemas.openxmlformats.org/officeDocument/2006/relationships" r:id="rId11"/>
          <a:extLst>
            <a:ext uri="{FF2B5EF4-FFF2-40B4-BE49-F238E27FC236}">
              <a16:creationId xmlns:a16="http://schemas.microsoft.com/office/drawing/2014/main" id="{00000000-0008-0000-2500-000013000000}"/>
            </a:ext>
          </a:extLst>
        </xdr:cNvPr>
        <xdr:cNvSpPr txBox="1"/>
      </xdr:nvSpPr>
      <xdr:spPr>
        <a:xfrm>
          <a:off x="9605010" y="207776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KASIM AYI</a:t>
          </a:r>
        </a:p>
        <a:p>
          <a:pPr algn="ctr"/>
          <a:r>
            <a:rPr lang="tr-TR" sz="1200" b="1"/>
            <a:t>BORÇ-ALACAK</a:t>
          </a:r>
        </a:p>
        <a:p>
          <a:pPr algn="ctr"/>
          <a:r>
            <a:rPr lang="tr-TR" sz="1200" b="1"/>
            <a:t>RAPORU</a:t>
          </a:r>
        </a:p>
      </xdr:txBody>
    </xdr:sp>
    <xdr:clientData/>
  </xdr:oneCellAnchor>
  <xdr:twoCellAnchor editAs="oneCell">
    <xdr:from>
      <xdr:col>15</xdr:col>
      <xdr:colOff>317869</xdr:colOff>
      <xdr:row>11</xdr:row>
      <xdr:rowOff>7620</xdr:rowOff>
    </xdr:from>
    <xdr:to>
      <xdr:col>16</xdr:col>
      <xdr:colOff>203569</xdr:colOff>
      <xdr:row>13</xdr:row>
      <xdr:rowOff>167640</xdr:rowOff>
    </xdr:to>
    <xdr:pic>
      <xdr:nvPicPr>
        <xdr:cNvPr id="21" name="Resim 20">
          <a:hlinkClick xmlns:r="http://schemas.openxmlformats.org/officeDocument/2006/relationships" r:id="rId12"/>
          <a:extLst>
            <a:ext uri="{FF2B5EF4-FFF2-40B4-BE49-F238E27FC236}">
              <a16:creationId xmlns:a16="http://schemas.microsoft.com/office/drawing/2014/main" id="{00000000-0008-0000-25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35249" y="2956560"/>
          <a:ext cx="617220" cy="617220"/>
        </a:xfrm>
        <a:prstGeom prst="rect">
          <a:avLst/>
        </a:prstGeom>
      </xdr:spPr>
    </xdr:pic>
    <xdr:clientData/>
  </xdr:twoCellAnchor>
  <xdr:oneCellAnchor>
    <xdr:from>
      <xdr:col>15</xdr:col>
      <xdr:colOff>76200</xdr:colOff>
      <xdr:row>13</xdr:row>
      <xdr:rowOff>88944</xdr:rowOff>
    </xdr:from>
    <xdr:ext cx="1100559" cy="655949"/>
    <xdr:sp macro="" textlink="">
      <xdr:nvSpPr>
        <xdr:cNvPr id="22" name="11 Metin kutusu">
          <a:hlinkClick xmlns:r="http://schemas.openxmlformats.org/officeDocument/2006/relationships" r:id="rId12"/>
          <a:extLst>
            <a:ext uri="{FF2B5EF4-FFF2-40B4-BE49-F238E27FC236}">
              <a16:creationId xmlns:a16="http://schemas.microsoft.com/office/drawing/2014/main" id="{00000000-0008-0000-2500-000016000000}"/>
            </a:ext>
          </a:extLst>
        </xdr:cNvPr>
        <xdr:cNvSpPr txBox="1"/>
      </xdr:nvSpPr>
      <xdr:spPr>
        <a:xfrm>
          <a:off x="9593580" y="34950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0</xdr:col>
      <xdr:colOff>270520</xdr:colOff>
      <xdr:row>0</xdr:row>
      <xdr:rowOff>68580</xdr:rowOff>
    </xdr:from>
    <xdr:to>
      <xdr:col>2</xdr:col>
      <xdr:colOff>78115</xdr:colOff>
      <xdr:row>2</xdr:row>
      <xdr:rowOff>177970</xdr:rowOff>
    </xdr:to>
    <xdr:pic>
      <xdr:nvPicPr>
        <xdr:cNvPr id="23" name="2 Resim" descr="raporlar.png">
          <a:hlinkClick xmlns:r="http://schemas.openxmlformats.org/officeDocument/2006/relationships" r:id="rId13"/>
          <a:extLst>
            <a:ext uri="{FF2B5EF4-FFF2-40B4-BE49-F238E27FC236}">
              <a16:creationId xmlns:a16="http://schemas.microsoft.com/office/drawing/2014/main" id="{00000000-0008-0000-2500-000017000000}"/>
            </a:ext>
          </a:extLst>
        </xdr:cNvPr>
        <xdr:cNvPicPr>
          <a:picLocks noChangeAspect="1"/>
        </xdr:cNvPicPr>
      </xdr:nvPicPr>
      <xdr:blipFill>
        <a:blip xmlns:r="http://schemas.openxmlformats.org/officeDocument/2006/relationships" r:embed="rId14" cstate="print"/>
        <a:stretch>
          <a:fillRect/>
        </a:stretch>
      </xdr:blipFill>
      <xdr:spPr>
        <a:xfrm>
          <a:off x="270520" y="68580"/>
          <a:ext cx="523875" cy="482770"/>
        </a:xfrm>
        <a:prstGeom prst="rect">
          <a:avLst/>
        </a:prstGeom>
      </xdr:spPr>
    </xdr:pic>
    <xdr:clientData/>
  </xdr:twoCellAnchor>
  <xdr:oneCellAnchor>
    <xdr:from>
      <xdr:col>0</xdr:col>
      <xdr:colOff>91440</xdr:colOff>
      <xdr:row>2</xdr:row>
      <xdr:rowOff>140971</xdr:rowOff>
    </xdr:from>
    <xdr:ext cx="882036" cy="468077"/>
    <xdr:sp macro="" textlink="">
      <xdr:nvSpPr>
        <xdr:cNvPr id="24" name="9 Metin kutusu">
          <a:hlinkClick xmlns:r="http://schemas.openxmlformats.org/officeDocument/2006/relationships" r:id="rId15"/>
          <a:extLst>
            <a:ext uri="{FF2B5EF4-FFF2-40B4-BE49-F238E27FC236}">
              <a16:creationId xmlns:a16="http://schemas.microsoft.com/office/drawing/2014/main" id="{00000000-0008-0000-2500-000018000000}"/>
            </a:ext>
          </a:extLst>
        </xdr:cNvPr>
        <xdr:cNvSpPr txBox="1"/>
      </xdr:nvSpPr>
      <xdr:spPr>
        <a:xfrm>
          <a:off x="91440" y="51435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12</xdr:col>
      <xdr:colOff>708660</xdr:colOff>
      <xdr:row>3</xdr:row>
      <xdr:rowOff>15240</xdr:rowOff>
    </xdr:from>
    <xdr:to>
      <xdr:col>14</xdr:col>
      <xdr:colOff>533400</xdr:colOff>
      <xdr:row>4</xdr:row>
      <xdr:rowOff>17780</xdr:rowOff>
    </xdr:to>
    <xdr:pic>
      <xdr:nvPicPr>
        <xdr:cNvPr id="5" name="Resim 4">
          <a:hlinkClick xmlns:r="http://schemas.openxmlformats.org/officeDocument/2006/relationships" r:id="rId16"/>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122920" y="571500"/>
          <a:ext cx="1196340" cy="398780"/>
        </a:xfrm>
        <a:prstGeom prst="rect">
          <a:avLst/>
        </a:prstGeom>
      </xdr:spPr>
    </xdr:pic>
    <xdr:clientData/>
  </xdr:twoCellAnchor>
  <xdr:twoCellAnchor editAs="oneCell">
    <xdr:from>
      <xdr:col>7</xdr:col>
      <xdr:colOff>350520</xdr:colOff>
      <xdr:row>61</xdr:row>
      <xdr:rowOff>152400</xdr:rowOff>
    </xdr:from>
    <xdr:to>
      <xdr:col>10</xdr:col>
      <xdr:colOff>0</xdr:colOff>
      <xdr:row>65</xdr:row>
      <xdr:rowOff>5080</xdr:rowOff>
    </xdr:to>
    <xdr:pic>
      <xdr:nvPicPr>
        <xdr:cNvPr id="6" name="Resim 5">
          <a:hlinkClick xmlns:r="http://schemas.openxmlformats.org/officeDocument/2006/relationships" r:id="rId16"/>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42460" y="14302740"/>
          <a:ext cx="1752600" cy="584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2" name="1 Grafik">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76357</xdr:colOff>
      <xdr:row>2</xdr:row>
      <xdr:rowOff>123826</xdr:rowOff>
    </xdr:to>
    <xdr:pic>
      <xdr:nvPicPr>
        <xdr:cNvPr id="3" name="2 Resim" descr="attention-hi.png">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240762</xdr:colOff>
      <xdr:row>18</xdr:row>
      <xdr:rowOff>17145</xdr:rowOff>
    </xdr:from>
    <xdr:to>
      <xdr:col>16</xdr:col>
      <xdr:colOff>250197</xdr:colOff>
      <xdr:row>21</xdr:row>
      <xdr:rowOff>51345</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2600-000004000000}"/>
            </a:ext>
          </a:extLst>
        </xdr:cNvPr>
        <xdr:cNvSpPr/>
      </xdr:nvSpPr>
      <xdr:spPr>
        <a:xfrm>
          <a:off x="9880062" y="456628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257175</xdr:colOff>
      <xdr:row>56</xdr:row>
      <xdr:rowOff>62865</xdr:rowOff>
    </xdr:from>
    <xdr:to>
      <xdr:col>16</xdr:col>
      <xdr:colOff>266610</xdr:colOff>
      <xdr:row>60</xdr:row>
      <xdr:rowOff>20865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2600-000005000000}"/>
            </a:ext>
          </a:extLst>
        </xdr:cNvPr>
        <xdr:cNvSpPr/>
      </xdr:nvSpPr>
      <xdr:spPr>
        <a:xfrm rot="10800000">
          <a:off x="9896475" y="1329880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293336</xdr:colOff>
      <xdr:row>4</xdr:row>
      <xdr:rowOff>140970</xdr:rowOff>
    </xdr:from>
    <xdr:to>
      <xdr:col>2</xdr:col>
      <xdr:colOff>138011</xdr:colOff>
      <xdr:row>6</xdr:row>
      <xdr:rowOff>50415</xdr:rowOff>
    </xdr:to>
    <xdr:pic>
      <xdr:nvPicPr>
        <xdr:cNvPr id="7" name="6 Resim" descr="KASIM.png">
          <a:hlinkClick xmlns:r="http://schemas.openxmlformats.org/officeDocument/2006/relationships" r:id="rId5"/>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cstate="print"/>
        <a:stretch>
          <a:fillRect/>
        </a:stretch>
      </xdr:blipFill>
      <xdr:spPr>
        <a:xfrm>
          <a:off x="293336" y="1093470"/>
          <a:ext cx="560955" cy="534285"/>
        </a:xfrm>
        <a:prstGeom prst="rect">
          <a:avLst/>
        </a:prstGeom>
      </xdr:spPr>
    </xdr:pic>
    <xdr:clientData/>
  </xdr:twoCellAnchor>
  <xdr:oneCellAnchor>
    <xdr:from>
      <xdr:col>0</xdr:col>
      <xdr:colOff>58672</xdr:colOff>
      <xdr:row>13</xdr:row>
      <xdr:rowOff>171451</xdr:rowOff>
    </xdr:from>
    <xdr:ext cx="1030282" cy="655949"/>
    <xdr:sp macro="" textlink="">
      <xdr:nvSpPr>
        <xdr:cNvPr id="9" name="8 Metin kutusu">
          <a:hlinkClick xmlns:r="http://schemas.openxmlformats.org/officeDocument/2006/relationships" r:id="rId7"/>
          <a:extLst>
            <a:ext uri="{FF2B5EF4-FFF2-40B4-BE49-F238E27FC236}">
              <a16:creationId xmlns:a16="http://schemas.microsoft.com/office/drawing/2014/main" id="{00000000-0008-0000-2600-000009000000}"/>
            </a:ext>
          </a:extLst>
        </xdr:cNvPr>
        <xdr:cNvSpPr txBox="1"/>
      </xdr:nvSpPr>
      <xdr:spPr>
        <a:xfrm>
          <a:off x="58672" y="3577591"/>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ARALIK AYI</a:t>
          </a:r>
        </a:p>
        <a:p>
          <a:pPr algn="ctr"/>
          <a:r>
            <a:rPr lang="tr-TR" sz="1200" b="1"/>
            <a:t>GELİR-GİDER </a:t>
          </a:r>
        </a:p>
        <a:p>
          <a:pPr algn="ctr"/>
          <a:r>
            <a:rPr lang="tr-TR" sz="1200" b="1"/>
            <a:t>RAPORU</a:t>
          </a:r>
        </a:p>
      </xdr:txBody>
    </xdr:sp>
    <xdr:clientData/>
  </xdr:oneCellAnchor>
  <xdr:twoCellAnchor editAs="oneCell">
    <xdr:from>
      <xdr:col>0</xdr:col>
      <xdr:colOff>257336</xdr:colOff>
      <xdr:row>11</xdr:row>
      <xdr:rowOff>99060</xdr:rowOff>
    </xdr:from>
    <xdr:to>
      <xdr:col>2</xdr:col>
      <xdr:colOff>174011</xdr:colOff>
      <xdr:row>14</xdr:row>
      <xdr:rowOff>21450</xdr:rowOff>
    </xdr:to>
    <xdr:pic>
      <xdr:nvPicPr>
        <xdr:cNvPr id="10" name="9 Resim" descr="gelir-gider-yazici.png">
          <a:hlinkClick xmlns:r="http://schemas.openxmlformats.org/officeDocument/2006/relationships" r:id="rId7"/>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8" cstate="print"/>
        <a:stretch>
          <a:fillRect/>
        </a:stretch>
      </xdr:blipFill>
      <xdr:spPr>
        <a:xfrm>
          <a:off x="257336" y="3048000"/>
          <a:ext cx="632955" cy="608190"/>
        </a:xfrm>
        <a:prstGeom prst="rect">
          <a:avLst/>
        </a:prstGeom>
      </xdr:spPr>
    </xdr:pic>
    <xdr:clientData/>
  </xdr:twoCellAnchor>
  <xdr:oneCellAnchor>
    <xdr:from>
      <xdr:col>0</xdr:col>
      <xdr:colOff>58672</xdr:colOff>
      <xdr:row>8</xdr:row>
      <xdr:rowOff>78106</xdr:rowOff>
    </xdr:from>
    <xdr:ext cx="1030282" cy="655949"/>
    <xdr:sp macro="" textlink="">
      <xdr:nvSpPr>
        <xdr:cNvPr id="13" name="12 Metin kutusu">
          <a:hlinkClick xmlns:r="http://schemas.openxmlformats.org/officeDocument/2006/relationships" r:id="rId9"/>
          <a:extLst>
            <a:ext uri="{FF2B5EF4-FFF2-40B4-BE49-F238E27FC236}">
              <a16:creationId xmlns:a16="http://schemas.microsoft.com/office/drawing/2014/main" id="{00000000-0008-0000-2600-00000D000000}"/>
            </a:ext>
          </a:extLst>
        </xdr:cNvPr>
        <xdr:cNvSpPr txBox="1"/>
      </xdr:nvSpPr>
      <xdr:spPr>
        <a:xfrm>
          <a:off x="58672" y="2280286"/>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EKİM AYI</a:t>
          </a:r>
        </a:p>
        <a:p>
          <a:pPr algn="ctr"/>
          <a:r>
            <a:rPr lang="tr-TR" sz="1200" b="1"/>
            <a:t>GELİR-GİDER </a:t>
          </a:r>
        </a:p>
        <a:p>
          <a:pPr algn="ctr"/>
          <a:r>
            <a:rPr lang="tr-TR" sz="1200" b="1"/>
            <a:t>RAPORU</a:t>
          </a:r>
        </a:p>
      </xdr:txBody>
    </xdr:sp>
    <xdr:clientData/>
  </xdr:oneCellAnchor>
  <xdr:twoCellAnchor editAs="oneCell">
    <xdr:from>
      <xdr:col>0</xdr:col>
      <xdr:colOff>257336</xdr:colOff>
      <xdr:row>6</xdr:row>
      <xdr:rowOff>171450</xdr:rowOff>
    </xdr:from>
    <xdr:to>
      <xdr:col>2</xdr:col>
      <xdr:colOff>174011</xdr:colOff>
      <xdr:row>8</xdr:row>
      <xdr:rowOff>154800</xdr:rowOff>
    </xdr:to>
    <xdr:pic>
      <xdr:nvPicPr>
        <xdr:cNvPr id="14" name="13 Resim" descr="gelir-gider-yazici.png">
          <a:hlinkClick xmlns:r="http://schemas.openxmlformats.org/officeDocument/2006/relationships" r:id="rId9"/>
          <a:extLst>
            <a:ext uri="{FF2B5EF4-FFF2-40B4-BE49-F238E27FC236}">
              <a16:creationId xmlns:a16="http://schemas.microsoft.com/office/drawing/2014/main" id="{00000000-0008-0000-2600-00000E000000}"/>
            </a:ext>
          </a:extLst>
        </xdr:cNvPr>
        <xdr:cNvPicPr>
          <a:picLocks noChangeAspect="1"/>
        </xdr:cNvPicPr>
      </xdr:nvPicPr>
      <xdr:blipFill>
        <a:blip xmlns:r="http://schemas.openxmlformats.org/officeDocument/2006/relationships" r:embed="rId8" cstate="print"/>
        <a:stretch>
          <a:fillRect/>
        </a:stretch>
      </xdr:blipFill>
      <xdr:spPr>
        <a:xfrm>
          <a:off x="257336" y="1748790"/>
          <a:ext cx="632955" cy="608190"/>
        </a:xfrm>
        <a:prstGeom prst="rect">
          <a:avLst/>
        </a:prstGeom>
      </xdr:spPr>
    </xdr:pic>
    <xdr:clientData/>
  </xdr:twoCellAnchor>
  <xdr:oneCellAnchor>
    <xdr:from>
      <xdr:col>0</xdr:col>
      <xdr:colOff>49663</xdr:colOff>
      <xdr:row>18</xdr:row>
      <xdr:rowOff>209551</xdr:rowOff>
    </xdr:from>
    <xdr:ext cx="1030282" cy="655949"/>
    <xdr:sp macro="" textlink="">
      <xdr:nvSpPr>
        <xdr:cNvPr id="15" name="14 Metin kutusu">
          <a:hlinkClick xmlns:r="http://schemas.openxmlformats.org/officeDocument/2006/relationships" r:id="rId10"/>
          <a:extLst>
            <a:ext uri="{FF2B5EF4-FFF2-40B4-BE49-F238E27FC236}">
              <a16:creationId xmlns:a16="http://schemas.microsoft.com/office/drawing/2014/main" id="{00000000-0008-0000-2600-00000F000000}"/>
            </a:ext>
          </a:extLst>
        </xdr:cNvPr>
        <xdr:cNvSpPr txBox="1"/>
      </xdr:nvSpPr>
      <xdr:spPr>
        <a:xfrm>
          <a:off x="49663" y="4758691"/>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a:t>
          </a:r>
        </a:p>
        <a:p>
          <a:pPr algn="ctr"/>
          <a:r>
            <a:rPr lang="tr-TR" sz="1200" b="1"/>
            <a:t>GELİR-GİDER </a:t>
          </a:r>
        </a:p>
        <a:p>
          <a:pPr algn="ctr"/>
          <a:r>
            <a:rPr lang="tr-TR" sz="1200" b="1"/>
            <a:t>RAPORU</a:t>
          </a:r>
        </a:p>
      </xdr:txBody>
    </xdr:sp>
    <xdr:clientData/>
  </xdr:oneCellAnchor>
  <xdr:twoCellAnchor editAs="oneCell">
    <xdr:from>
      <xdr:col>0</xdr:col>
      <xdr:colOff>257336</xdr:colOff>
      <xdr:row>16</xdr:row>
      <xdr:rowOff>133350</xdr:rowOff>
    </xdr:from>
    <xdr:to>
      <xdr:col>2</xdr:col>
      <xdr:colOff>174011</xdr:colOff>
      <xdr:row>19</xdr:row>
      <xdr:rowOff>59550</xdr:rowOff>
    </xdr:to>
    <xdr:pic>
      <xdr:nvPicPr>
        <xdr:cNvPr id="16" name="15 Resim" descr="gelir-gider-yazici.png">
          <a:hlinkClick xmlns:r="http://schemas.openxmlformats.org/officeDocument/2006/relationships" r:id="rId10"/>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8" cstate="print"/>
        <a:stretch>
          <a:fillRect/>
        </a:stretch>
      </xdr:blipFill>
      <xdr:spPr>
        <a:xfrm>
          <a:off x="257336" y="4225290"/>
          <a:ext cx="632955" cy="612000"/>
        </a:xfrm>
        <a:prstGeom prst="rect">
          <a:avLst/>
        </a:prstGeom>
      </xdr:spPr>
    </xdr:pic>
    <xdr:clientData/>
  </xdr:twoCellAnchor>
  <xdr:twoCellAnchor editAs="oneCell">
    <xdr:from>
      <xdr:col>15</xdr:col>
      <xdr:colOff>333109</xdr:colOff>
      <xdr:row>0</xdr:row>
      <xdr:rowOff>182880</xdr:rowOff>
    </xdr:from>
    <xdr:to>
      <xdr:col>16</xdr:col>
      <xdr:colOff>218809</xdr:colOff>
      <xdr:row>3</xdr:row>
      <xdr:rowOff>243840</xdr:rowOff>
    </xdr:to>
    <xdr:pic>
      <xdr:nvPicPr>
        <xdr:cNvPr id="21" name="Resim 20">
          <a:hlinkClick xmlns:r="http://schemas.openxmlformats.org/officeDocument/2006/relationships" r:id="rId11"/>
          <a:extLst>
            <a:ext uri="{FF2B5EF4-FFF2-40B4-BE49-F238E27FC236}">
              <a16:creationId xmlns:a16="http://schemas.microsoft.com/office/drawing/2014/main" id="{00000000-0008-0000-2600-00001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72409" y="182880"/>
          <a:ext cx="617220" cy="617220"/>
        </a:xfrm>
        <a:prstGeom prst="rect">
          <a:avLst/>
        </a:prstGeom>
      </xdr:spPr>
    </xdr:pic>
    <xdr:clientData/>
  </xdr:twoCellAnchor>
  <xdr:oneCellAnchor>
    <xdr:from>
      <xdr:col>15</xdr:col>
      <xdr:colOff>91440</xdr:colOff>
      <xdr:row>3</xdr:row>
      <xdr:rowOff>165144</xdr:rowOff>
    </xdr:from>
    <xdr:ext cx="1100559" cy="655949"/>
    <xdr:sp macro="" textlink="">
      <xdr:nvSpPr>
        <xdr:cNvPr id="22" name="11 Metin kutusu">
          <a:hlinkClick xmlns:r="http://schemas.openxmlformats.org/officeDocument/2006/relationships" r:id="rId11"/>
          <a:extLst>
            <a:ext uri="{FF2B5EF4-FFF2-40B4-BE49-F238E27FC236}">
              <a16:creationId xmlns:a16="http://schemas.microsoft.com/office/drawing/2014/main" id="{00000000-0008-0000-2600-000016000000}"/>
            </a:ext>
          </a:extLst>
        </xdr:cNvPr>
        <xdr:cNvSpPr txBox="1"/>
      </xdr:nvSpPr>
      <xdr:spPr>
        <a:xfrm>
          <a:off x="9730740" y="72140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KASIM AYI</a:t>
          </a:r>
        </a:p>
        <a:p>
          <a:pPr algn="ctr"/>
          <a:r>
            <a:rPr lang="tr-TR" sz="1200" b="1"/>
            <a:t>BORÇ-ALACAK</a:t>
          </a:r>
        </a:p>
        <a:p>
          <a:pPr algn="ctr"/>
          <a:r>
            <a:rPr lang="tr-TR" sz="1200" b="1"/>
            <a:t>RAPORU</a:t>
          </a:r>
        </a:p>
      </xdr:txBody>
    </xdr:sp>
    <xdr:clientData/>
  </xdr:oneCellAnchor>
  <xdr:twoCellAnchor editAs="oneCell">
    <xdr:from>
      <xdr:col>0</xdr:col>
      <xdr:colOff>308620</xdr:colOff>
      <xdr:row>0</xdr:row>
      <xdr:rowOff>76200</xdr:rowOff>
    </xdr:from>
    <xdr:to>
      <xdr:col>2</xdr:col>
      <xdr:colOff>116215</xdr:colOff>
      <xdr:row>3</xdr:row>
      <xdr:rowOff>2710</xdr:rowOff>
    </xdr:to>
    <xdr:pic>
      <xdr:nvPicPr>
        <xdr:cNvPr id="19" name="2 Resim" descr="raporlar.png">
          <a:hlinkClick xmlns:r="http://schemas.openxmlformats.org/officeDocument/2006/relationships" r:id="rId13"/>
          <a:extLst>
            <a:ext uri="{FF2B5EF4-FFF2-40B4-BE49-F238E27FC236}">
              <a16:creationId xmlns:a16="http://schemas.microsoft.com/office/drawing/2014/main" id="{00000000-0008-0000-2600-000013000000}"/>
            </a:ext>
          </a:extLst>
        </xdr:cNvPr>
        <xdr:cNvPicPr>
          <a:picLocks noChangeAspect="1"/>
        </xdr:cNvPicPr>
      </xdr:nvPicPr>
      <xdr:blipFill>
        <a:blip xmlns:r="http://schemas.openxmlformats.org/officeDocument/2006/relationships" r:embed="rId14" cstate="print"/>
        <a:stretch>
          <a:fillRect/>
        </a:stretch>
      </xdr:blipFill>
      <xdr:spPr>
        <a:xfrm>
          <a:off x="308620" y="76200"/>
          <a:ext cx="523875" cy="482770"/>
        </a:xfrm>
        <a:prstGeom prst="rect">
          <a:avLst/>
        </a:prstGeom>
      </xdr:spPr>
    </xdr:pic>
    <xdr:clientData/>
  </xdr:twoCellAnchor>
  <xdr:oneCellAnchor>
    <xdr:from>
      <xdr:col>0</xdr:col>
      <xdr:colOff>129540</xdr:colOff>
      <xdr:row>2</xdr:row>
      <xdr:rowOff>148591</xdr:rowOff>
    </xdr:from>
    <xdr:ext cx="882036" cy="468077"/>
    <xdr:sp macro="" textlink="">
      <xdr:nvSpPr>
        <xdr:cNvPr id="24" name="9 Metin kutusu">
          <a:hlinkClick xmlns:r="http://schemas.openxmlformats.org/officeDocument/2006/relationships" r:id="rId13"/>
          <a:extLst>
            <a:ext uri="{FF2B5EF4-FFF2-40B4-BE49-F238E27FC236}">
              <a16:creationId xmlns:a16="http://schemas.microsoft.com/office/drawing/2014/main" id="{00000000-0008-0000-2600-000018000000}"/>
            </a:ext>
          </a:extLst>
        </xdr:cNvPr>
        <xdr:cNvSpPr txBox="1"/>
      </xdr:nvSpPr>
      <xdr:spPr>
        <a:xfrm>
          <a:off x="129540" y="52197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327660</xdr:colOff>
      <xdr:row>3</xdr:row>
      <xdr:rowOff>0</xdr:rowOff>
    </xdr:from>
    <xdr:to>
      <xdr:col>14</xdr:col>
      <xdr:colOff>640080</xdr:colOff>
      <xdr:row>4</xdr:row>
      <xdr:rowOff>2540</xdr:rowOff>
    </xdr:to>
    <xdr:pic>
      <xdr:nvPicPr>
        <xdr:cNvPr id="6" name="Resim 5">
          <a:hlinkClick xmlns:r="http://schemas.openxmlformats.org/officeDocument/2006/relationships" r:id="rId1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351520" y="556260"/>
          <a:ext cx="1196340" cy="398780"/>
        </a:xfrm>
        <a:prstGeom prst="rect">
          <a:avLst/>
        </a:prstGeom>
      </xdr:spPr>
    </xdr:pic>
    <xdr:clientData/>
  </xdr:twoCellAnchor>
  <xdr:twoCellAnchor editAs="oneCell">
    <xdr:from>
      <xdr:col>7</xdr:col>
      <xdr:colOff>739140</xdr:colOff>
      <xdr:row>61</xdr:row>
      <xdr:rowOff>160020</xdr:rowOff>
    </xdr:from>
    <xdr:to>
      <xdr:col>10</xdr:col>
      <xdr:colOff>358140</xdr:colOff>
      <xdr:row>65</xdr:row>
      <xdr:rowOff>12700</xdr:rowOff>
    </xdr:to>
    <xdr:pic>
      <xdr:nvPicPr>
        <xdr:cNvPr id="8" name="Resim 7">
          <a:hlinkClick xmlns:r="http://schemas.openxmlformats.org/officeDocument/2006/relationships" r:id="rId15"/>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495800" y="14310360"/>
          <a:ext cx="1752600" cy="584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151295</xdr:colOff>
      <xdr:row>7</xdr:row>
      <xdr:rowOff>28575</xdr:rowOff>
    </xdr:from>
    <xdr:to>
      <xdr:col>0</xdr:col>
      <xdr:colOff>684695</xdr:colOff>
      <xdr:row>9</xdr:row>
      <xdr:rowOff>66675</xdr:rowOff>
    </xdr:to>
    <xdr:pic>
      <xdr:nvPicPr>
        <xdr:cNvPr id="8" name="7 Resim" descr="services-icon.png">
          <a:hlinkClick xmlns:r="http://schemas.openxmlformats.org/officeDocument/2006/relationships" r:id="rId1"/>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cstate="print"/>
        <a:stretch>
          <a:fillRect/>
        </a:stretch>
      </xdr:blipFill>
      <xdr:spPr>
        <a:xfrm>
          <a:off x="151295" y="2314575"/>
          <a:ext cx="533400" cy="541020"/>
        </a:xfrm>
        <a:prstGeom prst="rect">
          <a:avLst/>
        </a:prstGeom>
      </xdr:spPr>
    </xdr:pic>
    <xdr:clientData/>
  </xdr:twoCellAnchor>
  <xdr:oneCellAnchor>
    <xdr:from>
      <xdr:col>0</xdr:col>
      <xdr:colOff>26670</xdr:colOff>
      <xdr:row>8</xdr:row>
      <xdr:rowOff>222885</xdr:rowOff>
    </xdr:from>
    <xdr:ext cx="782650" cy="280205"/>
    <xdr:sp macro="" textlink="">
      <xdr:nvSpPr>
        <xdr:cNvPr id="9" name="8 Metin kutusu">
          <a:hlinkClick xmlns:r="http://schemas.openxmlformats.org/officeDocument/2006/relationships" r:id="rId1"/>
          <a:extLst>
            <a:ext uri="{FF2B5EF4-FFF2-40B4-BE49-F238E27FC236}">
              <a16:creationId xmlns:a16="http://schemas.microsoft.com/office/drawing/2014/main" id="{00000000-0008-0000-0300-000009000000}"/>
            </a:ext>
          </a:extLst>
        </xdr:cNvPr>
        <xdr:cNvSpPr txBox="1"/>
      </xdr:nvSpPr>
      <xdr:spPr>
        <a:xfrm>
          <a:off x="26670" y="2760345"/>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twoCellAnchor editAs="oneCell">
    <xdr:from>
      <xdr:col>0</xdr:col>
      <xdr:colOff>147995</xdr:colOff>
      <xdr:row>1</xdr:row>
      <xdr:rowOff>200887</xdr:rowOff>
    </xdr:from>
    <xdr:to>
      <xdr:col>0</xdr:col>
      <xdr:colOff>687995</xdr:colOff>
      <xdr:row>3</xdr:row>
      <xdr:rowOff>131287</xdr:rowOff>
    </xdr:to>
    <xdr:pic>
      <xdr:nvPicPr>
        <xdr:cNvPr id="10" name="9 Resim" descr="OCAK.png">
          <a:hlinkClick xmlns:r="http://schemas.openxmlformats.org/officeDocument/2006/relationships" r:id="rId3"/>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cstate="print"/>
        <a:stretch>
          <a:fillRect/>
        </a:stretch>
      </xdr:blipFill>
      <xdr:spPr>
        <a:xfrm>
          <a:off x="147995" y="772387"/>
          <a:ext cx="540000" cy="540000"/>
        </a:xfrm>
        <a:prstGeom prst="rect">
          <a:avLst/>
        </a:prstGeom>
      </xdr:spPr>
    </xdr:pic>
    <xdr:clientData/>
  </xdr:twoCellAnchor>
  <xdr:twoCellAnchor editAs="oneCell">
    <xdr:from>
      <xdr:col>0</xdr:col>
      <xdr:colOff>219875</xdr:colOff>
      <xdr:row>0</xdr:row>
      <xdr:rowOff>99060</xdr:rowOff>
    </xdr:from>
    <xdr:to>
      <xdr:col>0</xdr:col>
      <xdr:colOff>616115</xdr:colOff>
      <xdr:row>0</xdr:row>
      <xdr:rowOff>494492</xdr:rowOff>
    </xdr:to>
    <xdr:pic>
      <xdr:nvPicPr>
        <xdr:cNvPr id="12" name="Resim 11">
          <a:hlinkClick xmlns:r="http://schemas.openxmlformats.org/officeDocument/2006/relationships" r:id="rId5"/>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875" y="99060"/>
          <a:ext cx="396240" cy="395432"/>
        </a:xfrm>
        <a:prstGeom prst="rect">
          <a:avLst/>
        </a:prstGeom>
      </xdr:spPr>
    </xdr:pic>
    <xdr:clientData/>
  </xdr:twoCellAnchor>
  <xdr:oneCellAnchor>
    <xdr:from>
      <xdr:col>0</xdr:col>
      <xdr:colOff>2705</xdr:colOff>
      <xdr:row>0</xdr:row>
      <xdr:rowOff>441959</xdr:rowOff>
    </xdr:from>
    <xdr:ext cx="843115" cy="280205"/>
    <xdr:sp macro="" textlink="">
      <xdr:nvSpPr>
        <xdr:cNvPr id="13" name="Dikdörtgen 12">
          <a:hlinkClick xmlns:r="http://schemas.openxmlformats.org/officeDocument/2006/relationships" r:id="rId5"/>
          <a:extLst>
            <a:ext uri="{FF2B5EF4-FFF2-40B4-BE49-F238E27FC236}">
              <a16:creationId xmlns:a16="http://schemas.microsoft.com/office/drawing/2014/main" id="{00000000-0008-0000-0300-00000D000000}"/>
            </a:ext>
          </a:extLst>
        </xdr:cNvPr>
        <xdr:cNvSpPr/>
      </xdr:nvSpPr>
      <xdr:spPr>
        <a:xfrm>
          <a:off x="2705" y="44195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0</xdr:col>
      <xdr:colOff>147995</xdr:colOff>
      <xdr:row>3</xdr:row>
      <xdr:rowOff>281940</xdr:rowOff>
    </xdr:from>
    <xdr:to>
      <xdr:col>0</xdr:col>
      <xdr:colOff>687995</xdr:colOff>
      <xdr:row>5</xdr:row>
      <xdr:rowOff>212340</xdr:rowOff>
    </xdr:to>
    <xdr:pic>
      <xdr:nvPicPr>
        <xdr:cNvPr id="14" name="7 Resim" descr="ARALIK.png">
          <a:hlinkClick xmlns:r="http://schemas.openxmlformats.org/officeDocument/2006/relationships" r:id="rId7"/>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8" cstate="print"/>
        <a:stretch>
          <a:fillRect/>
        </a:stretch>
      </xdr:blipFill>
      <xdr:spPr>
        <a:xfrm>
          <a:off x="147995" y="1463040"/>
          <a:ext cx="540000" cy="540000"/>
        </a:xfrm>
        <a:prstGeom prst="rect">
          <a:avLst/>
        </a:prstGeom>
      </xdr:spPr>
    </xdr:pic>
    <xdr:clientData/>
  </xdr:twoCellAnchor>
  <xdr:twoCellAnchor>
    <xdr:from>
      <xdr:col>0</xdr:col>
      <xdr:colOff>129540</xdr:colOff>
      <xdr:row>15</xdr:row>
      <xdr:rowOff>129540</xdr:rowOff>
    </xdr:from>
    <xdr:to>
      <xdr:col>0</xdr:col>
      <xdr:colOff>750480</xdr:colOff>
      <xdr:row>18</xdr:row>
      <xdr:rowOff>106590</xdr:rowOff>
    </xdr:to>
    <xdr:sp macro="" textlink="">
      <xdr:nvSpPr>
        <xdr:cNvPr id="15" name="1 Aşağı Ok">
          <a:hlinkClick xmlns:r="http://schemas.openxmlformats.org/officeDocument/2006/relationships" r:id="rId9"/>
          <a:extLst>
            <a:ext uri="{FF2B5EF4-FFF2-40B4-BE49-F238E27FC236}">
              <a16:creationId xmlns:a16="http://schemas.microsoft.com/office/drawing/2014/main" id="{00000000-0008-0000-0300-00000F000000}"/>
            </a:ext>
          </a:extLst>
        </xdr:cNvPr>
        <xdr:cNvSpPr/>
      </xdr:nvSpPr>
      <xdr:spPr>
        <a:xfrm>
          <a:off x="129540" y="4427220"/>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121920</xdr:colOff>
      <xdr:row>98</xdr:row>
      <xdr:rowOff>129540</xdr:rowOff>
    </xdr:from>
    <xdr:to>
      <xdr:col>0</xdr:col>
      <xdr:colOff>735240</xdr:colOff>
      <xdr:row>101</xdr:row>
      <xdr:rowOff>106590</xdr:rowOff>
    </xdr:to>
    <xdr:sp macro="" textlink="">
      <xdr:nvSpPr>
        <xdr:cNvPr id="16" name="2 Aşağı Ok">
          <a:hlinkClick xmlns:r="http://schemas.openxmlformats.org/officeDocument/2006/relationships" r:id="rId10"/>
          <a:extLst>
            <a:ext uri="{FF2B5EF4-FFF2-40B4-BE49-F238E27FC236}">
              <a16:creationId xmlns:a16="http://schemas.microsoft.com/office/drawing/2014/main" id="{00000000-0008-0000-0300-000010000000}"/>
            </a:ext>
          </a:extLst>
        </xdr:cNvPr>
        <xdr:cNvSpPr/>
      </xdr:nvSpPr>
      <xdr:spPr>
        <a:xfrm rot="10800000">
          <a:off x="121920" y="2529840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10</xdr:col>
      <xdr:colOff>198120</xdr:colOff>
      <xdr:row>102</xdr:row>
      <xdr:rowOff>99060</xdr:rowOff>
    </xdr:from>
    <xdr:to>
      <xdr:col>12</xdr:col>
      <xdr:colOff>434340</xdr:colOff>
      <xdr:row>105</xdr:row>
      <xdr:rowOff>134620</xdr:rowOff>
    </xdr:to>
    <xdr:pic>
      <xdr:nvPicPr>
        <xdr:cNvPr id="2" name="Resim 1">
          <a:hlinkClick xmlns:r="http://schemas.openxmlformats.org/officeDocument/2006/relationships" r:id="rId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071360" y="26273760"/>
          <a:ext cx="1752600" cy="584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2" name="8 Resim" descr="attention-hi.png">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305532</xdr:colOff>
      <xdr:row>18</xdr:row>
      <xdr:rowOff>32385</xdr:rowOff>
    </xdr:from>
    <xdr:to>
      <xdr:col>16</xdr:col>
      <xdr:colOff>314967</xdr:colOff>
      <xdr:row>21</xdr:row>
      <xdr:rowOff>66585</xdr:rowOff>
    </xdr:to>
    <xdr:sp macro="" textlink="">
      <xdr:nvSpPr>
        <xdr:cNvPr id="3" name="3 Aşağı Ok">
          <a:hlinkClick xmlns:r="http://schemas.openxmlformats.org/officeDocument/2006/relationships" r:id="rId2"/>
          <a:extLst>
            <a:ext uri="{FF2B5EF4-FFF2-40B4-BE49-F238E27FC236}">
              <a16:creationId xmlns:a16="http://schemas.microsoft.com/office/drawing/2014/main" id="{00000000-0008-0000-2700-000003000000}"/>
            </a:ext>
          </a:extLst>
        </xdr:cNvPr>
        <xdr:cNvSpPr/>
      </xdr:nvSpPr>
      <xdr:spPr>
        <a:xfrm>
          <a:off x="9822912" y="458152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371475</xdr:colOff>
      <xdr:row>56</xdr:row>
      <xdr:rowOff>78105</xdr:rowOff>
    </xdr:from>
    <xdr:to>
      <xdr:col>16</xdr:col>
      <xdr:colOff>380910</xdr:colOff>
      <xdr:row>60</xdr:row>
      <xdr:rowOff>36105</xdr:rowOff>
    </xdr:to>
    <xdr:sp macro="" textlink="">
      <xdr:nvSpPr>
        <xdr:cNvPr id="4" name="4 Aşağı Ok">
          <a:hlinkClick xmlns:r="http://schemas.openxmlformats.org/officeDocument/2006/relationships" r:id="rId3"/>
          <a:extLst>
            <a:ext uri="{FF2B5EF4-FFF2-40B4-BE49-F238E27FC236}">
              <a16:creationId xmlns:a16="http://schemas.microsoft.com/office/drawing/2014/main" id="{00000000-0008-0000-2700-000004000000}"/>
            </a:ext>
          </a:extLst>
        </xdr:cNvPr>
        <xdr:cNvSpPr/>
      </xdr:nvSpPr>
      <xdr:spPr>
        <a:xfrm rot="10800000">
          <a:off x="9888855" y="1331404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13" name="Grafik 12">
          <a:extLst>
            <a:ext uri="{FF2B5EF4-FFF2-40B4-BE49-F238E27FC236}">
              <a16:creationId xmlns:a16="http://schemas.microsoft.com/office/drawing/2014/main" id="{00000000-0008-0000-2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310864</xdr:colOff>
      <xdr:row>4</xdr:row>
      <xdr:rowOff>236220</xdr:rowOff>
    </xdr:from>
    <xdr:to>
      <xdr:col>2</xdr:col>
      <xdr:colOff>155539</xdr:colOff>
      <xdr:row>6</xdr:row>
      <xdr:rowOff>145665</xdr:rowOff>
    </xdr:to>
    <xdr:pic>
      <xdr:nvPicPr>
        <xdr:cNvPr id="9" name="6 Resim" descr="KASIM.png">
          <a:hlinkClick xmlns:r="http://schemas.openxmlformats.org/officeDocument/2006/relationships" r:id="rId5"/>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6" cstate="print"/>
        <a:stretch>
          <a:fillRect/>
        </a:stretch>
      </xdr:blipFill>
      <xdr:spPr>
        <a:xfrm>
          <a:off x="310864" y="1188720"/>
          <a:ext cx="560955" cy="534285"/>
        </a:xfrm>
        <a:prstGeom prst="rect">
          <a:avLst/>
        </a:prstGeom>
      </xdr:spPr>
    </xdr:pic>
    <xdr:clientData/>
  </xdr:twoCellAnchor>
  <xdr:twoCellAnchor editAs="oneCell">
    <xdr:from>
      <xdr:col>15</xdr:col>
      <xdr:colOff>375019</xdr:colOff>
      <xdr:row>1</xdr:row>
      <xdr:rowOff>38100</xdr:rowOff>
    </xdr:from>
    <xdr:to>
      <xdr:col>16</xdr:col>
      <xdr:colOff>260719</xdr:colOff>
      <xdr:row>3</xdr:row>
      <xdr:rowOff>289560</xdr:rowOff>
    </xdr:to>
    <xdr:pic>
      <xdr:nvPicPr>
        <xdr:cNvPr id="14" name="Resim 13">
          <a:hlinkClick xmlns:r="http://schemas.openxmlformats.org/officeDocument/2006/relationships" r:id="rId7"/>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92399" y="228600"/>
          <a:ext cx="617220" cy="617220"/>
        </a:xfrm>
        <a:prstGeom prst="rect">
          <a:avLst/>
        </a:prstGeom>
      </xdr:spPr>
    </xdr:pic>
    <xdr:clientData/>
  </xdr:twoCellAnchor>
  <xdr:oneCellAnchor>
    <xdr:from>
      <xdr:col>15</xdr:col>
      <xdr:colOff>133350</xdr:colOff>
      <xdr:row>3</xdr:row>
      <xdr:rowOff>210864</xdr:rowOff>
    </xdr:from>
    <xdr:ext cx="1100559" cy="655949"/>
    <xdr:sp macro="" textlink="">
      <xdr:nvSpPr>
        <xdr:cNvPr id="15" name="11 Metin kutusu">
          <a:hlinkClick xmlns:r="http://schemas.openxmlformats.org/officeDocument/2006/relationships" r:id="rId7"/>
          <a:extLst>
            <a:ext uri="{FF2B5EF4-FFF2-40B4-BE49-F238E27FC236}">
              <a16:creationId xmlns:a16="http://schemas.microsoft.com/office/drawing/2014/main" id="{00000000-0008-0000-2700-00000F000000}"/>
            </a:ext>
          </a:extLst>
        </xdr:cNvPr>
        <xdr:cNvSpPr txBox="1"/>
      </xdr:nvSpPr>
      <xdr:spPr>
        <a:xfrm>
          <a:off x="9650730" y="76712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EKİM AYI</a:t>
          </a:r>
        </a:p>
        <a:p>
          <a:pPr algn="ctr"/>
          <a:r>
            <a:rPr lang="tr-TR" sz="1200" b="1"/>
            <a:t>BORÇ-ALACAK</a:t>
          </a:r>
        </a:p>
        <a:p>
          <a:pPr algn="ctr"/>
          <a:r>
            <a:rPr lang="tr-TR" sz="1200" b="1"/>
            <a:t>RAPORU</a:t>
          </a:r>
        </a:p>
      </xdr:txBody>
    </xdr:sp>
    <xdr:clientData/>
  </xdr:oneCellAnchor>
  <xdr:twoCellAnchor editAs="oneCell">
    <xdr:from>
      <xdr:col>15</xdr:col>
      <xdr:colOff>375019</xdr:colOff>
      <xdr:row>6</xdr:row>
      <xdr:rowOff>30480</xdr:rowOff>
    </xdr:from>
    <xdr:to>
      <xdr:col>16</xdr:col>
      <xdr:colOff>260719</xdr:colOff>
      <xdr:row>8</xdr:row>
      <xdr:rowOff>22860</xdr:rowOff>
    </xdr:to>
    <xdr:pic>
      <xdr:nvPicPr>
        <xdr:cNvPr id="16" name="Resim 15">
          <a:hlinkClick xmlns:r="http://schemas.openxmlformats.org/officeDocument/2006/relationships" r:id="rId9"/>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92399" y="1607820"/>
          <a:ext cx="617220" cy="617220"/>
        </a:xfrm>
        <a:prstGeom prst="rect">
          <a:avLst/>
        </a:prstGeom>
      </xdr:spPr>
    </xdr:pic>
    <xdr:clientData/>
  </xdr:twoCellAnchor>
  <xdr:oneCellAnchor>
    <xdr:from>
      <xdr:col>15</xdr:col>
      <xdr:colOff>133350</xdr:colOff>
      <xdr:row>7</xdr:row>
      <xdr:rowOff>256584</xdr:rowOff>
    </xdr:from>
    <xdr:ext cx="1100559" cy="655949"/>
    <xdr:sp macro="" textlink="">
      <xdr:nvSpPr>
        <xdr:cNvPr id="17" name="11 Metin kutusu">
          <a:hlinkClick xmlns:r="http://schemas.openxmlformats.org/officeDocument/2006/relationships" r:id="rId9"/>
          <a:extLst>
            <a:ext uri="{FF2B5EF4-FFF2-40B4-BE49-F238E27FC236}">
              <a16:creationId xmlns:a16="http://schemas.microsoft.com/office/drawing/2014/main" id="{00000000-0008-0000-2700-000011000000}"/>
            </a:ext>
          </a:extLst>
        </xdr:cNvPr>
        <xdr:cNvSpPr txBox="1"/>
      </xdr:nvSpPr>
      <xdr:spPr>
        <a:xfrm>
          <a:off x="9650730" y="214634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ARALIK AYI</a:t>
          </a:r>
        </a:p>
        <a:p>
          <a:pPr algn="ctr"/>
          <a:r>
            <a:rPr lang="tr-TR" sz="1200" b="1"/>
            <a:t>BORÇ-ALACAK</a:t>
          </a:r>
        </a:p>
        <a:p>
          <a:pPr algn="ctr"/>
          <a:r>
            <a:rPr lang="tr-TR" sz="1200" b="1"/>
            <a:t>RAPORU</a:t>
          </a:r>
        </a:p>
      </xdr:txBody>
    </xdr:sp>
    <xdr:clientData/>
  </xdr:oneCellAnchor>
  <xdr:oneCellAnchor>
    <xdr:from>
      <xdr:col>0</xdr:col>
      <xdr:colOff>53340</xdr:colOff>
      <xdr:row>8</xdr:row>
      <xdr:rowOff>245746</xdr:rowOff>
    </xdr:from>
    <xdr:ext cx="1030282" cy="655949"/>
    <xdr:sp macro="" textlink="">
      <xdr:nvSpPr>
        <xdr:cNvPr id="18" name="7 Metin kutusu">
          <a:hlinkClick xmlns:r="http://schemas.openxmlformats.org/officeDocument/2006/relationships" r:id="rId10"/>
          <a:extLst>
            <a:ext uri="{FF2B5EF4-FFF2-40B4-BE49-F238E27FC236}">
              <a16:creationId xmlns:a16="http://schemas.microsoft.com/office/drawing/2014/main" id="{00000000-0008-0000-2700-000012000000}"/>
            </a:ext>
          </a:extLst>
        </xdr:cNvPr>
        <xdr:cNvSpPr txBox="1"/>
      </xdr:nvSpPr>
      <xdr:spPr>
        <a:xfrm>
          <a:off x="53340" y="2447926"/>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KASIM AYI</a:t>
          </a:r>
        </a:p>
        <a:p>
          <a:pPr algn="ctr"/>
          <a:r>
            <a:rPr lang="tr-TR" sz="1200" b="1"/>
            <a:t>GELİR-GİDER </a:t>
          </a:r>
        </a:p>
        <a:p>
          <a:pPr algn="ctr"/>
          <a:r>
            <a:rPr lang="tr-TR" sz="1200" b="1"/>
            <a:t>RAPORU</a:t>
          </a:r>
        </a:p>
      </xdr:txBody>
    </xdr:sp>
    <xdr:clientData/>
  </xdr:oneCellAnchor>
  <xdr:twoCellAnchor editAs="oneCell">
    <xdr:from>
      <xdr:col>0</xdr:col>
      <xdr:colOff>252004</xdr:colOff>
      <xdr:row>7</xdr:row>
      <xdr:rowOff>30480</xdr:rowOff>
    </xdr:from>
    <xdr:to>
      <xdr:col>2</xdr:col>
      <xdr:colOff>168679</xdr:colOff>
      <xdr:row>9</xdr:row>
      <xdr:rowOff>11925</xdr:rowOff>
    </xdr:to>
    <xdr:pic>
      <xdr:nvPicPr>
        <xdr:cNvPr id="19" name="8 Resim" descr="gelir-gider-yazici.png">
          <a:hlinkClick xmlns:r="http://schemas.openxmlformats.org/officeDocument/2006/relationships" r:id="rId10"/>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1" cstate="print"/>
        <a:stretch>
          <a:fillRect/>
        </a:stretch>
      </xdr:blipFill>
      <xdr:spPr>
        <a:xfrm>
          <a:off x="252004" y="1920240"/>
          <a:ext cx="632955" cy="606285"/>
        </a:xfrm>
        <a:prstGeom prst="rect">
          <a:avLst/>
        </a:prstGeom>
      </xdr:spPr>
    </xdr:pic>
    <xdr:clientData/>
  </xdr:twoCellAnchor>
  <xdr:twoCellAnchor editAs="oneCell">
    <xdr:from>
      <xdr:col>15</xdr:col>
      <xdr:colOff>348349</xdr:colOff>
      <xdr:row>11</xdr:row>
      <xdr:rowOff>121920</xdr:rowOff>
    </xdr:from>
    <xdr:to>
      <xdr:col>16</xdr:col>
      <xdr:colOff>234049</xdr:colOff>
      <xdr:row>14</xdr:row>
      <xdr:rowOff>53340</xdr:rowOff>
    </xdr:to>
    <xdr:pic>
      <xdr:nvPicPr>
        <xdr:cNvPr id="21" name="Resim 20">
          <a:hlinkClick xmlns:r="http://schemas.openxmlformats.org/officeDocument/2006/relationships" r:id="rId12"/>
          <a:extLst>
            <a:ext uri="{FF2B5EF4-FFF2-40B4-BE49-F238E27FC236}">
              <a16:creationId xmlns:a16="http://schemas.microsoft.com/office/drawing/2014/main" id="{00000000-0008-0000-2700-00001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65729" y="3070860"/>
          <a:ext cx="617220" cy="617220"/>
        </a:xfrm>
        <a:prstGeom prst="rect">
          <a:avLst/>
        </a:prstGeom>
      </xdr:spPr>
    </xdr:pic>
    <xdr:clientData/>
  </xdr:twoCellAnchor>
  <xdr:oneCellAnchor>
    <xdr:from>
      <xdr:col>15</xdr:col>
      <xdr:colOff>106680</xdr:colOff>
      <xdr:row>13</xdr:row>
      <xdr:rowOff>203244</xdr:rowOff>
    </xdr:from>
    <xdr:ext cx="1100559" cy="655949"/>
    <xdr:sp macro="" textlink="">
      <xdr:nvSpPr>
        <xdr:cNvPr id="22" name="11 Metin kutusu">
          <a:hlinkClick xmlns:r="http://schemas.openxmlformats.org/officeDocument/2006/relationships" r:id="rId12"/>
          <a:extLst>
            <a:ext uri="{FF2B5EF4-FFF2-40B4-BE49-F238E27FC236}">
              <a16:creationId xmlns:a16="http://schemas.microsoft.com/office/drawing/2014/main" id="{00000000-0008-0000-2700-000016000000}"/>
            </a:ext>
          </a:extLst>
        </xdr:cNvPr>
        <xdr:cNvSpPr txBox="1"/>
      </xdr:nvSpPr>
      <xdr:spPr>
        <a:xfrm>
          <a:off x="9624060" y="36093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0</xdr:col>
      <xdr:colOff>310789</xdr:colOff>
      <xdr:row>0</xdr:row>
      <xdr:rowOff>91440</xdr:rowOff>
    </xdr:from>
    <xdr:to>
      <xdr:col>2</xdr:col>
      <xdr:colOff>118384</xdr:colOff>
      <xdr:row>3</xdr:row>
      <xdr:rowOff>17950</xdr:rowOff>
    </xdr:to>
    <xdr:pic>
      <xdr:nvPicPr>
        <xdr:cNvPr id="23" name="2 Resim" descr="raporlar.png">
          <a:hlinkClick xmlns:r="http://schemas.openxmlformats.org/officeDocument/2006/relationships" r:id="rId13"/>
          <a:extLst>
            <a:ext uri="{FF2B5EF4-FFF2-40B4-BE49-F238E27FC236}">
              <a16:creationId xmlns:a16="http://schemas.microsoft.com/office/drawing/2014/main" id="{00000000-0008-0000-2700-000017000000}"/>
            </a:ext>
          </a:extLst>
        </xdr:cNvPr>
        <xdr:cNvPicPr>
          <a:picLocks noChangeAspect="1"/>
        </xdr:cNvPicPr>
      </xdr:nvPicPr>
      <xdr:blipFill>
        <a:blip xmlns:r="http://schemas.openxmlformats.org/officeDocument/2006/relationships" r:embed="rId14" cstate="print"/>
        <a:stretch>
          <a:fillRect/>
        </a:stretch>
      </xdr:blipFill>
      <xdr:spPr>
        <a:xfrm>
          <a:off x="310789" y="91440"/>
          <a:ext cx="523875" cy="482770"/>
        </a:xfrm>
        <a:prstGeom prst="rect">
          <a:avLst/>
        </a:prstGeom>
      </xdr:spPr>
    </xdr:pic>
    <xdr:clientData/>
  </xdr:twoCellAnchor>
  <xdr:oneCellAnchor>
    <xdr:from>
      <xdr:col>0</xdr:col>
      <xdr:colOff>131709</xdr:colOff>
      <xdr:row>2</xdr:row>
      <xdr:rowOff>163831</xdr:rowOff>
    </xdr:from>
    <xdr:ext cx="882036" cy="468077"/>
    <xdr:sp macro="" textlink="">
      <xdr:nvSpPr>
        <xdr:cNvPr id="24" name="9 Metin kutusu">
          <a:hlinkClick xmlns:r="http://schemas.openxmlformats.org/officeDocument/2006/relationships" r:id="rId13"/>
          <a:extLst>
            <a:ext uri="{FF2B5EF4-FFF2-40B4-BE49-F238E27FC236}">
              <a16:creationId xmlns:a16="http://schemas.microsoft.com/office/drawing/2014/main" id="{00000000-0008-0000-2700-000018000000}"/>
            </a:ext>
          </a:extLst>
        </xdr:cNvPr>
        <xdr:cNvSpPr txBox="1"/>
      </xdr:nvSpPr>
      <xdr:spPr>
        <a:xfrm>
          <a:off x="131709" y="53721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12</xdr:col>
      <xdr:colOff>716280</xdr:colOff>
      <xdr:row>3</xdr:row>
      <xdr:rowOff>0</xdr:rowOff>
    </xdr:from>
    <xdr:to>
      <xdr:col>14</xdr:col>
      <xdr:colOff>541020</xdr:colOff>
      <xdr:row>4</xdr:row>
      <xdr:rowOff>2540</xdr:rowOff>
    </xdr:to>
    <xdr:pic>
      <xdr:nvPicPr>
        <xdr:cNvPr id="5" name="Resim 4">
          <a:hlinkClick xmlns:r="http://schemas.openxmlformats.org/officeDocument/2006/relationships" r:id="rId15"/>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130540" y="556260"/>
          <a:ext cx="1196340" cy="398780"/>
        </a:xfrm>
        <a:prstGeom prst="rect">
          <a:avLst/>
        </a:prstGeom>
      </xdr:spPr>
    </xdr:pic>
    <xdr:clientData/>
  </xdr:twoCellAnchor>
  <xdr:twoCellAnchor editAs="oneCell">
    <xdr:from>
      <xdr:col>7</xdr:col>
      <xdr:colOff>342900</xdr:colOff>
      <xdr:row>61</xdr:row>
      <xdr:rowOff>160020</xdr:rowOff>
    </xdr:from>
    <xdr:to>
      <xdr:col>9</xdr:col>
      <xdr:colOff>876300</xdr:colOff>
      <xdr:row>65</xdr:row>
      <xdr:rowOff>12700</xdr:rowOff>
    </xdr:to>
    <xdr:pic>
      <xdr:nvPicPr>
        <xdr:cNvPr id="6" name="Resim 5">
          <a:hlinkClick xmlns:r="http://schemas.openxmlformats.org/officeDocument/2006/relationships" r:id="rId1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434840" y="14310360"/>
          <a:ext cx="1752600" cy="584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9</xdr:col>
      <xdr:colOff>85725</xdr:colOff>
      <xdr:row>4</xdr:row>
      <xdr:rowOff>66674</xdr:rowOff>
    </xdr:from>
    <xdr:to>
      <xdr:col>14</xdr:col>
      <xdr:colOff>647700</xdr:colOff>
      <xdr:row>8</xdr:row>
      <xdr:rowOff>238125</xdr:rowOff>
    </xdr:to>
    <xdr:graphicFrame macro="">
      <xdr:nvGraphicFramePr>
        <xdr:cNvPr id="2" name="1 Grafik">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0</xdr:row>
      <xdr:rowOff>66676</xdr:rowOff>
    </xdr:from>
    <xdr:to>
      <xdr:col>4</xdr:col>
      <xdr:colOff>76357</xdr:colOff>
      <xdr:row>2</xdr:row>
      <xdr:rowOff>123826</xdr:rowOff>
    </xdr:to>
    <xdr:pic>
      <xdr:nvPicPr>
        <xdr:cNvPr id="3" name="2 Resim" descr="attention-hi.png">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171575" y="66676"/>
          <a:ext cx="485932" cy="438150"/>
        </a:xfrm>
        <a:prstGeom prst="rect">
          <a:avLst/>
        </a:prstGeom>
      </xdr:spPr>
    </xdr:pic>
    <xdr:clientData/>
  </xdr:twoCellAnchor>
  <xdr:twoCellAnchor>
    <xdr:from>
      <xdr:col>15</xdr:col>
      <xdr:colOff>210282</xdr:colOff>
      <xdr:row>18</xdr:row>
      <xdr:rowOff>3810</xdr:rowOff>
    </xdr:from>
    <xdr:to>
      <xdr:col>16</xdr:col>
      <xdr:colOff>219717</xdr:colOff>
      <xdr:row>21</xdr:row>
      <xdr:rowOff>38010</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2800-000004000000}"/>
            </a:ext>
          </a:extLst>
        </xdr:cNvPr>
        <xdr:cNvSpPr/>
      </xdr:nvSpPr>
      <xdr:spPr>
        <a:xfrm>
          <a:off x="9849582" y="4552950"/>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335280</xdr:colOff>
      <xdr:row>56</xdr:row>
      <xdr:rowOff>108585</xdr:rowOff>
    </xdr:from>
    <xdr:to>
      <xdr:col>16</xdr:col>
      <xdr:colOff>344715</xdr:colOff>
      <xdr:row>60</xdr:row>
      <xdr:rowOff>66585</xdr:rowOff>
    </xdr:to>
    <xdr:sp macro="" textlink="">
      <xdr:nvSpPr>
        <xdr:cNvPr id="5" name="4 Aşağı Ok">
          <a:hlinkClick xmlns:r="http://schemas.openxmlformats.org/officeDocument/2006/relationships" r:id="rId4"/>
          <a:extLst>
            <a:ext uri="{FF2B5EF4-FFF2-40B4-BE49-F238E27FC236}">
              <a16:creationId xmlns:a16="http://schemas.microsoft.com/office/drawing/2014/main" id="{00000000-0008-0000-2800-000005000000}"/>
            </a:ext>
          </a:extLst>
        </xdr:cNvPr>
        <xdr:cNvSpPr/>
      </xdr:nvSpPr>
      <xdr:spPr>
        <a:xfrm rot="10800000">
          <a:off x="9974580" y="1334452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290290</xdr:colOff>
      <xdr:row>4</xdr:row>
      <xdr:rowOff>165735</xdr:rowOff>
    </xdr:from>
    <xdr:to>
      <xdr:col>2</xdr:col>
      <xdr:colOff>134965</xdr:colOff>
      <xdr:row>6</xdr:row>
      <xdr:rowOff>75180</xdr:rowOff>
    </xdr:to>
    <xdr:pic>
      <xdr:nvPicPr>
        <xdr:cNvPr id="7" name="6 Resim" descr="ARALIK.png">
          <a:hlinkClick xmlns:r="http://schemas.openxmlformats.org/officeDocument/2006/relationships" r:id="rId5"/>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6" cstate="print"/>
        <a:stretch>
          <a:fillRect/>
        </a:stretch>
      </xdr:blipFill>
      <xdr:spPr>
        <a:xfrm>
          <a:off x="290290" y="1118235"/>
          <a:ext cx="560955" cy="534285"/>
        </a:xfrm>
        <a:prstGeom prst="rect">
          <a:avLst/>
        </a:prstGeom>
      </xdr:spPr>
    </xdr:pic>
    <xdr:clientData/>
  </xdr:twoCellAnchor>
  <xdr:oneCellAnchor>
    <xdr:from>
      <xdr:col>0</xdr:col>
      <xdr:colOff>73035</xdr:colOff>
      <xdr:row>8</xdr:row>
      <xdr:rowOff>220981</xdr:rowOff>
    </xdr:from>
    <xdr:ext cx="995465" cy="655949"/>
    <xdr:sp macro="" textlink="">
      <xdr:nvSpPr>
        <xdr:cNvPr id="11" name="10 Metin kutusu">
          <a:hlinkClick xmlns:r="http://schemas.openxmlformats.org/officeDocument/2006/relationships" r:id="rId7"/>
          <a:extLst>
            <a:ext uri="{FF2B5EF4-FFF2-40B4-BE49-F238E27FC236}">
              <a16:creationId xmlns:a16="http://schemas.microsoft.com/office/drawing/2014/main" id="{00000000-0008-0000-2800-00000B000000}"/>
            </a:ext>
          </a:extLst>
        </xdr:cNvPr>
        <xdr:cNvSpPr txBox="1"/>
      </xdr:nvSpPr>
      <xdr:spPr>
        <a:xfrm>
          <a:off x="73035" y="2423161"/>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KASIM AYI</a:t>
          </a:r>
        </a:p>
        <a:p>
          <a:pPr algn="ctr"/>
          <a:r>
            <a:rPr lang="tr-TR" sz="1200" b="1"/>
            <a:t>GELİR-GİDER</a:t>
          </a:r>
        </a:p>
        <a:p>
          <a:pPr algn="ctr"/>
          <a:r>
            <a:rPr lang="tr-TR" sz="1200" b="1"/>
            <a:t>RAPORU</a:t>
          </a:r>
        </a:p>
      </xdr:txBody>
    </xdr:sp>
    <xdr:clientData/>
  </xdr:oneCellAnchor>
  <xdr:twoCellAnchor editAs="oneCell">
    <xdr:from>
      <xdr:col>0</xdr:col>
      <xdr:colOff>254290</xdr:colOff>
      <xdr:row>7</xdr:row>
      <xdr:rowOff>1905</xdr:rowOff>
    </xdr:from>
    <xdr:to>
      <xdr:col>2</xdr:col>
      <xdr:colOff>170965</xdr:colOff>
      <xdr:row>8</xdr:row>
      <xdr:rowOff>297675</xdr:rowOff>
    </xdr:to>
    <xdr:pic>
      <xdr:nvPicPr>
        <xdr:cNvPr id="12" name="11 Resim" descr="gelir-gider-yazici.png">
          <a:hlinkClick xmlns:r="http://schemas.openxmlformats.org/officeDocument/2006/relationships" r:id="rId7"/>
          <a:extLst>
            <a:ext uri="{FF2B5EF4-FFF2-40B4-BE49-F238E27FC236}">
              <a16:creationId xmlns:a16="http://schemas.microsoft.com/office/drawing/2014/main" id="{00000000-0008-0000-2800-00000C000000}"/>
            </a:ext>
          </a:extLst>
        </xdr:cNvPr>
        <xdr:cNvPicPr>
          <a:picLocks noChangeAspect="1"/>
        </xdr:cNvPicPr>
      </xdr:nvPicPr>
      <xdr:blipFill>
        <a:blip xmlns:r="http://schemas.openxmlformats.org/officeDocument/2006/relationships" r:embed="rId8" cstate="print"/>
        <a:stretch>
          <a:fillRect/>
        </a:stretch>
      </xdr:blipFill>
      <xdr:spPr>
        <a:xfrm>
          <a:off x="254290" y="1891665"/>
          <a:ext cx="632955" cy="608190"/>
        </a:xfrm>
        <a:prstGeom prst="rect">
          <a:avLst/>
        </a:prstGeom>
      </xdr:spPr>
    </xdr:pic>
    <xdr:clientData/>
  </xdr:twoCellAnchor>
  <xdr:oneCellAnchor>
    <xdr:from>
      <xdr:col>0</xdr:col>
      <xdr:colOff>46617</xdr:colOff>
      <xdr:row>14</xdr:row>
      <xdr:rowOff>120016</xdr:rowOff>
    </xdr:from>
    <xdr:ext cx="1030282" cy="655949"/>
    <xdr:sp macro="" textlink="">
      <xdr:nvSpPr>
        <xdr:cNvPr id="13" name="12 Metin kutusu">
          <a:hlinkClick xmlns:r="http://schemas.openxmlformats.org/officeDocument/2006/relationships" r:id="rId9"/>
          <a:extLst>
            <a:ext uri="{FF2B5EF4-FFF2-40B4-BE49-F238E27FC236}">
              <a16:creationId xmlns:a16="http://schemas.microsoft.com/office/drawing/2014/main" id="{00000000-0008-0000-2800-00000D000000}"/>
            </a:ext>
          </a:extLst>
        </xdr:cNvPr>
        <xdr:cNvSpPr txBox="1"/>
      </xdr:nvSpPr>
      <xdr:spPr>
        <a:xfrm>
          <a:off x="46617" y="3754756"/>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a:t>
          </a:r>
        </a:p>
        <a:p>
          <a:pPr algn="ctr"/>
          <a:r>
            <a:rPr lang="tr-TR" sz="1200" b="1"/>
            <a:t>GELİR-GİDER </a:t>
          </a:r>
        </a:p>
        <a:p>
          <a:pPr algn="ctr"/>
          <a:r>
            <a:rPr lang="tr-TR" sz="1200" b="1"/>
            <a:t>RAPORU</a:t>
          </a:r>
        </a:p>
      </xdr:txBody>
    </xdr:sp>
    <xdr:clientData/>
  </xdr:oneCellAnchor>
  <xdr:twoCellAnchor editAs="oneCell">
    <xdr:from>
      <xdr:col>0</xdr:col>
      <xdr:colOff>254290</xdr:colOff>
      <xdr:row>12</xdr:row>
      <xdr:rowOff>47625</xdr:rowOff>
    </xdr:from>
    <xdr:to>
      <xdr:col>2</xdr:col>
      <xdr:colOff>170965</xdr:colOff>
      <xdr:row>14</xdr:row>
      <xdr:rowOff>198615</xdr:rowOff>
    </xdr:to>
    <xdr:pic>
      <xdr:nvPicPr>
        <xdr:cNvPr id="14" name="13 Resim" descr="gelir-gider-yazici.png">
          <a:hlinkClick xmlns:r="http://schemas.openxmlformats.org/officeDocument/2006/relationships" r:id="rId9"/>
          <a:extLst>
            <a:ext uri="{FF2B5EF4-FFF2-40B4-BE49-F238E27FC236}">
              <a16:creationId xmlns:a16="http://schemas.microsoft.com/office/drawing/2014/main" id="{00000000-0008-0000-2800-00000E000000}"/>
            </a:ext>
          </a:extLst>
        </xdr:cNvPr>
        <xdr:cNvPicPr>
          <a:picLocks noChangeAspect="1"/>
        </xdr:cNvPicPr>
      </xdr:nvPicPr>
      <xdr:blipFill>
        <a:blip xmlns:r="http://schemas.openxmlformats.org/officeDocument/2006/relationships" r:embed="rId8" cstate="print"/>
        <a:stretch>
          <a:fillRect/>
        </a:stretch>
      </xdr:blipFill>
      <xdr:spPr>
        <a:xfrm>
          <a:off x="254290" y="3225165"/>
          <a:ext cx="632955" cy="608190"/>
        </a:xfrm>
        <a:prstGeom prst="rect">
          <a:avLst/>
        </a:prstGeom>
      </xdr:spPr>
    </xdr:pic>
    <xdr:clientData/>
  </xdr:twoCellAnchor>
  <xdr:twoCellAnchor editAs="oneCell">
    <xdr:from>
      <xdr:col>15</xdr:col>
      <xdr:colOff>310249</xdr:colOff>
      <xdr:row>1</xdr:row>
      <xdr:rowOff>129540</xdr:rowOff>
    </xdr:from>
    <xdr:to>
      <xdr:col>16</xdr:col>
      <xdr:colOff>195949</xdr:colOff>
      <xdr:row>3</xdr:row>
      <xdr:rowOff>381000</xdr:rowOff>
    </xdr:to>
    <xdr:pic>
      <xdr:nvPicPr>
        <xdr:cNvPr id="19" name="Resim 18">
          <a:hlinkClick xmlns:r="http://schemas.openxmlformats.org/officeDocument/2006/relationships" r:id="rId10"/>
          <a:extLst>
            <a:ext uri="{FF2B5EF4-FFF2-40B4-BE49-F238E27FC236}">
              <a16:creationId xmlns:a16="http://schemas.microsoft.com/office/drawing/2014/main" id="{00000000-0008-0000-28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949549" y="320040"/>
          <a:ext cx="617220" cy="617220"/>
        </a:xfrm>
        <a:prstGeom prst="rect">
          <a:avLst/>
        </a:prstGeom>
      </xdr:spPr>
    </xdr:pic>
    <xdr:clientData/>
  </xdr:twoCellAnchor>
  <xdr:oneCellAnchor>
    <xdr:from>
      <xdr:col>15</xdr:col>
      <xdr:colOff>68580</xdr:colOff>
      <xdr:row>3</xdr:row>
      <xdr:rowOff>302304</xdr:rowOff>
    </xdr:from>
    <xdr:ext cx="1100559" cy="655949"/>
    <xdr:sp macro="" textlink="">
      <xdr:nvSpPr>
        <xdr:cNvPr id="20" name="11 Metin kutusu">
          <a:hlinkClick xmlns:r="http://schemas.openxmlformats.org/officeDocument/2006/relationships" r:id="rId10"/>
          <a:extLst>
            <a:ext uri="{FF2B5EF4-FFF2-40B4-BE49-F238E27FC236}">
              <a16:creationId xmlns:a16="http://schemas.microsoft.com/office/drawing/2014/main" id="{00000000-0008-0000-2800-000014000000}"/>
            </a:ext>
          </a:extLst>
        </xdr:cNvPr>
        <xdr:cNvSpPr txBox="1"/>
      </xdr:nvSpPr>
      <xdr:spPr>
        <a:xfrm>
          <a:off x="9707880" y="85856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ARALIK AYI</a:t>
          </a:r>
        </a:p>
        <a:p>
          <a:pPr algn="ctr"/>
          <a:r>
            <a:rPr lang="tr-TR" sz="1200" b="1"/>
            <a:t>BORÇ-ALACAK</a:t>
          </a:r>
        </a:p>
        <a:p>
          <a:pPr algn="ctr"/>
          <a:r>
            <a:rPr lang="tr-TR" sz="1200" b="1"/>
            <a:t>RAPORU</a:t>
          </a:r>
        </a:p>
      </xdr:txBody>
    </xdr:sp>
    <xdr:clientData/>
  </xdr:oneCellAnchor>
  <xdr:twoCellAnchor editAs="oneCell">
    <xdr:from>
      <xdr:col>0</xdr:col>
      <xdr:colOff>310789</xdr:colOff>
      <xdr:row>0</xdr:row>
      <xdr:rowOff>91440</xdr:rowOff>
    </xdr:from>
    <xdr:to>
      <xdr:col>2</xdr:col>
      <xdr:colOff>118384</xdr:colOff>
      <xdr:row>3</xdr:row>
      <xdr:rowOff>17950</xdr:rowOff>
    </xdr:to>
    <xdr:pic>
      <xdr:nvPicPr>
        <xdr:cNvPr id="18" name="2 Resim" descr="raporlar.png">
          <a:hlinkClick xmlns:r="http://schemas.openxmlformats.org/officeDocument/2006/relationships" r:id="rId12"/>
          <a:extLst>
            <a:ext uri="{FF2B5EF4-FFF2-40B4-BE49-F238E27FC236}">
              <a16:creationId xmlns:a16="http://schemas.microsoft.com/office/drawing/2014/main" id="{00000000-0008-0000-2800-000012000000}"/>
            </a:ext>
          </a:extLst>
        </xdr:cNvPr>
        <xdr:cNvPicPr>
          <a:picLocks noChangeAspect="1"/>
        </xdr:cNvPicPr>
      </xdr:nvPicPr>
      <xdr:blipFill>
        <a:blip xmlns:r="http://schemas.openxmlformats.org/officeDocument/2006/relationships" r:embed="rId13" cstate="print"/>
        <a:stretch>
          <a:fillRect/>
        </a:stretch>
      </xdr:blipFill>
      <xdr:spPr>
        <a:xfrm>
          <a:off x="310789" y="91440"/>
          <a:ext cx="523875" cy="482770"/>
        </a:xfrm>
        <a:prstGeom prst="rect">
          <a:avLst/>
        </a:prstGeom>
      </xdr:spPr>
    </xdr:pic>
    <xdr:clientData/>
  </xdr:twoCellAnchor>
  <xdr:oneCellAnchor>
    <xdr:from>
      <xdr:col>0</xdr:col>
      <xdr:colOff>131709</xdr:colOff>
      <xdr:row>2</xdr:row>
      <xdr:rowOff>163831</xdr:rowOff>
    </xdr:from>
    <xdr:ext cx="882036" cy="468077"/>
    <xdr:sp macro="" textlink="">
      <xdr:nvSpPr>
        <xdr:cNvPr id="22" name="9 Metin kutusu">
          <a:hlinkClick xmlns:r="http://schemas.openxmlformats.org/officeDocument/2006/relationships" r:id="rId12"/>
          <a:extLst>
            <a:ext uri="{FF2B5EF4-FFF2-40B4-BE49-F238E27FC236}">
              <a16:creationId xmlns:a16="http://schemas.microsoft.com/office/drawing/2014/main" id="{00000000-0008-0000-2800-000016000000}"/>
            </a:ext>
          </a:extLst>
        </xdr:cNvPr>
        <xdr:cNvSpPr txBox="1"/>
      </xdr:nvSpPr>
      <xdr:spPr>
        <a:xfrm>
          <a:off x="131709" y="53721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13</xdr:col>
      <xdr:colOff>335280</xdr:colOff>
      <xdr:row>3</xdr:row>
      <xdr:rowOff>0</xdr:rowOff>
    </xdr:from>
    <xdr:to>
      <xdr:col>14</xdr:col>
      <xdr:colOff>647700</xdr:colOff>
      <xdr:row>4</xdr:row>
      <xdr:rowOff>2540</xdr:rowOff>
    </xdr:to>
    <xdr:pic>
      <xdr:nvPicPr>
        <xdr:cNvPr id="6" name="Resim 5">
          <a:hlinkClick xmlns:r="http://schemas.openxmlformats.org/officeDocument/2006/relationships" r:id="rId14"/>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59140" y="556260"/>
          <a:ext cx="1196340" cy="398780"/>
        </a:xfrm>
        <a:prstGeom prst="rect">
          <a:avLst/>
        </a:prstGeom>
      </xdr:spPr>
    </xdr:pic>
    <xdr:clientData/>
  </xdr:twoCellAnchor>
  <xdr:twoCellAnchor editAs="oneCell">
    <xdr:from>
      <xdr:col>7</xdr:col>
      <xdr:colOff>746760</xdr:colOff>
      <xdr:row>61</xdr:row>
      <xdr:rowOff>152400</xdr:rowOff>
    </xdr:from>
    <xdr:to>
      <xdr:col>10</xdr:col>
      <xdr:colOff>365760</xdr:colOff>
      <xdr:row>65</xdr:row>
      <xdr:rowOff>5080</xdr:rowOff>
    </xdr:to>
    <xdr:pic>
      <xdr:nvPicPr>
        <xdr:cNvPr id="8" name="Resim 7">
          <a:hlinkClick xmlns:r="http://schemas.openxmlformats.org/officeDocument/2006/relationships" r:id="rId14"/>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503420" y="14302740"/>
          <a:ext cx="1752600" cy="584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95250</xdr:colOff>
      <xdr:row>0</xdr:row>
      <xdr:rowOff>66676</xdr:rowOff>
    </xdr:from>
    <xdr:to>
      <xdr:col>3</xdr:col>
      <xdr:colOff>592612</xdr:colOff>
      <xdr:row>2</xdr:row>
      <xdr:rowOff>123826</xdr:rowOff>
    </xdr:to>
    <xdr:pic>
      <xdr:nvPicPr>
        <xdr:cNvPr id="2" name="8 Resim" descr="attention-hi.png">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stretch>
          <a:fillRect/>
        </a:stretch>
      </xdr:blipFill>
      <xdr:spPr>
        <a:xfrm>
          <a:off x="1200150" y="66676"/>
          <a:ext cx="497362" cy="430530"/>
        </a:xfrm>
        <a:prstGeom prst="rect">
          <a:avLst/>
        </a:prstGeom>
      </xdr:spPr>
    </xdr:pic>
    <xdr:clientData/>
  </xdr:twoCellAnchor>
  <xdr:twoCellAnchor>
    <xdr:from>
      <xdr:col>15</xdr:col>
      <xdr:colOff>290292</xdr:colOff>
      <xdr:row>18</xdr:row>
      <xdr:rowOff>47625</xdr:rowOff>
    </xdr:from>
    <xdr:to>
      <xdr:col>16</xdr:col>
      <xdr:colOff>299727</xdr:colOff>
      <xdr:row>21</xdr:row>
      <xdr:rowOff>81825</xdr:rowOff>
    </xdr:to>
    <xdr:sp macro="" textlink="">
      <xdr:nvSpPr>
        <xdr:cNvPr id="3" name="3 Aşağı Ok">
          <a:hlinkClick xmlns:r="http://schemas.openxmlformats.org/officeDocument/2006/relationships" r:id="rId2"/>
          <a:extLst>
            <a:ext uri="{FF2B5EF4-FFF2-40B4-BE49-F238E27FC236}">
              <a16:creationId xmlns:a16="http://schemas.microsoft.com/office/drawing/2014/main" id="{00000000-0008-0000-2900-000003000000}"/>
            </a:ext>
          </a:extLst>
        </xdr:cNvPr>
        <xdr:cNvSpPr/>
      </xdr:nvSpPr>
      <xdr:spPr>
        <a:xfrm>
          <a:off x="9807672" y="4596765"/>
          <a:ext cx="740955" cy="720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15</xdr:col>
      <xdr:colOff>348615</xdr:colOff>
      <xdr:row>56</xdr:row>
      <xdr:rowOff>62865</xdr:rowOff>
    </xdr:from>
    <xdr:to>
      <xdr:col>16</xdr:col>
      <xdr:colOff>358050</xdr:colOff>
      <xdr:row>60</xdr:row>
      <xdr:rowOff>20865</xdr:rowOff>
    </xdr:to>
    <xdr:sp macro="" textlink="">
      <xdr:nvSpPr>
        <xdr:cNvPr id="4" name="4 Aşağı Ok">
          <a:hlinkClick xmlns:r="http://schemas.openxmlformats.org/officeDocument/2006/relationships" r:id="rId3"/>
          <a:extLst>
            <a:ext uri="{FF2B5EF4-FFF2-40B4-BE49-F238E27FC236}">
              <a16:creationId xmlns:a16="http://schemas.microsoft.com/office/drawing/2014/main" id="{00000000-0008-0000-2900-000004000000}"/>
            </a:ext>
          </a:extLst>
        </xdr:cNvPr>
        <xdr:cNvSpPr/>
      </xdr:nvSpPr>
      <xdr:spPr>
        <a:xfrm rot="10800000">
          <a:off x="9865995" y="13298805"/>
          <a:ext cx="7409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9</xdr:col>
      <xdr:colOff>15240</xdr:colOff>
      <xdr:row>4</xdr:row>
      <xdr:rowOff>15240</xdr:rowOff>
    </xdr:from>
    <xdr:to>
      <xdr:col>14</xdr:col>
      <xdr:colOff>693420</xdr:colOff>
      <xdr:row>8</xdr:row>
      <xdr:rowOff>297180</xdr:rowOff>
    </xdr:to>
    <xdr:graphicFrame macro="">
      <xdr:nvGraphicFramePr>
        <xdr:cNvPr id="13" name="Grafik 12">
          <a:extLst>
            <a:ext uri="{FF2B5EF4-FFF2-40B4-BE49-F238E27FC236}">
              <a16:creationId xmlns:a16="http://schemas.microsoft.com/office/drawing/2014/main" id="{00000000-0008-0000-2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280384</xdr:colOff>
      <xdr:row>4</xdr:row>
      <xdr:rowOff>144780</xdr:rowOff>
    </xdr:from>
    <xdr:to>
      <xdr:col>2</xdr:col>
      <xdr:colOff>125059</xdr:colOff>
      <xdr:row>6</xdr:row>
      <xdr:rowOff>54225</xdr:rowOff>
    </xdr:to>
    <xdr:pic>
      <xdr:nvPicPr>
        <xdr:cNvPr id="9" name="6 Resim" descr="ARALIK.png">
          <a:hlinkClick xmlns:r="http://schemas.openxmlformats.org/officeDocument/2006/relationships" r:id="rId5"/>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6" cstate="print"/>
        <a:stretch>
          <a:fillRect/>
        </a:stretch>
      </xdr:blipFill>
      <xdr:spPr>
        <a:xfrm>
          <a:off x="280384" y="1097280"/>
          <a:ext cx="560955" cy="534285"/>
        </a:xfrm>
        <a:prstGeom prst="rect">
          <a:avLst/>
        </a:prstGeom>
      </xdr:spPr>
    </xdr:pic>
    <xdr:clientData/>
  </xdr:twoCellAnchor>
  <xdr:oneCellAnchor>
    <xdr:from>
      <xdr:col>0</xdr:col>
      <xdr:colOff>45720</xdr:colOff>
      <xdr:row>8</xdr:row>
      <xdr:rowOff>171451</xdr:rowOff>
    </xdr:from>
    <xdr:ext cx="1030282" cy="655949"/>
    <xdr:sp macro="" textlink="">
      <xdr:nvSpPr>
        <xdr:cNvPr id="14" name="8 Metin kutusu">
          <a:hlinkClick xmlns:r="http://schemas.openxmlformats.org/officeDocument/2006/relationships" r:id="rId7"/>
          <a:extLst>
            <a:ext uri="{FF2B5EF4-FFF2-40B4-BE49-F238E27FC236}">
              <a16:creationId xmlns:a16="http://schemas.microsoft.com/office/drawing/2014/main" id="{00000000-0008-0000-2900-00000E000000}"/>
            </a:ext>
          </a:extLst>
        </xdr:cNvPr>
        <xdr:cNvSpPr txBox="1"/>
      </xdr:nvSpPr>
      <xdr:spPr>
        <a:xfrm>
          <a:off x="45720" y="2373631"/>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ARALIK AYI</a:t>
          </a:r>
        </a:p>
        <a:p>
          <a:pPr algn="ctr"/>
          <a:r>
            <a:rPr lang="tr-TR" sz="1200" b="1"/>
            <a:t>GELİR-GİDER </a:t>
          </a:r>
        </a:p>
        <a:p>
          <a:pPr algn="ctr"/>
          <a:r>
            <a:rPr lang="tr-TR" sz="1200" b="1"/>
            <a:t>RAPORU</a:t>
          </a:r>
        </a:p>
      </xdr:txBody>
    </xdr:sp>
    <xdr:clientData/>
  </xdr:oneCellAnchor>
  <xdr:twoCellAnchor editAs="oneCell">
    <xdr:from>
      <xdr:col>0</xdr:col>
      <xdr:colOff>244384</xdr:colOff>
      <xdr:row>6</xdr:row>
      <xdr:rowOff>266700</xdr:rowOff>
    </xdr:from>
    <xdr:to>
      <xdr:col>2</xdr:col>
      <xdr:colOff>161059</xdr:colOff>
      <xdr:row>8</xdr:row>
      <xdr:rowOff>250050</xdr:rowOff>
    </xdr:to>
    <xdr:pic>
      <xdr:nvPicPr>
        <xdr:cNvPr id="15" name="9 Resim" descr="gelir-gider-yazici.png">
          <a:hlinkClick xmlns:r="http://schemas.openxmlformats.org/officeDocument/2006/relationships" r:id="rId7"/>
          <a:extLst>
            <a:ext uri="{FF2B5EF4-FFF2-40B4-BE49-F238E27FC236}">
              <a16:creationId xmlns:a16="http://schemas.microsoft.com/office/drawing/2014/main" id="{00000000-0008-0000-2900-00000F000000}"/>
            </a:ext>
          </a:extLst>
        </xdr:cNvPr>
        <xdr:cNvPicPr>
          <a:picLocks noChangeAspect="1"/>
        </xdr:cNvPicPr>
      </xdr:nvPicPr>
      <xdr:blipFill>
        <a:blip xmlns:r="http://schemas.openxmlformats.org/officeDocument/2006/relationships" r:embed="rId8" cstate="print"/>
        <a:stretch>
          <a:fillRect/>
        </a:stretch>
      </xdr:blipFill>
      <xdr:spPr>
        <a:xfrm>
          <a:off x="244384" y="1844040"/>
          <a:ext cx="632955" cy="608190"/>
        </a:xfrm>
        <a:prstGeom prst="rect">
          <a:avLst/>
        </a:prstGeom>
      </xdr:spPr>
    </xdr:pic>
    <xdr:clientData/>
  </xdr:twoCellAnchor>
  <xdr:twoCellAnchor editAs="oneCell">
    <xdr:from>
      <xdr:col>15</xdr:col>
      <xdr:colOff>336919</xdr:colOff>
      <xdr:row>6</xdr:row>
      <xdr:rowOff>106680</xdr:rowOff>
    </xdr:from>
    <xdr:to>
      <xdr:col>16</xdr:col>
      <xdr:colOff>222619</xdr:colOff>
      <xdr:row>8</xdr:row>
      <xdr:rowOff>99060</xdr:rowOff>
    </xdr:to>
    <xdr:pic>
      <xdr:nvPicPr>
        <xdr:cNvPr id="16" name="Resim 15">
          <a:hlinkClick xmlns:r="http://schemas.openxmlformats.org/officeDocument/2006/relationships" r:id="rId9"/>
          <a:extLst>
            <a:ext uri="{FF2B5EF4-FFF2-40B4-BE49-F238E27FC236}">
              <a16:creationId xmlns:a16="http://schemas.microsoft.com/office/drawing/2014/main" id="{00000000-0008-0000-29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54299" y="1684020"/>
          <a:ext cx="617220" cy="617220"/>
        </a:xfrm>
        <a:prstGeom prst="rect">
          <a:avLst/>
        </a:prstGeom>
      </xdr:spPr>
    </xdr:pic>
    <xdr:clientData/>
  </xdr:twoCellAnchor>
  <xdr:oneCellAnchor>
    <xdr:from>
      <xdr:col>15</xdr:col>
      <xdr:colOff>95250</xdr:colOff>
      <xdr:row>8</xdr:row>
      <xdr:rowOff>20364</xdr:rowOff>
    </xdr:from>
    <xdr:ext cx="1100559" cy="655949"/>
    <xdr:sp macro="" textlink="">
      <xdr:nvSpPr>
        <xdr:cNvPr id="17" name="11 Metin kutusu">
          <a:hlinkClick xmlns:r="http://schemas.openxmlformats.org/officeDocument/2006/relationships" r:id="rId9"/>
          <a:extLst>
            <a:ext uri="{FF2B5EF4-FFF2-40B4-BE49-F238E27FC236}">
              <a16:creationId xmlns:a16="http://schemas.microsoft.com/office/drawing/2014/main" id="{00000000-0008-0000-2900-000011000000}"/>
            </a:ext>
          </a:extLst>
        </xdr:cNvPr>
        <xdr:cNvSpPr txBox="1"/>
      </xdr:nvSpPr>
      <xdr:spPr>
        <a:xfrm>
          <a:off x="9612630" y="222254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OCAK AYI</a:t>
          </a:r>
        </a:p>
        <a:p>
          <a:pPr algn="ctr"/>
          <a:r>
            <a:rPr lang="tr-TR" sz="1200" b="1"/>
            <a:t>BORÇ-ALACAK</a:t>
          </a:r>
        </a:p>
        <a:p>
          <a:pPr algn="ctr"/>
          <a:r>
            <a:rPr lang="tr-TR" sz="1200" b="1"/>
            <a:t>RAPORU</a:t>
          </a:r>
        </a:p>
      </xdr:txBody>
    </xdr:sp>
    <xdr:clientData/>
  </xdr:oneCellAnchor>
  <xdr:twoCellAnchor editAs="oneCell">
    <xdr:from>
      <xdr:col>15</xdr:col>
      <xdr:colOff>336919</xdr:colOff>
      <xdr:row>0</xdr:row>
      <xdr:rowOff>182880</xdr:rowOff>
    </xdr:from>
    <xdr:to>
      <xdr:col>16</xdr:col>
      <xdr:colOff>222619</xdr:colOff>
      <xdr:row>3</xdr:row>
      <xdr:rowOff>243840</xdr:rowOff>
    </xdr:to>
    <xdr:pic>
      <xdr:nvPicPr>
        <xdr:cNvPr id="18" name="Resim 17">
          <a:hlinkClick xmlns:r="http://schemas.openxmlformats.org/officeDocument/2006/relationships" r:id="rId11"/>
          <a:extLst>
            <a:ext uri="{FF2B5EF4-FFF2-40B4-BE49-F238E27FC236}">
              <a16:creationId xmlns:a16="http://schemas.microsoft.com/office/drawing/2014/main" id="{00000000-0008-0000-29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54299" y="182880"/>
          <a:ext cx="617220" cy="617220"/>
        </a:xfrm>
        <a:prstGeom prst="rect">
          <a:avLst/>
        </a:prstGeom>
      </xdr:spPr>
    </xdr:pic>
    <xdr:clientData/>
  </xdr:twoCellAnchor>
  <xdr:oneCellAnchor>
    <xdr:from>
      <xdr:col>15</xdr:col>
      <xdr:colOff>95250</xdr:colOff>
      <xdr:row>3</xdr:row>
      <xdr:rowOff>165144</xdr:rowOff>
    </xdr:from>
    <xdr:ext cx="1100559" cy="655949"/>
    <xdr:sp macro="" textlink="">
      <xdr:nvSpPr>
        <xdr:cNvPr id="19" name="11 Metin kutusu">
          <a:hlinkClick xmlns:r="http://schemas.openxmlformats.org/officeDocument/2006/relationships" r:id="rId11"/>
          <a:extLst>
            <a:ext uri="{FF2B5EF4-FFF2-40B4-BE49-F238E27FC236}">
              <a16:creationId xmlns:a16="http://schemas.microsoft.com/office/drawing/2014/main" id="{00000000-0008-0000-2900-000013000000}"/>
            </a:ext>
          </a:extLst>
        </xdr:cNvPr>
        <xdr:cNvSpPr txBox="1"/>
      </xdr:nvSpPr>
      <xdr:spPr>
        <a:xfrm>
          <a:off x="9612630" y="72140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KASIM AYI</a:t>
          </a:r>
        </a:p>
        <a:p>
          <a:pPr algn="ctr"/>
          <a:r>
            <a:rPr lang="tr-TR" sz="1200" b="1"/>
            <a:t>BORÇ-ALACAK</a:t>
          </a:r>
        </a:p>
        <a:p>
          <a:pPr algn="ctr"/>
          <a:r>
            <a:rPr lang="tr-TR" sz="1200" b="1"/>
            <a:t>RAPORU</a:t>
          </a:r>
        </a:p>
      </xdr:txBody>
    </xdr:sp>
    <xdr:clientData/>
  </xdr:oneCellAnchor>
  <xdr:twoCellAnchor editAs="oneCell">
    <xdr:from>
      <xdr:col>15</xdr:col>
      <xdr:colOff>348349</xdr:colOff>
      <xdr:row>11</xdr:row>
      <xdr:rowOff>205740</xdr:rowOff>
    </xdr:from>
    <xdr:to>
      <xdr:col>16</xdr:col>
      <xdr:colOff>234049</xdr:colOff>
      <xdr:row>14</xdr:row>
      <xdr:rowOff>137160</xdr:rowOff>
    </xdr:to>
    <xdr:pic>
      <xdr:nvPicPr>
        <xdr:cNvPr id="21" name="Resim 20">
          <a:hlinkClick xmlns:r="http://schemas.openxmlformats.org/officeDocument/2006/relationships" r:id="rId12"/>
          <a:extLst>
            <a:ext uri="{FF2B5EF4-FFF2-40B4-BE49-F238E27FC236}">
              <a16:creationId xmlns:a16="http://schemas.microsoft.com/office/drawing/2014/main" id="{00000000-0008-0000-29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65729" y="3154680"/>
          <a:ext cx="617220" cy="617220"/>
        </a:xfrm>
        <a:prstGeom prst="rect">
          <a:avLst/>
        </a:prstGeom>
      </xdr:spPr>
    </xdr:pic>
    <xdr:clientData/>
  </xdr:twoCellAnchor>
  <xdr:oneCellAnchor>
    <xdr:from>
      <xdr:col>15</xdr:col>
      <xdr:colOff>106680</xdr:colOff>
      <xdr:row>14</xdr:row>
      <xdr:rowOff>58464</xdr:rowOff>
    </xdr:from>
    <xdr:ext cx="1100559" cy="655949"/>
    <xdr:sp macro="" textlink="">
      <xdr:nvSpPr>
        <xdr:cNvPr id="22" name="11 Metin kutusu">
          <a:hlinkClick xmlns:r="http://schemas.openxmlformats.org/officeDocument/2006/relationships" r:id="rId12"/>
          <a:extLst>
            <a:ext uri="{FF2B5EF4-FFF2-40B4-BE49-F238E27FC236}">
              <a16:creationId xmlns:a16="http://schemas.microsoft.com/office/drawing/2014/main" id="{00000000-0008-0000-2900-000016000000}"/>
            </a:ext>
          </a:extLst>
        </xdr:cNvPr>
        <xdr:cNvSpPr txBox="1"/>
      </xdr:nvSpPr>
      <xdr:spPr>
        <a:xfrm>
          <a:off x="9624060" y="369320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0</xdr:col>
      <xdr:colOff>310789</xdr:colOff>
      <xdr:row>0</xdr:row>
      <xdr:rowOff>144780</xdr:rowOff>
    </xdr:from>
    <xdr:to>
      <xdr:col>2</xdr:col>
      <xdr:colOff>118384</xdr:colOff>
      <xdr:row>3</xdr:row>
      <xdr:rowOff>71290</xdr:rowOff>
    </xdr:to>
    <xdr:pic>
      <xdr:nvPicPr>
        <xdr:cNvPr id="23" name="2 Resim" descr="raporlar.png">
          <a:hlinkClick xmlns:r="http://schemas.openxmlformats.org/officeDocument/2006/relationships" r:id="rId13"/>
          <a:extLst>
            <a:ext uri="{FF2B5EF4-FFF2-40B4-BE49-F238E27FC236}">
              <a16:creationId xmlns:a16="http://schemas.microsoft.com/office/drawing/2014/main" id="{00000000-0008-0000-2900-000017000000}"/>
            </a:ext>
          </a:extLst>
        </xdr:cNvPr>
        <xdr:cNvPicPr>
          <a:picLocks noChangeAspect="1"/>
        </xdr:cNvPicPr>
      </xdr:nvPicPr>
      <xdr:blipFill>
        <a:blip xmlns:r="http://schemas.openxmlformats.org/officeDocument/2006/relationships" r:embed="rId14" cstate="print"/>
        <a:stretch>
          <a:fillRect/>
        </a:stretch>
      </xdr:blipFill>
      <xdr:spPr>
        <a:xfrm>
          <a:off x="310789" y="144780"/>
          <a:ext cx="523875" cy="482770"/>
        </a:xfrm>
        <a:prstGeom prst="rect">
          <a:avLst/>
        </a:prstGeom>
      </xdr:spPr>
    </xdr:pic>
    <xdr:clientData/>
  </xdr:twoCellAnchor>
  <xdr:oneCellAnchor>
    <xdr:from>
      <xdr:col>0</xdr:col>
      <xdr:colOff>131709</xdr:colOff>
      <xdr:row>3</xdr:row>
      <xdr:rowOff>34291</xdr:rowOff>
    </xdr:from>
    <xdr:ext cx="882036" cy="468077"/>
    <xdr:sp macro="" textlink="">
      <xdr:nvSpPr>
        <xdr:cNvPr id="24" name="9 Metin kutusu">
          <a:hlinkClick xmlns:r="http://schemas.openxmlformats.org/officeDocument/2006/relationships" r:id="rId13"/>
          <a:extLst>
            <a:ext uri="{FF2B5EF4-FFF2-40B4-BE49-F238E27FC236}">
              <a16:creationId xmlns:a16="http://schemas.microsoft.com/office/drawing/2014/main" id="{00000000-0008-0000-2900-000018000000}"/>
            </a:ext>
          </a:extLst>
        </xdr:cNvPr>
        <xdr:cNvSpPr txBox="1"/>
      </xdr:nvSpPr>
      <xdr:spPr>
        <a:xfrm>
          <a:off x="131709" y="59055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12</xdr:col>
      <xdr:colOff>716280</xdr:colOff>
      <xdr:row>3</xdr:row>
      <xdr:rowOff>15240</xdr:rowOff>
    </xdr:from>
    <xdr:to>
      <xdr:col>14</xdr:col>
      <xdr:colOff>541020</xdr:colOff>
      <xdr:row>4</xdr:row>
      <xdr:rowOff>17780</xdr:rowOff>
    </xdr:to>
    <xdr:pic>
      <xdr:nvPicPr>
        <xdr:cNvPr id="5" name="Resim 4">
          <a:hlinkClick xmlns:r="http://schemas.openxmlformats.org/officeDocument/2006/relationships" r:id="rId15"/>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130540" y="571500"/>
          <a:ext cx="1196340" cy="398780"/>
        </a:xfrm>
        <a:prstGeom prst="rect">
          <a:avLst/>
        </a:prstGeom>
      </xdr:spPr>
    </xdr:pic>
    <xdr:clientData/>
  </xdr:twoCellAnchor>
  <xdr:twoCellAnchor editAs="oneCell">
    <xdr:from>
      <xdr:col>7</xdr:col>
      <xdr:colOff>342900</xdr:colOff>
      <xdr:row>61</xdr:row>
      <xdr:rowOff>152400</xdr:rowOff>
    </xdr:from>
    <xdr:to>
      <xdr:col>9</xdr:col>
      <xdr:colOff>876300</xdr:colOff>
      <xdr:row>65</xdr:row>
      <xdr:rowOff>5080</xdr:rowOff>
    </xdr:to>
    <xdr:pic>
      <xdr:nvPicPr>
        <xdr:cNvPr id="6" name="Resim 5">
          <a:hlinkClick xmlns:r="http://schemas.openxmlformats.org/officeDocument/2006/relationships" r:id="rId1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434840" y="14302740"/>
          <a:ext cx="1752600" cy="584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8</xdr:col>
      <xdr:colOff>327661</xdr:colOff>
      <xdr:row>20</xdr:row>
      <xdr:rowOff>38100</xdr:rowOff>
    </xdr:from>
    <xdr:to>
      <xdr:col>9</xdr:col>
      <xdr:colOff>346711</xdr:colOff>
      <xdr:row>28</xdr:row>
      <xdr:rowOff>298995</xdr:rowOff>
    </xdr:to>
    <xdr:sp macro="" textlink="">
      <xdr:nvSpPr>
        <xdr:cNvPr id="7" name="6 Aşağı Ok">
          <a:hlinkClick xmlns:r="http://schemas.openxmlformats.org/officeDocument/2006/relationships" r:id="rId1"/>
          <a:extLst>
            <a:ext uri="{FF2B5EF4-FFF2-40B4-BE49-F238E27FC236}">
              <a16:creationId xmlns:a16="http://schemas.microsoft.com/office/drawing/2014/main" id="{00000000-0008-0000-2A00-000007000000}"/>
            </a:ext>
          </a:extLst>
        </xdr:cNvPr>
        <xdr:cNvSpPr/>
      </xdr:nvSpPr>
      <xdr:spPr>
        <a:xfrm>
          <a:off x="9654541" y="4526280"/>
          <a:ext cx="628650" cy="68761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oneCellAnchor>
    <xdr:from>
      <xdr:col>0</xdr:col>
      <xdr:colOff>139809</xdr:colOff>
      <xdr:row>14</xdr:row>
      <xdr:rowOff>179071</xdr:rowOff>
    </xdr:from>
    <xdr:ext cx="995465" cy="655949"/>
    <xdr:sp macro="" textlink="">
      <xdr:nvSpPr>
        <xdr:cNvPr id="10" name="9 Metin kutusu">
          <a:hlinkClick xmlns:r="http://schemas.openxmlformats.org/officeDocument/2006/relationships" r:id="rId2"/>
          <a:extLst>
            <a:ext uri="{FF2B5EF4-FFF2-40B4-BE49-F238E27FC236}">
              <a16:creationId xmlns:a16="http://schemas.microsoft.com/office/drawing/2014/main" id="{00000000-0008-0000-2A00-00000A000000}"/>
            </a:ext>
          </a:extLst>
        </xdr:cNvPr>
        <xdr:cNvSpPr txBox="1"/>
      </xdr:nvSpPr>
      <xdr:spPr>
        <a:xfrm>
          <a:off x="139809" y="3569971"/>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OCAK AYI</a:t>
          </a:r>
        </a:p>
        <a:p>
          <a:pPr algn="ctr"/>
          <a:r>
            <a:rPr lang="tr-TR" sz="1200" b="1"/>
            <a:t>GELİR-GİDER</a:t>
          </a:r>
        </a:p>
        <a:p>
          <a:pPr algn="ctr"/>
          <a:r>
            <a:rPr lang="tr-TR" sz="1200" b="1"/>
            <a:t>RAPORU</a:t>
          </a:r>
        </a:p>
      </xdr:txBody>
    </xdr:sp>
    <xdr:clientData/>
  </xdr:oneCellAnchor>
  <xdr:twoCellAnchor editAs="oneCell">
    <xdr:from>
      <xdr:col>0</xdr:col>
      <xdr:colOff>351226</xdr:colOff>
      <xdr:row>12</xdr:row>
      <xdr:rowOff>34290</xdr:rowOff>
    </xdr:from>
    <xdr:to>
      <xdr:col>0</xdr:col>
      <xdr:colOff>963226</xdr:colOff>
      <xdr:row>15</xdr:row>
      <xdr:rowOff>74790</xdr:rowOff>
    </xdr:to>
    <xdr:pic>
      <xdr:nvPicPr>
        <xdr:cNvPr id="11" name="10 Resim" descr="gelir-gider-yazici.png">
          <a:hlinkClick xmlns:r="http://schemas.openxmlformats.org/officeDocument/2006/relationships" r:id="rId2"/>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3" cstate="print"/>
        <a:stretch>
          <a:fillRect/>
        </a:stretch>
      </xdr:blipFill>
      <xdr:spPr>
        <a:xfrm>
          <a:off x="351226" y="3059430"/>
          <a:ext cx="612000" cy="589140"/>
        </a:xfrm>
        <a:prstGeom prst="rect">
          <a:avLst/>
        </a:prstGeom>
      </xdr:spPr>
    </xdr:pic>
    <xdr:clientData/>
  </xdr:twoCellAnchor>
  <xdr:twoCellAnchor editAs="oneCell">
    <xdr:from>
      <xdr:col>1</xdr:col>
      <xdr:colOff>95250</xdr:colOff>
      <xdr:row>0</xdr:row>
      <xdr:rowOff>76200</xdr:rowOff>
    </xdr:from>
    <xdr:to>
      <xdr:col>1</xdr:col>
      <xdr:colOff>581182</xdr:colOff>
      <xdr:row>0</xdr:row>
      <xdr:rowOff>514350</xdr:rowOff>
    </xdr:to>
    <xdr:pic>
      <xdr:nvPicPr>
        <xdr:cNvPr id="12" name="11 Resim" descr="attention-hi.png">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4" cstate="print"/>
        <a:stretch>
          <a:fillRect/>
        </a:stretch>
      </xdr:blipFill>
      <xdr:spPr>
        <a:xfrm>
          <a:off x="1333500" y="76200"/>
          <a:ext cx="485932" cy="438150"/>
        </a:xfrm>
        <a:prstGeom prst="rect">
          <a:avLst/>
        </a:prstGeom>
      </xdr:spPr>
    </xdr:pic>
    <xdr:clientData/>
  </xdr:twoCellAnchor>
  <xdr:twoCellAnchor>
    <xdr:from>
      <xdr:col>1</xdr:col>
      <xdr:colOff>426720</xdr:colOff>
      <xdr:row>51</xdr:row>
      <xdr:rowOff>26670</xdr:rowOff>
    </xdr:from>
    <xdr:to>
      <xdr:col>3</xdr:col>
      <xdr:colOff>845820</xdr:colOff>
      <xdr:row>62</xdr:row>
      <xdr:rowOff>15240</xdr:rowOff>
    </xdr:to>
    <xdr:graphicFrame macro="">
      <xdr:nvGraphicFramePr>
        <xdr:cNvPr id="14" name="Grafik 13">
          <a:extLst>
            <a:ext uri="{FF2B5EF4-FFF2-40B4-BE49-F238E27FC236}">
              <a16:creationId xmlns:a16="http://schemas.microsoft.com/office/drawing/2014/main" id="{00000000-0008-0000-2A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99060</xdr:colOff>
      <xdr:row>51</xdr:row>
      <xdr:rowOff>22860</xdr:rowOff>
    </xdr:from>
    <xdr:to>
      <xdr:col>7</xdr:col>
      <xdr:colOff>571500</xdr:colOff>
      <xdr:row>62</xdr:row>
      <xdr:rowOff>11430</xdr:rowOff>
    </xdr:to>
    <xdr:graphicFrame macro="">
      <xdr:nvGraphicFramePr>
        <xdr:cNvPr id="15" name="Grafik 14">
          <a:extLst>
            <a:ext uri="{FF2B5EF4-FFF2-40B4-BE49-F238E27FC236}">
              <a16:creationId xmlns:a16="http://schemas.microsoft.com/office/drawing/2014/main" id="{00000000-0008-0000-2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266699</xdr:colOff>
      <xdr:row>65</xdr:row>
      <xdr:rowOff>167640</xdr:rowOff>
    </xdr:from>
    <xdr:to>
      <xdr:col>9</xdr:col>
      <xdr:colOff>283754</xdr:colOff>
      <xdr:row>69</xdr:row>
      <xdr:rowOff>125640</xdr:rowOff>
    </xdr:to>
    <xdr:sp macro="" textlink="">
      <xdr:nvSpPr>
        <xdr:cNvPr id="17" name="4 Aşağı Ok">
          <a:hlinkClick xmlns:r="http://schemas.openxmlformats.org/officeDocument/2006/relationships" r:id="rId7"/>
          <a:extLst>
            <a:ext uri="{FF2B5EF4-FFF2-40B4-BE49-F238E27FC236}">
              <a16:creationId xmlns:a16="http://schemas.microsoft.com/office/drawing/2014/main" id="{00000000-0008-0000-2A00-000011000000}"/>
            </a:ext>
          </a:extLst>
        </xdr:cNvPr>
        <xdr:cNvSpPr/>
      </xdr:nvSpPr>
      <xdr:spPr>
        <a:xfrm rot="10800000">
          <a:off x="9593579" y="14005560"/>
          <a:ext cx="626655" cy="68952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421006</xdr:colOff>
      <xdr:row>0</xdr:row>
      <xdr:rowOff>99060</xdr:rowOff>
    </xdr:from>
    <xdr:to>
      <xdr:col>0</xdr:col>
      <xdr:colOff>817246</xdr:colOff>
      <xdr:row>0</xdr:row>
      <xdr:rowOff>494492</xdr:rowOff>
    </xdr:to>
    <xdr:pic>
      <xdr:nvPicPr>
        <xdr:cNvPr id="18" name="Resim 17">
          <a:hlinkClick xmlns:r="http://schemas.openxmlformats.org/officeDocument/2006/relationships" r:id="rId8"/>
          <a:extLst>
            <a:ext uri="{FF2B5EF4-FFF2-40B4-BE49-F238E27FC236}">
              <a16:creationId xmlns:a16="http://schemas.microsoft.com/office/drawing/2014/main" id="{00000000-0008-0000-2A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1006" y="99060"/>
          <a:ext cx="396240" cy="395432"/>
        </a:xfrm>
        <a:prstGeom prst="rect">
          <a:avLst/>
        </a:prstGeom>
      </xdr:spPr>
    </xdr:pic>
    <xdr:clientData/>
  </xdr:twoCellAnchor>
  <xdr:twoCellAnchor>
    <xdr:from>
      <xdr:col>1</xdr:col>
      <xdr:colOff>106680</xdr:colOff>
      <xdr:row>2</xdr:row>
      <xdr:rowOff>83820</xdr:rowOff>
    </xdr:from>
    <xdr:to>
      <xdr:col>7</xdr:col>
      <xdr:colOff>883920</xdr:colOff>
      <xdr:row>24</xdr:row>
      <xdr:rowOff>15240</xdr:rowOff>
    </xdr:to>
    <xdr:graphicFrame macro="">
      <xdr:nvGraphicFramePr>
        <xdr:cNvPr id="5" name="Grafik 4">
          <a:extLst>
            <a:ext uri="{FF2B5EF4-FFF2-40B4-BE49-F238E27FC236}">
              <a16:creationId xmlns:a16="http://schemas.microsoft.com/office/drawing/2014/main" id="{00000000-0008-0000-2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358140</xdr:colOff>
      <xdr:row>5</xdr:row>
      <xdr:rowOff>60960</xdr:rowOff>
    </xdr:from>
    <xdr:to>
      <xdr:col>0</xdr:col>
      <xdr:colOff>919095</xdr:colOff>
      <xdr:row>8</xdr:row>
      <xdr:rowOff>46605</xdr:rowOff>
    </xdr:to>
    <xdr:pic>
      <xdr:nvPicPr>
        <xdr:cNvPr id="20" name="5 Resim" descr="OCAK.png">
          <a:hlinkClick xmlns:r="http://schemas.openxmlformats.org/officeDocument/2006/relationships" r:id="rId11"/>
          <a:extLst>
            <a:ext uri="{FF2B5EF4-FFF2-40B4-BE49-F238E27FC236}">
              <a16:creationId xmlns:a16="http://schemas.microsoft.com/office/drawing/2014/main" id="{00000000-0008-0000-2A00-000014000000}"/>
            </a:ext>
          </a:extLst>
        </xdr:cNvPr>
        <xdr:cNvPicPr>
          <a:picLocks noChangeAspect="1"/>
        </xdr:cNvPicPr>
      </xdr:nvPicPr>
      <xdr:blipFill>
        <a:blip xmlns:r="http://schemas.openxmlformats.org/officeDocument/2006/relationships" r:embed="rId12" cstate="print"/>
        <a:stretch>
          <a:fillRect/>
        </a:stretch>
      </xdr:blipFill>
      <xdr:spPr>
        <a:xfrm>
          <a:off x="358140" y="1805940"/>
          <a:ext cx="560955" cy="534285"/>
        </a:xfrm>
        <a:prstGeom prst="rect">
          <a:avLst/>
        </a:prstGeom>
      </xdr:spPr>
    </xdr:pic>
    <xdr:clientData/>
  </xdr:twoCellAnchor>
  <xdr:twoCellAnchor editAs="oneCell">
    <xdr:from>
      <xdr:col>0</xdr:col>
      <xdr:colOff>365760</xdr:colOff>
      <xdr:row>8</xdr:row>
      <xdr:rowOff>144780</xdr:rowOff>
    </xdr:from>
    <xdr:to>
      <xdr:col>0</xdr:col>
      <xdr:colOff>940398</xdr:colOff>
      <xdr:row>11</xdr:row>
      <xdr:rowOff>110410</xdr:rowOff>
    </xdr:to>
    <xdr:pic>
      <xdr:nvPicPr>
        <xdr:cNvPr id="21" name="12 Resim" descr="ARALIK.png">
          <a:hlinkClick xmlns:r="http://schemas.openxmlformats.org/officeDocument/2006/relationships" r:id="rId13"/>
          <a:extLst>
            <a:ext uri="{FF2B5EF4-FFF2-40B4-BE49-F238E27FC236}">
              <a16:creationId xmlns:a16="http://schemas.microsoft.com/office/drawing/2014/main" id="{00000000-0008-0000-2A00-000015000000}"/>
            </a:ext>
          </a:extLst>
        </xdr:cNvPr>
        <xdr:cNvPicPr>
          <a:picLocks noChangeAspect="1"/>
        </xdr:cNvPicPr>
      </xdr:nvPicPr>
      <xdr:blipFill>
        <a:blip xmlns:r="http://schemas.openxmlformats.org/officeDocument/2006/relationships" r:embed="rId14" cstate="print"/>
        <a:stretch>
          <a:fillRect/>
        </a:stretch>
      </xdr:blipFill>
      <xdr:spPr>
        <a:xfrm>
          <a:off x="365760" y="2438400"/>
          <a:ext cx="574638" cy="514270"/>
        </a:xfrm>
        <a:prstGeom prst="rect">
          <a:avLst/>
        </a:prstGeom>
      </xdr:spPr>
    </xdr:pic>
    <xdr:clientData/>
  </xdr:twoCellAnchor>
  <xdr:oneCellAnchor>
    <xdr:from>
      <xdr:col>0</xdr:col>
      <xdr:colOff>121920</xdr:colOff>
      <xdr:row>21</xdr:row>
      <xdr:rowOff>80011</xdr:rowOff>
    </xdr:from>
    <xdr:ext cx="1030282" cy="655949"/>
    <xdr:sp macro="" textlink="">
      <xdr:nvSpPr>
        <xdr:cNvPr id="22" name="8 Metin kutusu">
          <a:hlinkClick xmlns:r="http://schemas.openxmlformats.org/officeDocument/2006/relationships" r:id="rId15"/>
          <a:extLst>
            <a:ext uri="{FF2B5EF4-FFF2-40B4-BE49-F238E27FC236}">
              <a16:creationId xmlns:a16="http://schemas.microsoft.com/office/drawing/2014/main" id="{00000000-0008-0000-2A00-000016000000}"/>
            </a:ext>
          </a:extLst>
        </xdr:cNvPr>
        <xdr:cNvSpPr txBox="1"/>
      </xdr:nvSpPr>
      <xdr:spPr>
        <a:xfrm>
          <a:off x="121920" y="4735831"/>
          <a:ext cx="103028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ARALIK AYI</a:t>
          </a:r>
        </a:p>
        <a:p>
          <a:pPr algn="ctr"/>
          <a:r>
            <a:rPr lang="tr-TR" sz="1200" b="1"/>
            <a:t>GELİR-GİDER </a:t>
          </a:r>
        </a:p>
        <a:p>
          <a:pPr algn="ctr"/>
          <a:r>
            <a:rPr lang="tr-TR" sz="1200" b="1"/>
            <a:t>RAPORU</a:t>
          </a:r>
        </a:p>
      </xdr:txBody>
    </xdr:sp>
    <xdr:clientData/>
  </xdr:oneCellAnchor>
  <xdr:twoCellAnchor editAs="oneCell">
    <xdr:from>
      <xdr:col>0</xdr:col>
      <xdr:colOff>320584</xdr:colOff>
      <xdr:row>18</xdr:row>
      <xdr:rowOff>83820</xdr:rowOff>
    </xdr:from>
    <xdr:to>
      <xdr:col>0</xdr:col>
      <xdr:colOff>953539</xdr:colOff>
      <xdr:row>23</xdr:row>
      <xdr:rowOff>13830</xdr:rowOff>
    </xdr:to>
    <xdr:pic>
      <xdr:nvPicPr>
        <xdr:cNvPr id="23" name="9 Resim" descr="gelir-gider-yazici.png">
          <a:hlinkClick xmlns:r="http://schemas.openxmlformats.org/officeDocument/2006/relationships" r:id="rId15"/>
          <a:extLst>
            <a:ext uri="{FF2B5EF4-FFF2-40B4-BE49-F238E27FC236}">
              <a16:creationId xmlns:a16="http://schemas.microsoft.com/office/drawing/2014/main" id="{00000000-0008-0000-2A00-000017000000}"/>
            </a:ext>
          </a:extLst>
        </xdr:cNvPr>
        <xdr:cNvPicPr>
          <a:picLocks noChangeAspect="1"/>
        </xdr:cNvPicPr>
      </xdr:nvPicPr>
      <xdr:blipFill>
        <a:blip xmlns:r="http://schemas.openxmlformats.org/officeDocument/2006/relationships" r:embed="rId3" cstate="print"/>
        <a:stretch>
          <a:fillRect/>
        </a:stretch>
      </xdr:blipFill>
      <xdr:spPr>
        <a:xfrm>
          <a:off x="320584" y="4206240"/>
          <a:ext cx="632955" cy="608190"/>
        </a:xfrm>
        <a:prstGeom prst="rect">
          <a:avLst/>
        </a:prstGeom>
      </xdr:spPr>
    </xdr:pic>
    <xdr:clientData/>
  </xdr:twoCellAnchor>
  <xdr:twoCellAnchor editAs="oneCell">
    <xdr:from>
      <xdr:col>0</xdr:col>
      <xdr:colOff>366559</xdr:colOff>
      <xdr:row>1</xdr:row>
      <xdr:rowOff>190500</xdr:rowOff>
    </xdr:from>
    <xdr:to>
      <xdr:col>0</xdr:col>
      <xdr:colOff>890434</xdr:colOff>
      <xdr:row>2</xdr:row>
      <xdr:rowOff>101770</xdr:rowOff>
    </xdr:to>
    <xdr:pic>
      <xdr:nvPicPr>
        <xdr:cNvPr id="26" name="2 Resim" descr="raporlar.png">
          <a:hlinkClick xmlns:r="http://schemas.openxmlformats.org/officeDocument/2006/relationships" r:id="rId16"/>
          <a:extLst>
            <a:ext uri="{FF2B5EF4-FFF2-40B4-BE49-F238E27FC236}">
              <a16:creationId xmlns:a16="http://schemas.microsoft.com/office/drawing/2014/main" id="{00000000-0008-0000-2A00-00001A000000}"/>
            </a:ext>
          </a:extLst>
        </xdr:cNvPr>
        <xdr:cNvPicPr>
          <a:picLocks noChangeAspect="1"/>
        </xdr:cNvPicPr>
      </xdr:nvPicPr>
      <xdr:blipFill>
        <a:blip xmlns:r="http://schemas.openxmlformats.org/officeDocument/2006/relationships" r:embed="rId17" cstate="print"/>
        <a:stretch>
          <a:fillRect/>
        </a:stretch>
      </xdr:blipFill>
      <xdr:spPr>
        <a:xfrm>
          <a:off x="366559" y="815340"/>
          <a:ext cx="523875" cy="482770"/>
        </a:xfrm>
        <a:prstGeom prst="rect">
          <a:avLst/>
        </a:prstGeom>
      </xdr:spPr>
    </xdr:pic>
    <xdr:clientData/>
  </xdr:twoCellAnchor>
  <xdr:oneCellAnchor>
    <xdr:from>
      <xdr:col>0</xdr:col>
      <xdr:colOff>187479</xdr:colOff>
      <xdr:row>2</xdr:row>
      <xdr:rowOff>64771</xdr:rowOff>
    </xdr:from>
    <xdr:ext cx="882036" cy="468077"/>
    <xdr:sp macro="" textlink="">
      <xdr:nvSpPr>
        <xdr:cNvPr id="27" name="9 Metin kutusu">
          <a:hlinkClick xmlns:r="http://schemas.openxmlformats.org/officeDocument/2006/relationships" r:id="rId16"/>
          <a:extLst>
            <a:ext uri="{FF2B5EF4-FFF2-40B4-BE49-F238E27FC236}">
              <a16:creationId xmlns:a16="http://schemas.microsoft.com/office/drawing/2014/main" id="{00000000-0008-0000-2A00-00001B000000}"/>
            </a:ext>
          </a:extLst>
        </xdr:cNvPr>
        <xdr:cNvSpPr txBox="1"/>
      </xdr:nvSpPr>
      <xdr:spPr>
        <a:xfrm>
          <a:off x="187479" y="126111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oneCellAnchor>
    <xdr:from>
      <xdr:col>0</xdr:col>
      <xdr:colOff>99060</xdr:colOff>
      <xdr:row>0</xdr:row>
      <xdr:rowOff>457200</xdr:rowOff>
    </xdr:from>
    <xdr:ext cx="1043940" cy="311496"/>
    <xdr:sp macro="" textlink="">
      <xdr:nvSpPr>
        <xdr:cNvPr id="28" name="Dikdörtgen 27">
          <a:hlinkClick xmlns:r="http://schemas.openxmlformats.org/officeDocument/2006/relationships" r:id="rId8"/>
          <a:extLst>
            <a:ext uri="{FF2B5EF4-FFF2-40B4-BE49-F238E27FC236}">
              <a16:creationId xmlns:a16="http://schemas.microsoft.com/office/drawing/2014/main" id="{00000000-0008-0000-2A00-00001C000000}"/>
            </a:ext>
          </a:extLst>
        </xdr:cNvPr>
        <xdr:cNvSpPr/>
      </xdr:nvSpPr>
      <xdr:spPr>
        <a:xfrm>
          <a:off x="99060" y="457200"/>
          <a:ext cx="1043940" cy="311496"/>
        </a:xfrm>
        <a:prstGeom prst="rect">
          <a:avLst/>
        </a:prstGeom>
        <a:noFill/>
      </xdr:spPr>
      <xdr:txBody>
        <a:bodyPr wrap="square" lIns="91440" tIns="45720" rIns="91440" bIns="45720">
          <a:spAutoFit/>
        </a:bodyPr>
        <a:lstStyle/>
        <a:p>
          <a:pPr algn="ctr"/>
          <a:r>
            <a:rPr lang="tr-TR" sz="1400" b="1" cap="none" spc="0">
              <a:ln w="0"/>
              <a:solidFill>
                <a:schemeClr val="tx1"/>
              </a:solidFill>
              <a:effectLst>
                <a:outerShdw blurRad="38100" dist="19050" dir="2700000" algn="tl" rotWithShape="0">
                  <a:schemeClr val="dk1">
                    <a:alpha val="40000"/>
                  </a:schemeClr>
                </a:outerShdw>
              </a:effectLst>
            </a:rPr>
            <a:t>Ana</a:t>
          </a:r>
          <a:r>
            <a:rPr lang="tr-TR" sz="1400" b="1" cap="none" spc="0" baseline="0">
              <a:ln w="0"/>
              <a:solidFill>
                <a:schemeClr val="tx1"/>
              </a:solidFill>
              <a:effectLst>
                <a:outerShdw blurRad="38100" dist="19050" dir="2700000" algn="tl" rotWithShape="0">
                  <a:schemeClr val="dk1">
                    <a:alpha val="40000"/>
                  </a:schemeClr>
                </a:outerShdw>
              </a:effectLst>
            </a:rPr>
            <a:t> </a:t>
          </a:r>
          <a:r>
            <a:rPr lang="tr-TR" sz="1400" b="1" cap="none" spc="0">
              <a:ln w="0"/>
              <a:solidFill>
                <a:schemeClr val="tx1"/>
              </a:solidFill>
              <a:effectLst>
                <a:outerShdw blurRad="38100" dist="19050" dir="2700000" algn="tl" rotWithShape="0">
                  <a:schemeClr val="dk1">
                    <a:alpha val="40000"/>
                  </a:schemeClr>
                </a:outerShdw>
              </a:effectLst>
            </a:rPr>
            <a:t>Menü</a:t>
          </a:r>
        </a:p>
      </xdr:txBody>
    </xdr:sp>
    <xdr:clientData/>
  </xdr:oneCellAnchor>
  <xdr:twoCellAnchor editAs="oneCell">
    <xdr:from>
      <xdr:col>8</xdr:col>
      <xdr:colOff>340729</xdr:colOff>
      <xdr:row>0</xdr:row>
      <xdr:rowOff>144780</xdr:rowOff>
    </xdr:from>
    <xdr:to>
      <xdr:col>9</xdr:col>
      <xdr:colOff>348349</xdr:colOff>
      <xdr:row>1</xdr:row>
      <xdr:rowOff>137160</xdr:rowOff>
    </xdr:to>
    <xdr:pic>
      <xdr:nvPicPr>
        <xdr:cNvPr id="19" name="Resim 18">
          <a:hlinkClick xmlns:r="http://schemas.openxmlformats.org/officeDocument/2006/relationships" r:id="rId18"/>
          <a:extLst>
            <a:ext uri="{FF2B5EF4-FFF2-40B4-BE49-F238E27FC236}">
              <a16:creationId xmlns:a16="http://schemas.microsoft.com/office/drawing/2014/main" id="{00000000-0008-0000-2A00-00001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67609" y="144780"/>
          <a:ext cx="617220" cy="617220"/>
        </a:xfrm>
        <a:prstGeom prst="rect">
          <a:avLst/>
        </a:prstGeom>
      </xdr:spPr>
    </xdr:pic>
    <xdr:clientData/>
  </xdr:twoCellAnchor>
  <xdr:oneCellAnchor>
    <xdr:from>
      <xdr:col>8</xdr:col>
      <xdr:colOff>99060</xdr:colOff>
      <xdr:row>1</xdr:row>
      <xdr:rowOff>58464</xdr:rowOff>
    </xdr:from>
    <xdr:ext cx="1100559" cy="655949"/>
    <xdr:sp macro="" textlink="">
      <xdr:nvSpPr>
        <xdr:cNvPr id="24" name="11 Metin kutusu">
          <a:hlinkClick xmlns:r="http://schemas.openxmlformats.org/officeDocument/2006/relationships" r:id="rId18"/>
          <a:extLst>
            <a:ext uri="{FF2B5EF4-FFF2-40B4-BE49-F238E27FC236}">
              <a16:creationId xmlns:a16="http://schemas.microsoft.com/office/drawing/2014/main" id="{00000000-0008-0000-2A00-000018000000}"/>
            </a:ext>
          </a:extLst>
        </xdr:cNvPr>
        <xdr:cNvSpPr txBox="1"/>
      </xdr:nvSpPr>
      <xdr:spPr>
        <a:xfrm>
          <a:off x="9425940" y="68330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YILLIK</a:t>
          </a:r>
        </a:p>
        <a:p>
          <a:pPr algn="ctr"/>
          <a:r>
            <a:rPr lang="tr-TR" sz="1200" b="1"/>
            <a:t>BORÇ-ALACAK</a:t>
          </a:r>
        </a:p>
        <a:p>
          <a:pPr algn="ctr"/>
          <a:r>
            <a:rPr lang="tr-TR" sz="1200" b="1"/>
            <a:t>RAPORU</a:t>
          </a:r>
        </a:p>
      </xdr:txBody>
    </xdr:sp>
    <xdr:clientData/>
  </xdr:oneCellAnchor>
  <xdr:twoCellAnchor editAs="oneCell">
    <xdr:from>
      <xdr:col>3</xdr:col>
      <xdr:colOff>144780</xdr:colOff>
      <xdr:row>70</xdr:row>
      <xdr:rowOff>137160</xdr:rowOff>
    </xdr:from>
    <xdr:to>
      <xdr:col>5</xdr:col>
      <xdr:colOff>617220</xdr:colOff>
      <xdr:row>73</xdr:row>
      <xdr:rowOff>172720</xdr:rowOff>
    </xdr:to>
    <xdr:pic>
      <xdr:nvPicPr>
        <xdr:cNvPr id="2" name="Resim 1">
          <a:hlinkClick xmlns:r="http://schemas.openxmlformats.org/officeDocument/2006/relationships" r:id="rId20"/>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465320" y="14889480"/>
          <a:ext cx="1752600" cy="584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26669</xdr:colOff>
      <xdr:row>2</xdr:row>
      <xdr:rowOff>487679</xdr:rowOff>
    </xdr:from>
    <xdr:to>
      <xdr:col>5</xdr:col>
      <xdr:colOff>1737360</xdr:colOff>
      <xdr:row>14</xdr:row>
      <xdr:rowOff>53340</xdr:rowOff>
    </xdr:to>
    <xdr:graphicFrame macro="">
      <xdr:nvGraphicFramePr>
        <xdr:cNvPr id="2" name="1 Grafik">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234405</xdr:colOff>
      <xdr:row>46</xdr:row>
      <xdr:rowOff>38100</xdr:rowOff>
    </xdr:from>
    <xdr:to>
      <xdr:col>7</xdr:col>
      <xdr:colOff>344805</xdr:colOff>
      <xdr:row>50</xdr:row>
      <xdr:rowOff>106680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2B00-000003000000}"/>
            </a:ext>
          </a:extLst>
        </xdr:cNvPr>
        <xdr:cNvSpPr/>
      </xdr:nvSpPr>
      <xdr:spPr>
        <a:xfrm rot="10800000">
          <a:off x="10247085" y="12336780"/>
          <a:ext cx="720000" cy="77724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6</xdr:col>
      <xdr:colOff>211663</xdr:colOff>
      <xdr:row>11</xdr:row>
      <xdr:rowOff>283844</xdr:rowOff>
    </xdr:from>
    <xdr:to>
      <xdr:col>7</xdr:col>
      <xdr:colOff>322063</xdr:colOff>
      <xdr:row>13</xdr:row>
      <xdr:rowOff>228600</xdr:rowOff>
    </xdr:to>
    <xdr:sp macro="" textlink="">
      <xdr:nvSpPr>
        <xdr:cNvPr id="4" name="3 Aşağı Ok">
          <a:hlinkClick xmlns:r="http://schemas.openxmlformats.org/officeDocument/2006/relationships" r:id="rId3"/>
          <a:extLst>
            <a:ext uri="{FF2B5EF4-FFF2-40B4-BE49-F238E27FC236}">
              <a16:creationId xmlns:a16="http://schemas.microsoft.com/office/drawing/2014/main" id="{00000000-0008-0000-2B00-000004000000}"/>
            </a:ext>
          </a:extLst>
        </xdr:cNvPr>
        <xdr:cNvSpPr/>
      </xdr:nvSpPr>
      <xdr:spPr>
        <a:xfrm>
          <a:off x="10224343" y="4543424"/>
          <a:ext cx="720000" cy="706756"/>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1</xdr:col>
      <xdr:colOff>114300</xdr:colOff>
      <xdr:row>1</xdr:row>
      <xdr:rowOff>38101</xdr:rowOff>
    </xdr:from>
    <xdr:to>
      <xdr:col>1</xdr:col>
      <xdr:colOff>589667</xdr:colOff>
      <xdr:row>1</xdr:row>
      <xdr:rowOff>466725</xdr:rowOff>
    </xdr:to>
    <xdr:pic>
      <xdr:nvPicPr>
        <xdr:cNvPr id="5" name="8 Resim" descr="attention-hi.png">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cstate="print"/>
        <a:stretch>
          <a:fillRect/>
        </a:stretch>
      </xdr:blipFill>
      <xdr:spPr>
        <a:xfrm>
          <a:off x="1287780" y="251461"/>
          <a:ext cx="475367" cy="428624"/>
        </a:xfrm>
        <a:prstGeom prst="rect">
          <a:avLst/>
        </a:prstGeom>
      </xdr:spPr>
    </xdr:pic>
    <xdr:clientData/>
  </xdr:twoCellAnchor>
  <xdr:twoCellAnchor editAs="oneCell">
    <xdr:from>
      <xdr:col>0</xdr:col>
      <xdr:colOff>278802</xdr:colOff>
      <xdr:row>6</xdr:row>
      <xdr:rowOff>310515</xdr:rowOff>
    </xdr:from>
    <xdr:to>
      <xdr:col>0</xdr:col>
      <xdr:colOff>853440</xdr:colOff>
      <xdr:row>8</xdr:row>
      <xdr:rowOff>62785</xdr:rowOff>
    </xdr:to>
    <xdr:pic>
      <xdr:nvPicPr>
        <xdr:cNvPr id="8" name="12 Resim" descr="ARALIK.png">
          <a:hlinkClick xmlns:r="http://schemas.openxmlformats.org/officeDocument/2006/relationships" r:id="rId5"/>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6" cstate="print"/>
        <a:stretch>
          <a:fillRect/>
        </a:stretch>
      </xdr:blipFill>
      <xdr:spPr>
        <a:xfrm>
          <a:off x="278802" y="2665095"/>
          <a:ext cx="574638" cy="514270"/>
        </a:xfrm>
        <a:prstGeom prst="rect">
          <a:avLst/>
        </a:prstGeom>
      </xdr:spPr>
    </xdr:pic>
    <xdr:clientData/>
  </xdr:twoCellAnchor>
  <xdr:twoCellAnchor>
    <xdr:from>
      <xdr:col>1</xdr:col>
      <xdr:colOff>769620</xdr:colOff>
      <xdr:row>38</xdr:row>
      <xdr:rowOff>95250</xdr:rowOff>
    </xdr:from>
    <xdr:to>
      <xdr:col>3</xdr:col>
      <xdr:colOff>113940</xdr:colOff>
      <xdr:row>48</xdr:row>
      <xdr:rowOff>142650</xdr:rowOff>
    </xdr:to>
    <xdr:graphicFrame macro="">
      <xdr:nvGraphicFramePr>
        <xdr:cNvPr id="16" name="Grafik 15">
          <a:extLst>
            <a:ext uri="{FF2B5EF4-FFF2-40B4-BE49-F238E27FC236}">
              <a16:creationId xmlns:a16="http://schemas.microsoft.com/office/drawing/2014/main" id="{00000000-0008-0000-2B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510540</xdr:colOff>
      <xdr:row>38</xdr:row>
      <xdr:rowOff>99060</xdr:rowOff>
    </xdr:from>
    <xdr:to>
      <xdr:col>4</xdr:col>
      <xdr:colOff>1622700</xdr:colOff>
      <xdr:row>48</xdr:row>
      <xdr:rowOff>146460</xdr:rowOff>
    </xdr:to>
    <xdr:graphicFrame macro="">
      <xdr:nvGraphicFramePr>
        <xdr:cNvPr id="18" name="Grafik 17">
          <a:extLst>
            <a:ext uri="{FF2B5EF4-FFF2-40B4-BE49-F238E27FC236}">
              <a16:creationId xmlns:a16="http://schemas.microsoft.com/office/drawing/2014/main" id="{00000000-0008-0000-2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289560</xdr:colOff>
      <xdr:row>5</xdr:row>
      <xdr:rowOff>38100</xdr:rowOff>
    </xdr:from>
    <xdr:to>
      <xdr:col>0</xdr:col>
      <xdr:colOff>829560</xdr:colOff>
      <xdr:row>6</xdr:row>
      <xdr:rowOff>171427</xdr:rowOff>
    </xdr:to>
    <xdr:pic>
      <xdr:nvPicPr>
        <xdr:cNvPr id="20" name="5 Resim" descr="OCAK.png">
          <a:hlinkClick xmlns:r="http://schemas.openxmlformats.org/officeDocument/2006/relationships" r:id="rId9"/>
          <a:extLst>
            <a:ext uri="{FF2B5EF4-FFF2-40B4-BE49-F238E27FC236}">
              <a16:creationId xmlns:a16="http://schemas.microsoft.com/office/drawing/2014/main" id="{00000000-0008-0000-2B00-000014000000}"/>
            </a:ext>
          </a:extLst>
        </xdr:cNvPr>
        <xdr:cNvPicPr>
          <a:picLocks noChangeAspect="1"/>
        </xdr:cNvPicPr>
      </xdr:nvPicPr>
      <xdr:blipFill>
        <a:blip xmlns:r="http://schemas.openxmlformats.org/officeDocument/2006/relationships" r:embed="rId10" cstate="print"/>
        <a:stretch>
          <a:fillRect/>
        </a:stretch>
      </xdr:blipFill>
      <xdr:spPr>
        <a:xfrm>
          <a:off x="289560" y="2011680"/>
          <a:ext cx="540000" cy="514327"/>
        </a:xfrm>
        <a:prstGeom prst="rect">
          <a:avLst/>
        </a:prstGeom>
      </xdr:spPr>
    </xdr:pic>
    <xdr:clientData/>
  </xdr:twoCellAnchor>
  <xdr:twoCellAnchor editAs="oneCell">
    <xdr:from>
      <xdr:col>6</xdr:col>
      <xdr:colOff>287389</xdr:colOff>
      <xdr:row>1</xdr:row>
      <xdr:rowOff>99060</xdr:rowOff>
    </xdr:from>
    <xdr:to>
      <xdr:col>7</xdr:col>
      <xdr:colOff>295009</xdr:colOff>
      <xdr:row>2</xdr:row>
      <xdr:rowOff>160020</xdr:rowOff>
    </xdr:to>
    <xdr:pic>
      <xdr:nvPicPr>
        <xdr:cNvPr id="21" name="Resim 20">
          <a:hlinkClick xmlns:r="http://schemas.openxmlformats.org/officeDocument/2006/relationships" r:id="rId11"/>
          <a:extLst>
            <a:ext uri="{FF2B5EF4-FFF2-40B4-BE49-F238E27FC236}">
              <a16:creationId xmlns:a16="http://schemas.microsoft.com/office/drawing/2014/main" id="{00000000-0008-0000-2B00-00001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00069" y="205740"/>
          <a:ext cx="617220" cy="617220"/>
        </a:xfrm>
        <a:prstGeom prst="rect">
          <a:avLst/>
        </a:prstGeom>
      </xdr:spPr>
    </xdr:pic>
    <xdr:clientData/>
  </xdr:twoCellAnchor>
  <xdr:oneCellAnchor>
    <xdr:from>
      <xdr:col>6</xdr:col>
      <xdr:colOff>45720</xdr:colOff>
      <xdr:row>2</xdr:row>
      <xdr:rowOff>81324</xdr:rowOff>
    </xdr:from>
    <xdr:ext cx="1100559" cy="655949"/>
    <xdr:sp macro="" textlink="">
      <xdr:nvSpPr>
        <xdr:cNvPr id="22" name="11 Metin kutusu">
          <a:hlinkClick xmlns:r="http://schemas.openxmlformats.org/officeDocument/2006/relationships" r:id="rId11"/>
          <a:extLst>
            <a:ext uri="{FF2B5EF4-FFF2-40B4-BE49-F238E27FC236}">
              <a16:creationId xmlns:a16="http://schemas.microsoft.com/office/drawing/2014/main" id="{00000000-0008-0000-2B00-000016000000}"/>
            </a:ext>
          </a:extLst>
        </xdr:cNvPr>
        <xdr:cNvSpPr txBox="1"/>
      </xdr:nvSpPr>
      <xdr:spPr>
        <a:xfrm>
          <a:off x="10058400" y="74426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OCAK AYI</a:t>
          </a:r>
        </a:p>
        <a:p>
          <a:pPr algn="ctr"/>
          <a:r>
            <a:rPr lang="tr-TR" sz="1200" b="1"/>
            <a:t>BORÇ-ALACAK</a:t>
          </a:r>
        </a:p>
        <a:p>
          <a:pPr algn="ctr"/>
          <a:r>
            <a:rPr lang="tr-TR" sz="1200" b="1"/>
            <a:t>RAPORU</a:t>
          </a:r>
        </a:p>
      </xdr:txBody>
    </xdr:sp>
    <xdr:clientData/>
  </xdr:oneCellAnchor>
  <xdr:twoCellAnchor editAs="oneCell">
    <xdr:from>
      <xdr:col>6</xdr:col>
      <xdr:colOff>302629</xdr:colOff>
      <xdr:row>3</xdr:row>
      <xdr:rowOff>373380</xdr:rowOff>
    </xdr:from>
    <xdr:to>
      <xdr:col>7</xdr:col>
      <xdr:colOff>310249</xdr:colOff>
      <xdr:row>5</xdr:row>
      <xdr:rowOff>228600</xdr:rowOff>
    </xdr:to>
    <xdr:pic>
      <xdr:nvPicPr>
        <xdr:cNvPr id="23" name="Resim 22">
          <a:hlinkClick xmlns:r="http://schemas.openxmlformats.org/officeDocument/2006/relationships" r:id="rId13"/>
          <a:extLst>
            <a:ext uri="{FF2B5EF4-FFF2-40B4-BE49-F238E27FC236}">
              <a16:creationId xmlns:a16="http://schemas.microsoft.com/office/drawing/2014/main" id="{00000000-0008-0000-2B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15309" y="1584960"/>
          <a:ext cx="617220" cy="617220"/>
        </a:xfrm>
        <a:prstGeom prst="rect">
          <a:avLst/>
        </a:prstGeom>
      </xdr:spPr>
    </xdr:pic>
    <xdr:clientData/>
  </xdr:twoCellAnchor>
  <xdr:oneCellAnchor>
    <xdr:from>
      <xdr:col>6</xdr:col>
      <xdr:colOff>60960</xdr:colOff>
      <xdr:row>5</xdr:row>
      <xdr:rowOff>149904</xdr:rowOff>
    </xdr:from>
    <xdr:ext cx="1100559" cy="655949"/>
    <xdr:sp macro="" textlink="">
      <xdr:nvSpPr>
        <xdr:cNvPr id="24" name="11 Metin kutusu">
          <a:hlinkClick xmlns:r="http://schemas.openxmlformats.org/officeDocument/2006/relationships" r:id="rId13"/>
          <a:extLst>
            <a:ext uri="{FF2B5EF4-FFF2-40B4-BE49-F238E27FC236}">
              <a16:creationId xmlns:a16="http://schemas.microsoft.com/office/drawing/2014/main" id="{00000000-0008-0000-2B00-000018000000}"/>
            </a:ext>
          </a:extLst>
        </xdr:cNvPr>
        <xdr:cNvSpPr txBox="1"/>
      </xdr:nvSpPr>
      <xdr:spPr>
        <a:xfrm>
          <a:off x="10073640" y="2123484"/>
          <a:ext cx="1100559"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tr-TR" sz="1200" b="1"/>
            <a:t>ARALIK AYI</a:t>
          </a:r>
        </a:p>
        <a:p>
          <a:pPr algn="ctr"/>
          <a:r>
            <a:rPr lang="tr-TR" sz="1200" b="1"/>
            <a:t>BORÇ-ALACAK</a:t>
          </a:r>
        </a:p>
        <a:p>
          <a:pPr algn="ctr"/>
          <a:r>
            <a:rPr lang="tr-TR" sz="1200" b="1"/>
            <a:t>RAPORU</a:t>
          </a:r>
        </a:p>
      </xdr:txBody>
    </xdr:sp>
    <xdr:clientData/>
  </xdr:oneCellAnchor>
  <xdr:twoCellAnchor editAs="oneCell">
    <xdr:from>
      <xdr:col>0</xdr:col>
      <xdr:colOff>320839</xdr:colOff>
      <xdr:row>2</xdr:row>
      <xdr:rowOff>327660</xdr:rowOff>
    </xdr:from>
    <xdr:to>
      <xdr:col>0</xdr:col>
      <xdr:colOff>844714</xdr:colOff>
      <xdr:row>3</xdr:row>
      <xdr:rowOff>261790</xdr:rowOff>
    </xdr:to>
    <xdr:pic>
      <xdr:nvPicPr>
        <xdr:cNvPr id="28" name="2 Resim" descr="raporlar.png">
          <a:hlinkClick xmlns:r="http://schemas.openxmlformats.org/officeDocument/2006/relationships" r:id="rId14"/>
          <a:extLst>
            <a:ext uri="{FF2B5EF4-FFF2-40B4-BE49-F238E27FC236}">
              <a16:creationId xmlns:a16="http://schemas.microsoft.com/office/drawing/2014/main" id="{00000000-0008-0000-2B00-00001C000000}"/>
            </a:ext>
          </a:extLst>
        </xdr:cNvPr>
        <xdr:cNvPicPr>
          <a:picLocks noChangeAspect="1"/>
        </xdr:cNvPicPr>
      </xdr:nvPicPr>
      <xdr:blipFill>
        <a:blip xmlns:r="http://schemas.openxmlformats.org/officeDocument/2006/relationships" r:embed="rId15" cstate="print"/>
        <a:stretch>
          <a:fillRect/>
        </a:stretch>
      </xdr:blipFill>
      <xdr:spPr>
        <a:xfrm>
          <a:off x="320839" y="990600"/>
          <a:ext cx="523875" cy="482770"/>
        </a:xfrm>
        <a:prstGeom prst="rect">
          <a:avLst/>
        </a:prstGeom>
      </xdr:spPr>
    </xdr:pic>
    <xdr:clientData/>
  </xdr:twoCellAnchor>
  <xdr:oneCellAnchor>
    <xdr:from>
      <xdr:col>0</xdr:col>
      <xdr:colOff>141759</xdr:colOff>
      <xdr:row>3</xdr:row>
      <xdr:rowOff>224791</xdr:rowOff>
    </xdr:from>
    <xdr:ext cx="882036" cy="468077"/>
    <xdr:sp macro="" textlink="">
      <xdr:nvSpPr>
        <xdr:cNvPr id="29" name="9 Metin kutusu">
          <a:hlinkClick xmlns:r="http://schemas.openxmlformats.org/officeDocument/2006/relationships" r:id="rId14"/>
          <a:extLst>
            <a:ext uri="{FF2B5EF4-FFF2-40B4-BE49-F238E27FC236}">
              <a16:creationId xmlns:a16="http://schemas.microsoft.com/office/drawing/2014/main" id="{00000000-0008-0000-2B00-00001D000000}"/>
            </a:ext>
          </a:extLst>
        </xdr:cNvPr>
        <xdr:cNvSpPr txBox="1"/>
      </xdr:nvSpPr>
      <xdr:spPr>
        <a:xfrm>
          <a:off x="141759" y="1436371"/>
          <a:ext cx="882036"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RAPORLAR</a:t>
          </a:r>
          <a:endParaRPr lang="tr-TR" sz="1200" b="1" baseline="0"/>
        </a:p>
        <a:p>
          <a:pPr algn="ctr"/>
          <a:r>
            <a:rPr lang="tr-TR" sz="1200" b="1" baseline="0"/>
            <a:t>MENÜSÜ</a:t>
          </a:r>
          <a:endParaRPr lang="tr-TR" sz="1200" b="1"/>
        </a:p>
      </xdr:txBody>
    </xdr:sp>
    <xdr:clientData/>
  </xdr:oneCellAnchor>
  <xdr:twoCellAnchor editAs="oneCell">
    <xdr:from>
      <xdr:col>0</xdr:col>
      <xdr:colOff>392430</xdr:colOff>
      <xdr:row>1</xdr:row>
      <xdr:rowOff>22860</xdr:rowOff>
    </xdr:from>
    <xdr:to>
      <xdr:col>0</xdr:col>
      <xdr:colOff>788670</xdr:colOff>
      <xdr:row>1</xdr:row>
      <xdr:rowOff>418292</xdr:rowOff>
    </xdr:to>
    <xdr:pic>
      <xdr:nvPicPr>
        <xdr:cNvPr id="30" name="Resim 29">
          <a:hlinkClick xmlns:r="http://schemas.openxmlformats.org/officeDocument/2006/relationships" r:id="rId16"/>
          <a:extLst>
            <a:ext uri="{FF2B5EF4-FFF2-40B4-BE49-F238E27FC236}">
              <a16:creationId xmlns:a16="http://schemas.microsoft.com/office/drawing/2014/main" id="{00000000-0008-0000-2B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2430" y="129540"/>
          <a:ext cx="396240" cy="395432"/>
        </a:xfrm>
        <a:prstGeom prst="rect">
          <a:avLst/>
        </a:prstGeom>
      </xdr:spPr>
    </xdr:pic>
    <xdr:clientData/>
  </xdr:twoCellAnchor>
  <xdr:oneCellAnchor>
    <xdr:from>
      <xdr:col>0</xdr:col>
      <xdr:colOff>60960</xdr:colOff>
      <xdr:row>1</xdr:row>
      <xdr:rowOff>396239</xdr:rowOff>
    </xdr:from>
    <xdr:ext cx="1043940" cy="311496"/>
    <xdr:sp macro="" textlink="">
      <xdr:nvSpPr>
        <xdr:cNvPr id="31" name="Dikdörtgen 30">
          <a:hlinkClick xmlns:r="http://schemas.openxmlformats.org/officeDocument/2006/relationships" r:id="rId16"/>
          <a:extLst>
            <a:ext uri="{FF2B5EF4-FFF2-40B4-BE49-F238E27FC236}">
              <a16:creationId xmlns:a16="http://schemas.microsoft.com/office/drawing/2014/main" id="{00000000-0008-0000-2B00-00001F000000}"/>
            </a:ext>
          </a:extLst>
        </xdr:cNvPr>
        <xdr:cNvSpPr/>
      </xdr:nvSpPr>
      <xdr:spPr>
        <a:xfrm>
          <a:off x="60960" y="502919"/>
          <a:ext cx="1043940" cy="311496"/>
        </a:xfrm>
        <a:prstGeom prst="rect">
          <a:avLst/>
        </a:prstGeom>
        <a:noFill/>
      </xdr:spPr>
      <xdr:txBody>
        <a:bodyPr wrap="square" lIns="91440" tIns="45720" rIns="91440" bIns="45720">
          <a:spAutoFit/>
        </a:bodyPr>
        <a:lstStyle/>
        <a:p>
          <a:pPr algn="ctr"/>
          <a:r>
            <a:rPr lang="tr-TR" sz="1400" b="1" cap="none" spc="0">
              <a:ln w="0"/>
              <a:solidFill>
                <a:schemeClr val="tx1"/>
              </a:solidFill>
              <a:effectLst>
                <a:outerShdw blurRad="38100" dist="19050" dir="2700000" algn="tl" rotWithShape="0">
                  <a:schemeClr val="dk1">
                    <a:alpha val="40000"/>
                  </a:schemeClr>
                </a:outerShdw>
              </a:effectLst>
            </a:rPr>
            <a:t>Ana</a:t>
          </a:r>
          <a:r>
            <a:rPr lang="tr-TR" sz="1400" b="1" cap="none" spc="0" baseline="0">
              <a:ln w="0"/>
              <a:solidFill>
                <a:schemeClr val="tx1"/>
              </a:solidFill>
              <a:effectLst>
                <a:outerShdw blurRad="38100" dist="19050" dir="2700000" algn="tl" rotWithShape="0">
                  <a:schemeClr val="dk1">
                    <a:alpha val="40000"/>
                  </a:schemeClr>
                </a:outerShdw>
              </a:effectLst>
            </a:rPr>
            <a:t> </a:t>
          </a:r>
          <a:r>
            <a:rPr lang="tr-TR" sz="1400" b="1" cap="none" spc="0">
              <a:ln w="0"/>
              <a:solidFill>
                <a:schemeClr val="tx1"/>
              </a:solidFill>
              <a:effectLst>
                <a:outerShdw blurRad="38100" dist="19050" dir="2700000" algn="tl" rotWithShape="0">
                  <a:schemeClr val="dk1">
                    <a:alpha val="40000"/>
                  </a:schemeClr>
                </a:outerShdw>
              </a:effectLst>
            </a:rPr>
            <a:t>Menü</a:t>
          </a:r>
        </a:p>
      </xdr:txBody>
    </xdr:sp>
    <xdr:clientData/>
  </xdr:oneCellAnchor>
  <xdr:oneCellAnchor>
    <xdr:from>
      <xdr:col>0</xdr:col>
      <xdr:colOff>30480</xdr:colOff>
      <xdr:row>10</xdr:row>
      <xdr:rowOff>110491</xdr:rowOff>
    </xdr:from>
    <xdr:ext cx="995465" cy="655949"/>
    <xdr:sp macro="" textlink="">
      <xdr:nvSpPr>
        <xdr:cNvPr id="26" name="12 Metin kutusu">
          <a:hlinkClick xmlns:r="http://schemas.openxmlformats.org/officeDocument/2006/relationships" r:id="rId18"/>
          <a:extLst>
            <a:ext uri="{FF2B5EF4-FFF2-40B4-BE49-F238E27FC236}">
              <a16:creationId xmlns:a16="http://schemas.microsoft.com/office/drawing/2014/main" id="{00000000-0008-0000-2B00-00001A000000}"/>
            </a:ext>
          </a:extLst>
        </xdr:cNvPr>
        <xdr:cNvSpPr txBox="1"/>
      </xdr:nvSpPr>
      <xdr:spPr>
        <a:xfrm>
          <a:off x="30480" y="3989071"/>
          <a:ext cx="995465"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tr-TR" sz="1200" b="1"/>
            <a:t>YILLIK</a:t>
          </a:r>
        </a:p>
        <a:p>
          <a:pPr algn="ctr"/>
          <a:r>
            <a:rPr lang="tr-TR" sz="1200" b="1"/>
            <a:t>GELİR-GİDER</a:t>
          </a:r>
        </a:p>
        <a:p>
          <a:pPr algn="ctr"/>
          <a:r>
            <a:rPr lang="tr-TR" sz="1200" b="1"/>
            <a:t>RAPORU</a:t>
          </a:r>
        </a:p>
      </xdr:txBody>
    </xdr:sp>
    <xdr:clientData/>
  </xdr:oneCellAnchor>
  <xdr:twoCellAnchor editAs="oneCell">
    <xdr:from>
      <xdr:col>0</xdr:col>
      <xdr:colOff>238153</xdr:colOff>
      <xdr:row>8</xdr:row>
      <xdr:rowOff>342900</xdr:rowOff>
    </xdr:from>
    <xdr:to>
      <xdr:col>0</xdr:col>
      <xdr:colOff>871108</xdr:colOff>
      <xdr:row>10</xdr:row>
      <xdr:rowOff>189090</xdr:rowOff>
    </xdr:to>
    <xdr:pic>
      <xdr:nvPicPr>
        <xdr:cNvPr id="27" name="13 Resim" descr="gelir-gider-yazici.png">
          <a:hlinkClick xmlns:r="http://schemas.openxmlformats.org/officeDocument/2006/relationships" r:id="rId18"/>
          <a:extLst>
            <a:ext uri="{FF2B5EF4-FFF2-40B4-BE49-F238E27FC236}">
              <a16:creationId xmlns:a16="http://schemas.microsoft.com/office/drawing/2014/main" id="{00000000-0008-0000-2B00-00001B000000}"/>
            </a:ext>
          </a:extLst>
        </xdr:cNvPr>
        <xdr:cNvPicPr>
          <a:picLocks noChangeAspect="1"/>
        </xdr:cNvPicPr>
      </xdr:nvPicPr>
      <xdr:blipFill>
        <a:blip xmlns:r="http://schemas.openxmlformats.org/officeDocument/2006/relationships" r:embed="rId19" cstate="print"/>
        <a:stretch>
          <a:fillRect/>
        </a:stretch>
      </xdr:blipFill>
      <xdr:spPr>
        <a:xfrm>
          <a:off x="238153" y="3459480"/>
          <a:ext cx="632955" cy="608190"/>
        </a:xfrm>
        <a:prstGeom prst="rect">
          <a:avLst/>
        </a:prstGeom>
      </xdr:spPr>
    </xdr:pic>
    <xdr:clientData/>
  </xdr:twoCellAnchor>
  <xdr:twoCellAnchor editAs="oneCell">
    <xdr:from>
      <xdr:col>2</xdr:col>
      <xdr:colOff>1729740</xdr:colOff>
      <xdr:row>51</xdr:row>
      <xdr:rowOff>167640</xdr:rowOff>
    </xdr:from>
    <xdr:to>
      <xdr:col>3</xdr:col>
      <xdr:colOff>1714500</xdr:colOff>
      <xdr:row>55</xdr:row>
      <xdr:rowOff>20320</xdr:rowOff>
    </xdr:to>
    <xdr:pic>
      <xdr:nvPicPr>
        <xdr:cNvPr id="6" name="Resim 5">
          <a:hlinkClick xmlns:r="http://schemas.openxmlformats.org/officeDocument/2006/relationships" r:id="rId20"/>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671060" y="13357860"/>
          <a:ext cx="1752600" cy="584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124670</xdr:colOff>
      <xdr:row>14</xdr:row>
      <xdr:rowOff>156209</xdr:rowOff>
    </xdr:from>
    <xdr:to>
      <xdr:col>0</xdr:col>
      <xdr:colOff>745610</xdr:colOff>
      <xdr:row>17</xdr:row>
      <xdr:rowOff>133259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24670" y="420242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116294</xdr:colOff>
      <xdr:row>99</xdr:row>
      <xdr:rowOff>22950</xdr:rowOff>
    </xdr:from>
    <xdr:to>
      <xdr:col>0</xdr:col>
      <xdr:colOff>729614</xdr:colOff>
      <xdr:row>102</xdr:row>
      <xdr:rowOff>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rot="10800000">
          <a:off x="116294" y="2506227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165140</xdr:colOff>
      <xdr:row>1</xdr:row>
      <xdr:rowOff>177165</xdr:rowOff>
    </xdr:from>
    <xdr:to>
      <xdr:col>0</xdr:col>
      <xdr:colOff>705140</xdr:colOff>
      <xdr:row>3</xdr:row>
      <xdr:rowOff>107565</xdr:rowOff>
    </xdr:to>
    <xdr:pic>
      <xdr:nvPicPr>
        <xdr:cNvPr id="7" name="6 Resim" descr="ŞUBAT.png">
          <a:hlinkClick xmlns:r="http://schemas.openxmlformats.org/officeDocument/2006/relationships" r:id="rId3"/>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cstate="print"/>
        <a:stretch>
          <a:fillRect/>
        </a:stretch>
      </xdr:blipFill>
      <xdr:spPr>
        <a:xfrm>
          <a:off x="165140" y="748665"/>
          <a:ext cx="540000" cy="540000"/>
        </a:xfrm>
        <a:prstGeom prst="rect">
          <a:avLst/>
        </a:prstGeom>
      </xdr:spPr>
    </xdr:pic>
    <xdr:clientData/>
  </xdr:twoCellAnchor>
  <xdr:twoCellAnchor editAs="oneCell">
    <xdr:from>
      <xdr:col>0</xdr:col>
      <xdr:colOff>165140</xdr:colOff>
      <xdr:row>4</xdr:row>
      <xdr:rowOff>11429</xdr:rowOff>
    </xdr:from>
    <xdr:to>
      <xdr:col>0</xdr:col>
      <xdr:colOff>705140</xdr:colOff>
      <xdr:row>5</xdr:row>
      <xdr:rowOff>246629</xdr:rowOff>
    </xdr:to>
    <xdr:pic>
      <xdr:nvPicPr>
        <xdr:cNvPr id="10" name="9 Resim" descr="ONCEKI.png">
          <a:hlinkClick xmlns:r="http://schemas.openxmlformats.org/officeDocument/2006/relationships" r:id="rId5"/>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6" cstate="print"/>
        <a:stretch>
          <a:fillRect/>
        </a:stretch>
      </xdr:blipFill>
      <xdr:spPr>
        <a:xfrm>
          <a:off x="165140" y="1497329"/>
          <a:ext cx="540000" cy="540000"/>
        </a:xfrm>
        <a:prstGeom prst="rect">
          <a:avLst/>
        </a:prstGeom>
      </xdr:spPr>
    </xdr:pic>
    <xdr:clientData/>
  </xdr:twoCellAnchor>
  <xdr:twoCellAnchor editAs="oneCell">
    <xdr:from>
      <xdr:col>0</xdr:col>
      <xdr:colOff>168440</xdr:colOff>
      <xdr:row>6</xdr:row>
      <xdr:rowOff>186690</xdr:rowOff>
    </xdr:from>
    <xdr:to>
      <xdr:col>0</xdr:col>
      <xdr:colOff>701840</xdr:colOff>
      <xdr:row>9</xdr:row>
      <xdr:rowOff>34290</xdr:rowOff>
    </xdr:to>
    <xdr:pic>
      <xdr:nvPicPr>
        <xdr:cNvPr id="11" name="10 Resim" descr="services-icon.png">
          <a:hlinkClick xmlns:r="http://schemas.openxmlformats.org/officeDocument/2006/relationships" r:id="rId7"/>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stretch>
          <a:fillRect/>
        </a:stretch>
      </xdr:blipFill>
      <xdr:spPr>
        <a:xfrm>
          <a:off x="168440" y="2282190"/>
          <a:ext cx="533400" cy="541020"/>
        </a:xfrm>
        <a:prstGeom prst="rect">
          <a:avLst/>
        </a:prstGeom>
      </xdr:spPr>
    </xdr:pic>
    <xdr:clientData/>
  </xdr:twoCellAnchor>
  <xdr:oneCellAnchor>
    <xdr:from>
      <xdr:col>0</xdr:col>
      <xdr:colOff>43815</xdr:colOff>
      <xdr:row>8</xdr:row>
      <xdr:rowOff>190500</xdr:rowOff>
    </xdr:from>
    <xdr:ext cx="782650" cy="280205"/>
    <xdr:sp macro="" textlink="">
      <xdr:nvSpPr>
        <xdr:cNvPr id="12" name="11 Metin kutusu">
          <a:hlinkClick xmlns:r="http://schemas.openxmlformats.org/officeDocument/2006/relationships" r:id="rId7"/>
          <a:extLst>
            <a:ext uri="{FF2B5EF4-FFF2-40B4-BE49-F238E27FC236}">
              <a16:creationId xmlns:a16="http://schemas.microsoft.com/office/drawing/2014/main" id="{00000000-0008-0000-0400-00000C000000}"/>
            </a:ext>
          </a:extLst>
        </xdr:cNvPr>
        <xdr:cNvSpPr txBox="1"/>
      </xdr:nvSpPr>
      <xdr:spPr>
        <a:xfrm>
          <a:off x="43815" y="272796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oneCellAnchor>
    <xdr:from>
      <xdr:col>0</xdr:col>
      <xdr:colOff>84620</xdr:colOff>
      <xdr:row>12</xdr:row>
      <xdr:rowOff>97155</xdr:rowOff>
    </xdr:from>
    <xdr:ext cx="701040" cy="468077"/>
    <xdr:sp macro="" textlink="">
      <xdr:nvSpPr>
        <xdr:cNvPr id="16" name="15 Metin kutusu">
          <a:hlinkClick xmlns:r="http://schemas.openxmlformats.org/officeDocument/2006/relationships" r:id="rId9"/>
          <a:extLst>
            <a:ext uri="{FF2B5EF4-FFF2-40B4-BE49-F238E27FC236}">
              <a16:creationId xmlns:a16="http://schemas.microsoft.com/office/drawing/2014/main" id="{00000000-0008-0000-0400-000010000000}"/>
            </a:ext>
          </a:extLst>
        </xdr:cNvPr>
        <xdr:cNvSpPr txBox="1"/>
      </xdr:nvSpPr>
      <xdr:spPr>
        <a:xfrm>
          <a:off x="84620" y="3640455"/>
          <a:ext cx="701040"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lang="tr-TR" sz="1200" b="1"/>
            <a:t>RAPOR</a:t>
          </a:r>
          <a:r>
            <a:rPr lang="tr-TR" sz="1200" b="1" baseline="0"/>
            <a:t> </a:t>
          </a:r>
        </a:p>
        <a:p>
          <a:pPr algn="ctr"/>
          <a:r>
            <a:rPr lang="tr-TR" sz="1200" b="1" baseline="0"/>
            <a:t>YAZDIR</a:t>
          </a:r>
          <a:endParaRPr lang="tr-TR" sz="1200" b="1"/>
        </a:p>
      </xdr:txBody>
    </xdr:sp>
    <xdr:clientData/>
  </xdr:oneCellAnchor>
  <xdr:twoCellAnchor editAs="oneCell">
    <xdr:from>
      <xdr:col>0</xdr:col>
      <xdr:colOff>129140</xdr:colOff>
      <xdr:row>10</xdr:row>
      <xdr:rowOff>43814</xdr:rowOff>
    </xdr:from>
    <xdr:to>
      <xdr:col>0</xdr:col>
      <xdr:colOff>741140</xdr:colOff>
      <xdr:row>12</xdr:row>
      <xdr:rowOff>160514</xdr:rowOff>
    </xdr:to>
    <xdr:pic>
      <xdr:nvPicPr>
        <xdr:cNvPr id="13" name="12 Resim" descr="gelir-gider-yazici.png">
          <a:hlinkClick xmlns:r="http://schemas.openxmlformats.org/officeDocument/2006/relationships" r:id="rId9"/>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0" cstate="print"/>
        <a:stretch>
          <a:fillRect/>
        </a:stretch>
      </xdr:blipFill>
      <xdr:spPr>
        <a:xfrm>
          <a:off x="129140" y="3084194"/>
          <a:ext cx="612000" cy="619620"/>
        </a:xfrm>
        <a:prstGeom prst="rect">
          <a:avLst/>
        </a:prstGeom>
      </xdr:spPr>
    </xdr:pic>
    <xdr:clientData/>
  </xdr:twoCellAnchor>
  <xdr:twoCellAnchor editAs="oneCell">
    <xdr:from>
      <xdr:col>0</xdr:col>
      <xdr:colOff>224790</xdr:colOff>
      <xdr:row>0</xdr:row>
      <xdr:rowOff>68580</xdr:rowOff>
    </xdr:from>
    <xdr:to>
      <xdr:col>0</xdr:col>
      <xdr:colOff>621030</xdr:colOff>
      <xdr:row>0</xdr:row>
      <xdr:rowOff>464012</xdr:rowOff>
    </xdr:to>
    <xdr:pic>
      <xdr:nvPicPr>
        <xdr:cNvPr id="15" name="Resim 14">
          <a:hlinkClick xmlns:r="http://schemas.openxmlformats.org/officeDocument/2006/relationships" r:id="rId11"/>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4790" y="68580"/>
          <a:ext cx="396240" cy="395432"/>
        </a:xfrm>
        <a:prstGeom prst="rect">
          <a:avLst/>
        </a:prstGeom>
      </xdr:spPr>
    </xdr:pic>
    <xdr:clientData/>
  </xdr:twoCellAnchor>
  <xdr:oneCellAnchor>
    <xdr:from>
      <xdr:col>0</xdr:col>
      <xdr:colOff>7620</xdr:colOff>
      <xdr:row>0</xdr:row>
      <xdr:rowOff>411479</xdr:rowOff>
    </xdr:from>
    <xdr:ext cx="843115" cy="280205"/>
    <xdr:sp macro="" textlink="">
      <xdr:nvSpPr>
        <xdr:cNvPr id="19" name="Dikdörtgen 18">
          <a:hlinkClick xmlns:r="http://schemas.openxmlformats.org/officeDocument/2006/relationships" r:id="rId11"/>
          <a:extLst>
            <a:ext uri="{FF2B5EF4-FFF2-40B4-BE49-F238E27FC236}">
              <a16:creationId xmlns:a16="http://schemas.microsoft.com/office/drawing/2014/main" id="{00000000-0008-0000-0400-000013000000}"/>
            </a:ext>
          </a:extLst>
        </xdr:cNvPr>
        <xdr:cNvSpPr/>
      </xdr:nvSpPr>
      <xdr:spPr>
        <a:xfrm>
          <a:off x="7620" y="41147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114300</xdr:colOff>
      <xdr:row>102</xdr:row>
      <xdr:rowOff>114300</xdr:rowOff>
    </xdr:from>
    <xdr:to>
      <xdr:col>12</xdr:col>
      <xdr:colOff>342900</xdr:colOff>
      <xdr:row>105</xdr:row>
      <xdr:rowOff>149860</xdr:rowOff>
    </xdr:to>
    <xdr:pic>
      <xdr:nvPicPr>
        <xdr:cNvPr id="4" name="Resim 3">
          <a:hlinkClick xmlns:r="http://schemas.openxmlformats.org/officeDocument/2006/relationships" r:id="rId1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987540" y="26289000"/>
          <a:ext cx="1752600" cy="584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135147</xdr:colOff>
      <xdr:row>14</xdr:row>
      <xdr:rowOff>240029</xdr:rowOff>
    </xdr:from>
    <xdr:to>
      <xdr:col>0</xdr:col>
      <xdr:colOff>756087</xdr:colOff>
      <xdr:row>17</xdr:row>
      <xdr:rowOff>217079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35147" y="427862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116294</xdr:colOff>
      <xdr:row>99</xdr:row>
      <xdr:rowOff>22950</xdr:rowOff>
    </xdr:from>
    <xdr:to>
      <xdr:col>0</xdr:col>
      <xdr:colOff>729614</xdr:colOff>
      <xdr:row>102</xdr:row>
      <xdr:rowOff>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rot="10800000">
          <a:off x="116294" y="2506227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175617</xdr:colOff>
      <xdr:row>4</xdr:row>
      <xdr:rowOff>30480</xdr:rowOff>
    </xdr:from>
    <xdr:to>
      <xdr:col>0</xdr:col>
      <xdr:colOff>715617</xdr:colOff>
      <xdr:row>5</xdr:row>
      <xdr:rowOff>273300</xdr:rowOff>
    </xdr:to>
    <xdr:pic>
      <xdr:nvPicPr>
        <xdr:cNvPr id="20" name="6 Resim" descr="OCAK.png">
          <a:hlinkClick xmlns:r="http://schemas.openxmlformats.org/officeDocument/2006/relationships" r:id="rId3"/>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4" cstate="print"/>
        <a:stretch>
          <a:fillRect/>
        </a:stretch>
      </xdr:blipFill>
      <xdr:spPr>
        <a:xfrm>
          <a:off x="175617" y="1516380"/>
          <a:ext cx="540000" cy="540000"/>
        </a:xfrm>
        <a:prstGeom prst="rect">
          <a:avLst/>
        </a:prstGeom>
      </xdr:spPr>
    </xdr:pic>
    <xdr:clientData/>
  </xdr:twoCellAnchor>
  <xdr:twoCellAnchor editAs="oneCell">
    <xdr:from>
      <xdr:col>0</xdr:col>
      <xdr:colOff>175617</xdr:colOff>
      <xdr:row>1</xdr:row>
      <xdr:rowOff>189459</xdr:rowOff>
    </xdr:from>
    <xdr:to>
      <xdr:col>0</xdr:col>
      <xdr:colOff>715617</xdr:colOff>
      <xdr:row>3</xdr:row>
      <xdr:rowOff>119859</xdr:rowOff>
    </xdr:to>
    <xdr:pic>
      <xdr:nvPicPr>
        <xdr:cNvPr id="21" name="7 Resim" descr="MART.png">
          <a:hlinkClick xmlns:r="http://schemas.openxmlformats.org/officeDocument/2006/relationships" r:id="rId5"/>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6" cstate="print"/>
        <a:stretch>
          <a:fillRect/>
        </a:stretch>
      </xdr:blipFill>
      <xdr:spPr>
        <a:xfrm>
          <a:off x="175617" y="760959"/>
          <a:ext cx="540000" cy="540000"/>
        </a:xfrm>
        <a:prstGeom prst="rect">
          <a:avLst/>
        </a:prstGeom>
      </xdr:spPr>
    </xdr:pic>
    <xdr:clientData/>
  </xdr:twoCellAnchor>
  <xdr:twoCellAnchor editAs="oneCell">
    <xdr:from>
      <xdr:col>0</xdr:col>
      <xdr:colOff>178917</xdr:colOff>
      <xdr:row>7</xdr:row>
      <xdr:rowOff>167640</xdr:rowOff>
    </xdr:from>
    <xdr:to>
      <xdr:col>0</xdr:col>
      <xdr:colOff>712317</xdr:colOff>
      <xdr:row>9</xdr:row>
      <xdr:rowOff>205740</xdr:rowOff>
    </xdr:to>
    <xdr:pic>
      <xdr:nvPicPr>
        <xdr:cNvPr id="22" name="10 Resim" descr="services-icon.png">
          <a:hlinkClick xmlns:r="http://schemas.openxmlformats.org/officeDocument/2006/relationships" r:id="rId7"/>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8" cstate="print"/>
        <a:stretch>
          <a:fillRect/>
        </a:stretch>
      </xdr:blipFill>
      <xdr:spPr>
        <a:xfrm>
          <a:off x="178917" y="2446020"/>
          <a:ext cx="533400" cy="541020"/>
        </a:xfrm>
        <a:prstGeom prst="rect">
          <a:avLst/>
        </a:prstGeom>
      </xdr:spPr>
    </xdr:pic>
    <xdr:clientData/>
  </xdr:twoCellAnchor>
  <xdr:oneCellAnchor>
    <xdr:from>
      <xdr:col>0</xdr:col>
      <xdr:colOff>54292</xdr:colOff>
      <xdr:row>9</xdr:row>
      <xdr:rowOff>110490</xdr:rowOff>
    </xdr:from>
    <xdr:ext cx="782650" cy="280205"/>
    <xdr:sp macro="" textlink="">
      <xdr:nvSpPr>
        <xdr:cNvPr id="23" name="11 Metin kutusu">
          <a:hlinkClick xmlns:r="http://schemas.openxmlformats.org/officeDocument/2006/relationships" r:id="rId7"/>
          <a:extLst>
            <a:ext uri="{FF2B5EF4-FFF2-40B4-BE49-F238E27FC236}">
              <a16:creationId xmlns:a16="http://schemas.microsoft.com/office/drawing/2014/main" id="{00000000-0008-0000-0500-000017000000}"/>
            </a:ext>
          </a:extLst>
        </xdr:cNvPr>
        <xdr:cNvSpPr txBox="1"/>
      </xdr:nvSpPr>
      <xdr:spPr>
        <a:xfrm>
          <a:off x="54292" y="289179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oneCellAnchor>
    <xdr:from>
      <xdr:col>0</xdr:col>
      <xdr:colOff>109660</xdr:colOff>
      <xdr:row>13</xdr:row>
      <xdr:rowOff>24766</xdr:rowOff>
    </xdr:from>
    <xdr:ext cx="671915" cy="468077"/>
    <xdr:sp macro="" textlink="">
      <xdr:nvSpPr>
        <xdr:cNvPr id="24" name="9 Metin kutusu">
          <a:hlinkClick xmlns:r="http://schemas.openxmlformats.org/officeDocument/2006/relationships" r:id="rId9"/>
          <a:extLst>
            <a:ext uri="{FF2B5EF4-FFF2-40B4-BE49-F238E27FC236}">
              <a16:creationId xmlns:a16="http://schemas.microsoft.com/office/drawing/2014/main" id="{00000000-0008-0000-0500-000018000000}"/>
            </a:ext>
          </a:extLst>
        </xdr:cNvPr>
        <xdr:cNvSpPr txBox="1"/>
      </xdr:nvSpPr>
      <xdr:spPr>
        <a:xfrm>
          <a:off x="109660" y="3811906"/>
          <a:ext cx="671915"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RAPOR</a:t>
          </a:r>
          <a:r>
            <a:rPr lang="tr-TR" sz="1200" b="1" baseline="0"/>
            <a:t> </a:t>
          </a:r>
        </a:p>
        <a:p>
          <a:r>
            <a:rPr lang="tr-TR" sz="1200" b="1" baseline="0"/>
            <a:t>YAZDIR</a:t>
          </a:r>
          <a:endParaRPr lang="tr-TR" sz="1200" b="1"/>
        </a:p>
      </xdr:txBody>
    </xdr:sp>
    <xdr:clientData/>
  </xdr:oneCellAnchor>
  <xdr:twoCellAnchor editAs="oneCell">
    <xdr:from>
      <xdr:col>0</xdr:col>
      <xdr:colOff>139617</xdr:colOff>
      <xdr:row>10</xdr:row>
      <xdr:rowOff>215265</xdr:rowOff>
    </xdr:from>
    <xdr:to>
      <xdr:col>0</xdr:col>
      <xdr:colOff>751617</xdr:colOff>
      <xdr:row>13</xdr:row>
      <xdr:rowOff>80505</xdr:rowOff>
    </xdr:to>
    <xdr:pic>
      <xdr:nvPicPr>
        <xdr:cNvPr id="25" name="12 Resim" descr="gelir-gider-yazici.png">
          <a:hlinkClick xmlns:r="http://schemas.openxmlformats.org/officeDocument/2006/relationships" r:id="rId9"/>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0" cstate="print"/>
        <a:stretch>
          <a:fillRect/>
        </a:stretch>
      </xdr:blipFill>
      <xdr:spPr>
        <a:xfrm>
          <a:off x="139617" y="3248025"/>
          <a:ext cx="612000" cy="619620"/>
        </a:xfrm>
        <a:prstGeom prst="rect">
          <a:avLst/>
        </a:prstGeom>
      </xdr:spPr>
    </xdr:pic>
    <xdr:clientData/>
  </xdr:twoCellAnchor>
  <xdr:twoCellAnchor editAs="oneCell">
    <xdr:from>
      <xdr:col>0</xdr:col>
      <xdr:colOff>217170</xdr:colOff>
      <xdr:row>0</xdr:row>
      <xdr:rowOff>91440</xdr:rowOff>
    </xdr:from>
    <xdr:to>
      <xdr:col>0</xdr:col>
      <xdr:colOff>613410</xdr:colOff>
      <xdr:row>0</xdr:row>
      <xdr:rowOff>486872</xdr:rowOff>
    </xdr:to>
    <xdr:pic>
      <xdr:nvPicPr>
        <xdr:cNvPr id="14" name="Resim 13">
          <a:hlinkClick xmlns:r="http://schemas.openxmlformats.org/officeDocument/2006/relationships" r:id="rId11"/>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7170" y="91440"/>
          <a:ext cx="396240" cy="395432"/>
        </a:xfrm>
        <a:prstGeom prst="rect">
          <a:avLst/>
        </a:prstGeom>
      </xdr:spPr>
    </xdr:pic>
    <xdr:clientData/>
  </xdr:twoCellAnchor>
  <xdr:oneCellAnchor>
    <xdr:from>
      <xdr:col>0</xdr:col>
      <xdr:colOff>0</xdr:colOff>
      <xdr:row>0</xdr:row>
      <xdr:rowOff>434339</xdr:rowOff>
    </xdr:from>
    <xdr:ext cx="843115" cy="280205"/>
    <xdr:sp macro="" textlink="">
      <xdr:nvSpPr>
        <xdr:cNvPr id="15" name="Dikdörtgen 14">
          <a:hlinkClick xmlns:r="http://schemas.openxmlformats.org/officeDocument/2006/relationships" r:id="rId11"/>
          <a:extLst>
            <a:ext uri="{FF2B5EF4-FFF2-40B4-BE49-F238E27FC236}">
              <a16:creationId xmlns:a16="http://schemas.microsoft.com/office/drawing/2014/main" id="{00000000-0008-0000-0500-00000F000000}"/>
            </a:ext>
          </a:extLst>
        </xdr:cNvPr>
        <xdr:cNvSpPr/>
      </xdr:nvSpPr>
      <xdr:spPr>
        <a:xfrm>
          <a:off x="0" y="43433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190500</xdr:colOff>
      <xdr:row>102</xdr:row>
      <xdr:rowOff>60960</xdr:rowOff>
    </xdr:from>
    <xdr:to>
      <xdr:col>12</xdr:col>
      <xdr:colOff>419100</xdr:colOff>
      <xdr:row>105</xdr:row>
      <xdr:rowOff>96520</xdr:rowOff>
    </xdr:to>
    <xdr:pic>
      <xdr:nvPicPr>
        <xdr:cNvPr id="4" name="Resim 3">
          <a:hlinkClick xmlns:r="http://schemas.openxmlformats.org/officeDocument/2006/relationships" r:id="rId1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63740" y="26228040"/>
          <a:ext cx="1752600" cy="584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104820</xdr:colOff>
      <xdr:row>14</xdr:row>
      <xdr:rowOff>201929</xdr:rowOff>
    </xdr:from>
    <xdr:to>
      <xdr:col>0</xdr:col>
      <xdr:colOff>725760</xdr:colOff>
      <xdr:row>17</xdr:row>
      <xdr:rowOff>178979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4820" y="424814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116294</xdr:colOff>
      <xdr:row>99</xdr:row>
      <xdr:rowOff>22950</xdr:rowOff>
    </xdr:from>
    <xdr:to>
      <xdr:col>0</xdr:col>
      <xdr:colOff>729614</xdr:colOff>
      <xdr:row>102</xdr:row>
      <xdr:rowOff>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rot="10800000">
          <a:off x="116294" y="2506227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148590</xdr:colOff>
      <xdr:row>7</xdr:row>
      <xdr:rowOff>38100</xdr:rowOff>
    </xdr:from>
    <xdr:to>
      <xdr:col>0</xdr:col>
      <xdr:colOff>681990</xdr:colOff>
      <xdr:row>9</xdr:row>
      <xdr:rowOff>76200</xdr:rowOff>
    </xdr:to>
    <xdr:pic>
      <xdr:nvPicPr>
        <xdr:cNvPr id="8" name="10 Resim" descr="services-icon.png">
          <a:hlinkClick xmlns:r="http://schemas.openxmlformats.org/officeDocument/2006/relationships" r:id="rId3"/>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cstate="print"/>
        <a:stretch>
          <a:fillRect/>
        </a:stretch>
      </xdr:blipFill>
      <xdr:spPr>
        <a:xfrm>
          <a:off x="148590" y="2324100"/>
          <a:ext cx="533400" cy="541020"/>
        </a:xfrm>
        <a:prstGeom prst="rect">
          <a:avLst/>
        </a:prstGeom>
      </xdr:spPr>
    </xdr:pic>
    <xdr:clientData/>
  </xdr:twoCellAnchor>
  <xdr:oneCellAnchor>
    <xdr:from>
      <xdr:col>0</xdr:col>
      <xdr:colOff>23965</xdr:colOff>
      <xdr:row>8</xdr:row>
      <xdr:rowOff>232410</xdr:rowOff>
    </xdr:from>
    <xdr:ext cx="782650" cy="280205"/>
    <xdr:sp macro="" textlink="">
      <xdr:nvSpPr>
        <xdr:cNvPr id="9" name="11 Metin kutusu">
          <a:hlinkClick xmlns:r="http://schemas.openxmlformats.org/officeDocument/2006/relationships" r:id="rId3"/>
          <a:extLst>
            <a:ext uri="{FF2B5EF4-FFF2-40B4-BE49-F238E27FC236}">
              <a16:creationId xmlns:a16="http://schemas.microsoft.com/office/drawing/2014/main" id="{00000000-0008-0000-0600-000009000000}"/>
            </a:ext>
          </a:extLst>
        </xdr:cNvPr>
        <xdr:cNvSpPr txBox="1"/>
      </xdr:nvSpPr>
      <xdr:spPr>
        <a:xfrm>
          <a:off x="23965" y="276987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twoCellAnchor editAs="oneCell">
    <xdr:from>
      <xdr:col>0</xdr:col>
      <xdr:colOff>145290</xdr:colOff>
      <xdr:row>4</xdr:row>
      <xdr:rowOff>40005</xdr:rowOff>
    </xdr:from>
    <xdr:to>
      <xdr:col>0</xdr:col>
      <xdr:colOff>685290</xdr:colOff>
      <xdr:row>5</xdr:row>
      <xdr:rowOff>275205</xdr:rowOff>
    </xdr:to>
    <xdr:pic>
      <xdr:nvPicPr>
        <xdr:cNvPr id="13" name="6 Resim" descr="ŞUBAT.png">
          <a:hlinkClick xmlns:r="http://schemas.openxmlformats.org/officeDocument/2006/relationships" r:id="rId5"/>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cstate="print"/>
        <a:stretch>
          <a:fillRect/>
        </a:stretch>
      </xdr:blipFill>
      <xdr:spPr>
        <a:xfrm>
          <a:off x="145290" y="1525905"/>
          <a:ext cx="540000" cy="540000"/>
        </a:xfrm>
        <a:prstGeom prst="rect">
          <a:avLst/>
        </a:prstGeom>
      </xdr:spPr>
    </xdr:pic>
    <xdr:clientData/>
  </xdr:twoCellAnchor>
  <xdr:twoCellAnchor editAs="oneCell">
    <xdr:from>
      <xdr:col>0</xdr:col>
      <xdr:colOff>145290</xdr:colOff>
      <xdr:row>1</xdr:row>
      <xdr:rowOff>209550</xdr:rowOff>
    </xdr:from>
    <xdr:to>
      <xdr:col>0</xdr:col>
      <xdr:colOff>685290</xdr:colOff>
      <xdr:row>3</xdr:row>
      <xdr:rowOff>139950</xdr:rowOff>
    </xdr:to>
    <xdr:pic>
      <xdr:nvPicPr>
        <xdr:cNvPr id="14" name="7 Resim" descr="NİSAN.png">
          <a:hlinkClick xmlns:r="http://schemas.openxmlformats.org/officeDocument/2006/relationships" r:id="rId7"/>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cstate="print"/>
        <a:stretch>
          <a:fillRect/>
        </a:stretch>
      </xdr:blipFill>
      <xdr:spPr>
        <a:xfrm>
          <a:off x="145290" y="781050"/>
          <a:ext cx="540000" cy="540000"/>
        </a:xfrm>
        <a:prstGeom prst="rect">
          <a:avLst/>
        </a:prstGeom>
      </xdr:spPr>
    </xdr:pic>
    <xdr:clientData/>
  </xdr:twoCellAnchor>
  <xdr:oneCellAnchor>
    <xdr:from>
      <xdr:col>0</xdr:col>
      <xdr:colOff>57151</xdr:colOff>
      <xdr:row>12</xdr:row>
      <xdr:rowOff>171451</xdr:rowOff>
    </xdr:from>
    <xdr:ext cx="716279" cy="468077"/>
    <xdr:sp macro="" textlink="">
      <xdr:nvSpPr>
        <xdr:cNvPr id="15" name="9 Metin kutusu">
          <a:hlinkClick xmlns:r="http://schemas.openxmlformats.org/officeDocument/2006/relationships" r:id="rId9"/>
          <a:extLst>
            <a:ext uri="{FF2B5EF4-FFF2-40B4-BE49-F238E27FC236}">
              <a16:creationId xmlns:a16="http://schemas.microsoft.com/office/drawing/2014/main" id="{00000000-0008-0000-0600-00000F000000}"/>
            </a:ext>
          </a:extLst>
        </xdr:cNvPr>
        <xdr:cNvSpPr txBox="1"/>
      </xdr:nvSpPr>
      <xdr:spPr>
        <a:xfrm>
          <a:off x="57151" y="3714751"/>
          <a:ext cx="716279"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pPr algn="ctr"/>
          <a:r>
            <a:rPr lang="tr-TR" sz="1200" b="1"/>
            <a:t>RAPOR</a:t>
          </a:r>
          <a:r>
            <a:rPr lang="tr-TR" sz="1200" b="1" baseline="0"/>
            <a:t> </a:t>
          </a:r>
        </a:p>
        <a:p>
          <a:pPr algn="ctr"/>
          <a:r>
            <a:rPr lang="tr-TR" sz="1200" b="1" baseline="0"/>
            <a:t>YAZDIR</a:t>
          </a:r>
          <a:endParaRPr lang="tr-TR" sz="1200" b="1"/>
        </a:p>
      </xdr:txBody>
    </xdr:sp>
    <xdr:clientData/>
  </xdr:oneCellAnchor>
  <xdr:twoCellAnchor editAs="oneCell">
    <xdr:from>
      <xdr:col>0</xdr:col>
      <xdr:colOff>109290</xdr:colOff>
      <xdr:row>10</xdr:row>
      <xdr:rowOff>95250</xdr:rowOff>
    </xdr:from>
    <xdr:to>
      <xdr:col>0</xdr:col>
      <xdr:colOff>721290</xdr:colOff>
      <xdr:row>12</xdr:row>
      <xdr:rowOff>211950</xdr:rowOff>
    </xdr:to>
    <xdr:pic>
      <xdr:nvPicPr>
        <xdr:cNvPr id="16" name="12 Resim" descr="gelir-gider-yazici.png">
          <a:hlinkClick xmlns:r="http://schemas.openxmlformats.org/officeDocument/2006/relationships" r:id="rId9"/>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0" cstate="print"/>
        <a:stretch>
          <a:fillRect/>
        </a:stretch>
      </xdr:blipFill>
      <xdr:spPr>
        <a:xfrm>
          <a:off x="109290" y="3135630"/>
          <a:ext cx="612000" cy="619620"/>
        </a:xfrm>
        <a:prstGeom prst="rect">
          <a:avLst/>
        </a:prstGeom>
      </xdr:spPr>
    </xdr:pic>
    <xdr:clientData/>
  </xdr:twoCellAnchor>
  <xdr:twoCellAnchor editAs="oneCell">
    <xdr:from>
      <xdr:col>0</xdr:col>
      <xdr:colOff>217170</xdr:colOff>
      <xdr:row>0</xdr:row>
      <xdr:rowOff>91440</xdr:rowOff>
    </xdr:from>
    <xdr:to>
      <xdr:col>0</xdr:col>
      <xdr:colOff>613410</xdr:colOff>
      <xdr:row>0</xdr:row>
      <xdr:rowOff>486872</xdr:rowOff>
    </xdr:to>
    <xdr:pic>
      <xdr:nvPicPr>
        <xdr:cNvPr id="19" name="Resim 18">
          <a:hlinkClick xmlns:r="http://schemas.openxmlformats.org/officeDocument/2006/relationships" r:id="rId11"/>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7170" y="91440"/>
          <a:ext cx="396240" cy="395432"/>
        </a:xfrm>
        <a:prstGeom prst="rect">
          <a:avLst/>
        </a:prstGeom>
      </xdr:spPr>
    </xdr:pic>
    <xdr:clientData/>
  </xdr:twoCellAnchor>
  <xdr:oneCellAnchor>
    <xdr:from>
      <xdr:col>0</xdr:col>
      <xdr:colOff>0</xdr:colOff>
      <xdr:row>0</xdr:row>
      <xdr:rowOff>434339</xdr:rowOff>
    </xdr:from>
    <xdr:ext cx="843115" cy="280205"/>
    <xdr:sp macro="" textlink="">
      <xdr:nvSpPr>
        <xdr:cNvPr id="20" name="Dikdörtgen 19">
          <a:hlinkClick xmlns:r="http://schemas.openxmlformats.org/officeDocument/2006/relationships" r:id="rId11"/>
          <a:extLst>
            <a:ext uri="{FF2B5EF4-FFF2-40B4-BE49-F238E27FC236}">
              <a16:creationId xmlns:a16="http://schemas.microsoft.com/office/drawing/2014/main" id="{00000000-0008-0000-0600-000014000000}"/>
            </a:ext>
          </a:extLst>
        </xdr:cNvPr>
        <xdr:cNvSpPr/>
      </xdr:nvSpPr>
      <xdr:spPr>
        <a:xfrm>
          <a:off x="0" y="43433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129540</xdr:colOff>
      <xdr:row>102</xdr:row>
      <xdr:rowOff>106680</xdr:rowOff>
    </xdr:from>
    <xdr:to>
      <xdr:col>12</xdr:col>
      <xdr:colOff>358140</xdr:colOff>
      <xdr:row>105</xdr:row>
      <xdr:rowOff>142240</xdr:rowOff>
    </xdr:to>
    <xdr:pic>
      <xdr:nvPicPr>
        <xdr:cNvPr id="6" name="Resim 5">
          <a:hlinkClick xmlns:r="http://schemas.openxmlformats.org/officeDocument/2006/relationships" r:id="rId13"/>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02780" y="26281380"/>
          <a:ext cx="1752600" cy="584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80855</xdr:colOff>
      <xdr:row>14</xdr:row>
      <xdr:rowOff>217169</xdr:rowOff>
    </xdr:from>
    <xdr:to>
      <xdr:col>0</xdr:col>
      <xdr:colOff>701795</xdr:colOff>
      <xdr:row>17</xdr:row>
      <xdr:rowOff>194219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80855" y="426338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116294</xdr:colOff>
      <xdr:row>99</xdr:row>
      <xdr:rowOff>22950</xdr:rowOff>
    </xdr:from>
    <xdr:to>
      <xdr:col>0</xdr:col>
      <xdr:colOff>729614</xdr:colOff>
      <xdr:row>102</xdr:row>
      <xdr:rowOff>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rot="10800000">
          <a:off x="116294" y="2506227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124625</xdr:colOff>
      <xdr:row>7</xdr:row>
      <xdr:rowOff>7620</xdr:rowOff>
    </xdr:from>
    <xdr:to>
      <xdr:col>0</xdr:col>
      <xdr:colOff>658025</xdr:colOff>
      <xdr:row>9</xdr:row>
      <xdr:rowOff>45720</xdr:rowOff>
    </xdr:to>
    <xdr:pic>
      <xdr:nvPicPr>
        <xdr:cNvPr id="5" name="10 Resim" descr="services-icon.png">
          <a:hlinkClick xmlns:r="http://schemas.openxmlformats.org/officeDocument/2006/relationships" r:id="rId3"/>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stretch>
          <a:fillRect/>
        </a:stretch>
      </xdr:blipFill>
      <xdr:spPr>
        <a:xfrm>
          <a:off x="124625" y="2293620"/>
          <a:ext cx="533400" cy="541020"/>
        </a:xfrm>
        <a:prstGeom prst="rect">
          <a:avLst/>
        </a:prstGeom>
      </xdr:spPr>
    </xdr:pic>
    <xdr:clientData/>
  </xdr:twoCellAnchor>
  <xdr:oneCellAnchor>
    <xdr:from>
      <xdr:col>0</xdr:col>
      <xdr:colOff>0</xdr:colOff>
      <xdr:row>8</xdr:row>
      <xdr:rowOff>201930</xdr:rowOff>
    </xdr:from>
    <xdr:ext cx="782650" cy="280205"/>
    <xdr:sp macro="" textlink="">
      <xdr:nvSpPr>
        <xdr:cNvPr id="6" name="11 Metin kutusu">
          <a:hlinkClick xmlns:r="http://schemas.openxmlformats.org/officeDocument/2006/relationships" r:id="rId3"/>
          <a:extLst>
            <a:ext uri="{FF2B5EF4-FFF2-40B4-BE49-F238E27FC236}">
              <a16:creationId xmlns:a16="http://schemas.microsoft.com/office/drawing/2014/main" id="{00000000-0008-0000-0700-000006000000}"/>
            </a:ext>
          </a:extLst>
        </xdr:cNvPr>
        <xdr:cNvSpPr txBox="1"/>
      </xdr:nvSpPr>
      <xdr:spPr>
        <a:xfrm>
          <a:off x="0" y="273939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oneCellAnchor>
    <xdr:from>
      <xdr:col>0</xdr:col>
      <xdr:colOff>33186</xdr:colOff>
      <xdr:row>12</xdr:row>
      <xdr:rowOff>140971</xdr:rowOff>
    </xdr:from>
    <xdr:ext cx="716279" cy="468077"/>
    <xdr:sp macro="" textlink="">
      <xdr:nvSpPr>
        <xdr:cNvPr id="10" name="9 Metin kutusu">
          <a:hlinkClick xmlns:r="http://schemas.openxmlformats.org/officeDocument/2006/relationships" r:id="rId5"/>
          <a:extLst>
            <a:ext uri="{FF2B5EF4-FFF2-40B4-BE49-F238E27FC236}">
              <a16:creationId xmlns:a16="http://schemas.microsoft.com/office/drawing/2014/main" id="{00000000-0008-0000-0700-00000A000000}"/>
            </a:ext>
          </a:extLst>
        </xdr:cNvPr>
        <xdr:cNvSpPr txBox="1"/>
      </xdr:nvSpPr>
      <xdr:spPr>
        <a:xfrm>
          <a:off x="33186" y="3684271"/>
          <a:ext cx="716279"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pPr algn="ctr"/>
          <a:r>
            <a:rPr lang="tr-TR" sz="1200" b="1"/>
            <a:t>RAPOR</a:t>
          </a:r>
          <a:r>
            <a:rPr lang="tr-TR" sz="1200" b="1" baseline="0"/>
            <a:t> </a:t>
          </a:r>
        </a:p>
        <a:p>
          <a:pPr algn="ctr"/>
          <a:r>
            <a:rPr lang="tr-TR" sz="1200" b="1" baseline="0"/>
            <a:t>YAZDIR</a:t>
          </a:r>
          <a:endParaRPr lang="tr-TR" sz="1200" b="1"/>
        </a:p>
      </xdr:txBody>
    </xdr:sp>
    <xdr:clientData/>
  </xdr:oneCellAnchor>
  <xdr:twoCellAnchor editAs="oneCell">
    <xdr:from>
      <xdr:col>0</xdr:col>
      <xdr:colOff>85325</xdr:colOff>
      <xdr:row>10</xdr:row>
      <xdr:rowOff>64770</xdr:rowOff>
    </xdr:from>
    <xdr:to>
      <xdr:col>0</xdr:col>
      <xdr:colOff>697325</xdr:colOff>
      <xdr:row>12</xdr:row>
      <xdr:rowOff>181470</xdr:rowOff>
    </xdr:to>
    <xdr:pic>
      <xdr:nvPicPr>
        <xdr:cNvPr id="11" name="12 Resim" descr="gelir-gider-yazici.png">
          <a:hlinkClick xmlns:r="http://schemas.openxmlformats.org/officeDocument/2006/relationships" r:id="rId5"/>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cstate="print"/>
        <a:stretch>
          <a:fillRect/>
        </a:stretch>
      </xdr:blipFill>
      <xdr:spPr>
        <a:xfrm>
          <a:off x="85325" y="3105150"/>
          <a:ext cx="612000" cy="619620"/>
        </a:xfrm>
        <a:prstGeom prst="rect">
          <a:avLst/>
        </a:prstGeom>
      </xdr:spPr>
    </xdr:pic>
    <xdr:clientData/>
  </xdr:twoCellAnchor>
  <xdr:twoCellAnchor editAs="oneCell">
    <xdr:from>
      <xdr:col>0</xdr:col>
      <xdr:colOff>121325</xdr:colOff>
      <xdr:row>4</xdr:row>
      <xdr:rowOff>24765</xdr:rowOff>
    </xdr:from>
    <xdr:to>
      <xdr:col>0</xdr:col>
      <xdr:colOff>661325</xdr:colOff>
      <xdr:row>5</xdr:row>
      <xdr:rowOff>259965</xdr:rowOff>
    </xdr:to>
    <xdr:pic>
      <xdr:nvPicPr>
        <xdr:cNvPr id="12" name="7 Resim" descr="MART.png">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8" cstate="print"/>
        <a:stretch>
          <a:fillRect/>
        </a:stretch>
      </xdr:blipFill>
      <xdr:spPr>
        <a:xfrm>
          <a:off x="121325" y="1510665"/>
          <a:ext cx="540000" cy="540000"/>
        </a:xfrm>
        <a:prstGeom prst="rect">
          <a:avLst/>
        </a:prstGeom>
      </xdr:spPr>
    </xdr:pic>
    <xdr:clientData/>
  </xdr:twoCellAnchor>
  <xdr:twoCellAnchor editAs="oneCell">
    <xdr:from>
      <xdr:col>0</xdr:col>
      <xdr:colOff>121325</xdr:colOff>
      <xdr:row>1</xdr:row>
      <xdr:rowOff>200025</xdr:rowOff>
    </xdr:from>
    <xdr:to>
      <xdr:col>0</xdr:col>
      <xdr:colOff>661325</xdr:colOff>
      <xdr:row>3</xdr:row>
      <xdr:rowOff>130425</xdr:rowOff>
    </xdr:to>
    <xdr:pic>
      <xdr:nvPicPr>
        <xdr:cNvPr id="13" name="6 Resim" descr="MAYIS.png">
          <a:hlinkClick xmlns:r="http://schemas.openxmlformats.org/officeDocument/2006/relationships" r:id="rId9"/>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0" cstate="print"/>
        <a:stretch>
          <a:fillRect/>
        </a:stretch>
      </xdr:blipFill>
      <xdr:spPr>
        <a:xfrm>
          <a:off x="121325" y="771525"/>
          <a:ext cx="540000" cy="540000"/>
        </a:xfrm>
        <a:prstGeom prst="rect">
          <a:avLst/>
        </a:prstGeom>
      </xdr:spPr>
    </xdr:pic>
    <xdr:clientData/>
  </xdr:twoCellAnchor>
  <xdr:twoCellAnchor editAs="oneCell">
    <xdr:from>
      <xdr:col>0</xdr:col>
      <xdr:colOff>217170</xdr:colOff>
      <xdr:row>0</xdr:row>
      <xdr:rowOff>76200</xdr:rowOff>
    </xdr:from>
    <xdr:to>
      <xdr:col>0</xdr:col>
      <xdr:colOff>613410</xdr:colOff>
      <xdr:row>0</xdr:row>
      <xdr:rowOff>471632</xdr:rowOff>
    </xdr:to>
    <xdr:pic>
      <xdr:nvPicPr>
        <xdr:cNvPr id="16" name="Resim 15">
          <a:hlinkClick xmlns:r="http://schemas.openxmlformats.org/officeDocument/2006/relationships" r:id="rId1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7170" y="76200"/>
          <a:ext cx="396240" cy="395432"/>
        </a:xfrm>
        <a:prstGeom prst="rect">
          <a:avLst/>
        </a:prstGeom>
      </xdr:spPr>
    </xdr:pic>
    <xdr:clientData/>
  </xdr:twoCellAnchor>
  <xdr:oneCellAnchor>
    <xdr:from>
      <xdr:col>0</xdr:col>
      <xdr:colOff>0</xdr:colOff>
      <xdr:row>0</xdr:row>
      <xdr:rowOff>419099</xdr:rowOff>
    </xdr:from>
    <xdr:ext cx="843115" cy="280205"/>
    <xdr:sp macro="" textlink="">
      <xdr:nvSpPr>
        <xdr:cNvPr id="17" name="Dikdörtgen 16">
          <a:hlinkClick xmlns:r="http://schemas.openxmlformats.org/officeDocument/2006/relationships" r:id="rId11"/>
          <a:extLst>
            <a:ext uri="{FF2B5EF4-FFF2-40B4-BE49-F238E27FC236}">
              <a16:creationId xmlns:a16="http://schemas.microsoft.com/office/drawing/2014/main" id="{00000000-0008-0000-0700-000011000000}"/>
            </a:ext>
          </a:extLst>
        </xdr:cNvPr>
        <xdr:cNvSpPr/>
      </xdr:nvSpPr>
      <xdr:spPr>
        <a:xfrm>
          <a:off x="0" y="41909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198120</xdr:colOff>
      <xdr:row>102</xdr:row>
      <xdr:rowOff>53340</xdr:rowOff>
    </xdr:from>
    <xdr:to>
      <xdr:col>12</xdr:col>
      <xdr:colOff>426720</xdr:colOff>
      <xdr:row>105</xdr:row>
      <xdr:rowOff>88900</xdr:rowOff>
    </xdr:to>
    <xdr:pic>
      <xdr:nvPicPr>
        <xdr:cNvPr id="7" name="Resim 6">
          <a:hlinkClick xmlns:r="http://schemas.openxmlformats.org/officeDocument/2006/relationships" r:id="rId13"/>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71360" y="26228040"/>
          <a:ext cx="1752600" cy="584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115697</xdr:colOff>
      <xdr:row>14</xdr:row>
      <xdr:rowOff>156209</xdr:rowOff>
    </xdr:from>
    <xdr:to>
      <xdr:col>0</xdr:col>
      <xdr:colOff>736637</xdr:colOff>
      <xdr:row>17</xdr:row>
      <xdr:rowOff>133259</xdr:rowOff>
    </xdr:to>
    <xdr:sp macro="" textlink="">
      <xdr:nvSpPr>
        <xdr:cNvPr id="2" name="1 Aşağı Ok">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15697" y="4202429"/>
          <a:ext cx="62094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0</xdr:col>
      <xdr:colOff>116294</xdr:colOff>
      <xdr:row>99</xdr:row>
      <xdr:rowOff>22950</xdr:rowOff>
    </xdr:from>
    <xdr:to>
      <xdr:col>0</xdr:col>
      <xdr:colOff>729614</xdr:colOff>
      <xdr:row>102</xdr:row>
      <xdr:rowOff>0</xdr:rowOff>
    </xdr:to>
    <xdr:sp macro="" textlink="">
      <xdr:nvSpPr>
        <xdr:cNvPr id="3" name="2 Aşağı Ok">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rot="10800000">
          <a:off x="116294" y="25062270"/>
          <a:ext cx="613320" cy="73143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editAs="oneCell">
    <xdr:from>
      <xdr:col>0</xdr:col>
      <xdr:colOff>159467</xdr:colOff>
      <xdr:row>6</xdr:row>
      <xdr:rowOff>167640</xdr:rowOff>
    </xdr:from>
    <xdr:to>
      <xdr:col>0</xdr:col>
      <xdr:colOff>692867</xdr:colOff>
      <xdr:row>9</xdr:row>
      <xdr:rowOff>15240</xdr:rowOff>
    </xdr:to>
    <xdr:pic>
      <xdr:nvPicPr>
        <xdr:cNvPr id="5" name="10 Resim" descr="services-icon.png">
          <a:hlinkClick xmlns:r="http://schemas.openxmlformats.org/officeDocument/2006/relationships" r:id="rId3"/>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stretch>
          <a:fillRect/>
        </a:stretch>
      </xdr:blipFill>
      <xdr:spPr>
        <a:xfrm>
          <a:off x="159467" y="2263140"/>
          <a:ext cx="533400" cy="541020"/>
        </a:xfrm>
        <a:prstGeom prst="rect">
          <a:avLst/>
        </a:prstGeom>
      </xdr:spPr>
    </xdr:pic>
    <xdr:clientData/>
  </xdr:twoCellAnchor>
  <xdr:oneCellAnchor>
    <xdr:from>
      <xdr:col>0</xdr:col>
      <xdr:colOff>34842</xdr:colOff>
      <xdr:row>8</xdr:row>
      <xdr:rowOff>171450</xdr:rowOff>
    </xdr:from>
    <xdr:ext cx="782650" cy="280205"/>
    <xdr:sp macro="" textlink="">
      <xdr:nvSpPr>
        <xdr:cNvPr id="6" name="11 Metin kutusu">
          <a:hlinkClick xmlns:r="http://schemas.openxmlformats.org/officeDocument/2006/relationships" r:id="rId3"/>
          <a:extLst>
            <a:ext uri="{FF2B5EF4-FFF2-40B4-BE49-F238E27FC236}">
              <a16:creationId xmlns:a16="http://schemas.microsoft.com/office/drawing/2014/main" id="{00000000-0008-0000-0800-000006000000}"/>
            </a:ext>
          </a:extLst>
        </xdr:cNvPr>
        <xdr:cNvSpPr txBox="1"/>
      </xdr:nvSpPr>
      <xdr:spPr>
        <a:xfrm>
          <a:off x="34842" y="2708910"/>
          <a:ext cx="7826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tr-TR" sz="1200" b="1"/>
            <a:t>AYARLAR</a:t>
          </a:r>
        </a:p>
      </xdr:txBody>
    </xdr:sp>
    <xdr:clientData/>
  </xdr:oneCellAnchor>
  <xdr:twoCellAnchor editAs="oneCell">
    <xdr:from>
      <xdr:col>0</xdr:col>
      <xdr:colOff>156167</xdr:colOff>
      <xdr:row>4</xdr:row>
      <xdr:rowOff>49530</xdr:rowOff>
    </xdr:from>
    <xdr:to>
      <xdr:col>0</xdr:col>
      <xdr:colOff>696167</xdr:colOff>
      <xdr:row>5</xdr:row>
      <xdr:rowOff>284730</xdr:rowOff>
    </xdr:to>
    <xdr:pic>
      <xdr:nvPicPr>
        <xdr:cNvPr id="9" name="7 Resim" descr="NİSAN.png">
          <a:hlinkClick xmlns:r="http://schemas.openxmlformats.org/officeDocument/2006/relationships" r:id="rId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cstate="print"/>
        <a:stretch>
          <a:fillRect/>
        </a:stretch>
      </xdr:blipFill>
      <xdr:spPr>
        <a:xfrm>
          <a:off x="156167" y="1535430"/>
          <a:ext cx="540000" cy="540000"/>
        </a:xfrm>
        <a:prstGeom prst="rect">
          <a:avLst/>
        </a:prstGeom>
      </xdr:spPr>
    </xdr:pic>
    <xdr:clientData/>
  </xdr:twoCellAnchor>
  <xdr:oneCellAnchor>
    <xdr:from>
      <xdr:col>0</xdr:col>
      <xdr:colOff>68028</xdr:colOff>
      <xdr:row>12</xdr:row>
      <xdr:rowOff>110491</xdr:rowOff>
    </xdr:from>
    <xdr:ext cx="716279" cy="468077"/>
    <xdr:sp macro="" textlink="">
      <xdr:nvSpPr>
        <xdr:cNvPr id="10" name="9 Metin kutusu">
          <a:hlinkClick xmlns:r="http://schemas.openxmlformats.org/officeDocument/2006/relationships" r:id="rId7"/>
          <a:extLst>
            <a:ext uri="{FF2B5EF4-FFF2-40B4-BE49-F238E27FC236}">
              <a16:creationId xmlns:a16="http://schemas.microsoft.com/office/drawing/2014/main" id="{00000000-0008-0000-0800-00000A000000}"/>
            </a:ext>
          </a:extLst>
        </xdr:cNvPr>
        <xdr:cNvSpPr txBox="1"/>
      </xdr:nvSpPr>
      <xdr:spPr>
        <a:xfrm>
          <a:off x="68028" y="3653791"/>
          <a:ext cx="716279"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pPr algn="ctr"/>
          <a:r>
            <a:rPr lang="tr-TR" sz="1200" b="1"/>
            <a:t>RAPOR</a:t>
          </a:r>
          <a:r>
            <a:rPr lang="tr-TR" sz="1200" b="1" baseline="0"/>
            <a:t> </a:t>
          </a:r>
        </a:p>
        <a:p>
          <a:pPr algn="ctr"/>
          <a:r>
            <a:rPr lang="tr-TR" sz="1200" b="1" baseline="0"/>
            <a:t>YAZDIR</a:t>
          </a:r>
          <a:endParaRPr lang="tr-TR" sz="1200" b="1"/>
        </a:p>
      </xdr:txBody>
    </xdr:sp>
    <xdr:clientData/>
  </xdr:oneCellAnchor>
  <xdr:twoCellAnchor editAs="oneCell">
    <xdr:from>
      <xdr:col>0</xdr:col>
      <xdr:colOff>120167</xdr:colOff>
      <xdr:row>10</xdr:row>
      <xdr:rowOff>34290</xdr:rowOff>
    </xdr:from>
    <xdr:to>
      <xdr:col>0</xdr:col>
      <xdr:colOff>732167</xdr:colOff>
      <xdr:row>12</xdr:row>
      <xdr:rowOff>150990</xdr:rowOff>
    </xdr:to>
    <xdr:pic>
      <xdr:nvPicPr>
        <xdr:cNvPr id="11" name="12 Resim" descr="gelir-gider-yazici.png">
          <a:hlinkClick xmlns:r="http://schemas.openxmlformats.org/officeDocument/2006/relationships" r:id="rId7"/>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cstate="print"/>
        <a:stretch>
          <a:fillRect/>
        </a:stretch>
      </xdr:blipFill>
      <xdr:spPr>
        <a:xfrm>
          <a:off x="120167" y="3074670"/>
          <a:ext cx="612000" cy="619620"/>
        </a:xfrm>
        <a:prstGeom prst="rect">
          <a:avLst/>
        </a:prstGeom>
      </xdr:spPr>
    </xdr:pic>
    <xdr:clientData/>
  </xdr:twoCellAnchor>
  <xdr:twoCellAnchor editAs="oneCell">
    <xdr:from>
      <xdr:col>0</xdr:col>
      <xdr:colOff>156167</xdr:colOff>
      <xdr:row>1</xdr:row>
      <xdr:rowOff>232410</xdr:rowOff>
    </xdr:from>
    <xdr:to>
      <xdr:col>0</xdr:col>
      <xdr:colOff>696167</xdr:colOff>
      <xdr:row>3</xdr:row>
      <xdr:rowOff>162810</xdr:rowOff>
    </xdr:to>
    <xdr:pic>
      <xdr:nvPicPr>
        <xdr:cNvPr id="13" name="6 Resim" descr="HAZİRAN.png">
          <a:hlinkClick xmlns:r="http://schemas.openxmlformats.org/officeDocument/2006/relationships" r:id="rId9"/>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cstate="print"/>
        <a:stretch>
          <a:fillRect/>
        </a:stretch>
      </xdr:blipFill>
      <xdr:spPr>
        <a:xfrm>
          <a:off x="156167" y="803910"/>
          <a:ext cx="540000" cy="540000"/>
        </a:xfrm>
        <a:prstGeom prst="rect">
          <a:avLst/>
        </a:prstGeom>
      </xdr:spPr>
    </xdr:pic>
    <xdr:clientData/>
  </xdr:twoCellAnchor>
  <xdr:twoCellAnchor editAs="oneCell">
    <xdr:from>
      <xdr:col>0</xdr:col>
      <xdr:colOff>217170</xdr:colOff>
      <xdr:row>0</xdr:row>
      <xdr:rowOff>83820</xdr:rowOff>
    </xdr:from>
    <xdr:to>
      <xdr:col>0</xdr:col>
      <xdr:colOff>613410</xdr:colOff>
      <xdr:row>0</xdr:row>
      <xdr:rowOff>479252</xdr:rowOff>
    </xdr:to>
    <xdr:pic>
      <xdr:nvPicPr>
        <xdr:cNvPr id="15" name="Resim 14">
          <a:hlinkClick xmlns:r="http://schemas.openxmlformats.org/officeDocument/2006/relationships" r:id="rId11"/>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7170" y="83820"/>
          <a:ext cx="396240" cy="395432"/>
        </a:xfrm>
        <a:prstGeom prst="rect">
          <a:avLst/>
        </a:prstGeom>
      </xdr:spPr>
    </xdr:pic>
    <xdr:clientData/>
  </xdr:twoCellAnchor>
  <xdr:oneCellAnchor>
    <xdr:from>
      <xdr:col>0</xdr:col>
      <xdr:colOff>0</xdr:colOff>
      <xdr:row>0</xdr:row>
      <xdr:rowOff>426719</xdr:rowOff>
    </xdr:from>
    <xdr:ext cx="843115" cy="280205"/>
    <xdr:sp macro="" textlink="">
      <xdr:nvSpPr>
        <xdr:cNvPr id="16" name="Dikdörtgen 15">
          <a:hlinkClick xmlns:r="http://schemas.openxmlformats.org/officeDocument/2006/relationships" r:id="rId11"/>
          <a:extLst>
            <a:ext uri="{FF2B5EF4-FFF2-40B4-BE49-F238E27FC236}">
              <a16:creationId xmlns:a16="http://schemas.microsoft.com/office/drawing/2014/main" id="{00000000-0008-0000-0800-000010000000}"/>
            </a:ext>
          </a:extLst>
        </xdr:cNvPr>
        <xdr:cNvSpPr/>
      </xdr:nvSpPr>
      <xdr:spPr>
        <a:xfrm>
          <a:off x="0" y="426719"/>
          <a:ext cx="843115" cy="280205"/>
        </a:xfrm>
        <a:prstGeom prst="rect">
          <a:avLst/>
        </a:prstGeom>
        <a:noFill/>
      </xdr:spPr>
      <xdr:txBody>
        <a:bodyPr wrap="square" lIns="91440" tIns="45720" rIns="91440" bIns="45720">
          <a:spAutoFit/>
        </a:bodyPr>
        <a:lstStyle/>
        <a:p>
          <a:pPr algn="ctr"/>
          <a:r>
            <a:rPr lang="tr-TR" sz="1200" b="1" cap="none" spc="0">
              <a:ln w="0"/>
              <a:solidFill>
                <a:schemeClr val="tx1"/>
              </a:solidFill>
              <a:effectLst>
                <a:outerShdw blurRad="38100" dist="19050" dir="2700000" algn="tl" rotWithShape="0">
                  <a:schemeClr val="dk1">
                    <a:alpha val="40000"/>
                  </a:schemeClr>
                </a:outerShdw>
              </a:effectLst>
            </a:rPr>
            <a:t>Ana Menü</a:t>
          </a:r>
        </a:p>
      </xdr:txBody>
    </xdr:sp>
    <xdr:clientData/>
  </xdr:oneCellAnchor>
  <xdr:twoCellAnchor editAs="oneCell">
    <xdr:from>
      <xdr:col>10</xdr:col>
      <xdr:colOff>152400</xdr:colOff>
      <xdr:row>102</xdr:row>
      <xdr:rowOff>60960</xdr:rowOff>
    </xdr:from>
    <xdr:to>
      <xdr:col>12</xdr:col>
      <xdr:colOff>381000</xdr:colOff>
      <xdr:row>105</xdr:row>
      <xdr:rowOff>96520</xdr:rowOff>
    </xdr:to>
    <xdr:pic>
      <xdr:nvPicPr>
        <xdr:cNvPr id="7" name="Resim 6">
          <a:hlinkClick xmlns:r="http://schemas.openxmlformats.org/officeDocument/2006/relationships" r:id="rId13"/>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25640" y="26235660"/>
          <a:ext cx="1752600" cy="584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tabColor theme="1" tint="4.9989318521683403E-2"/>
  </sheetPr>
  <dimension ref="A1:BA243"/>
  <sheetViews>
    <sheetView tabSelected="1" zoomScaleNormal="100" workbookViewId="0">
      <selection activeCell="B3" sqref="B3:V3"/>
    </sheetView>
  </sheetViews>
  <sheetFormatPr defaultColWidth="9.109375" defaultRowHeight="14.4" x14ac:dyDescent="0.3"/>
  <cols>
    <col min="1" max="1" width="11.109375" style="109" customWidth="1"/>
    <col min="2" max="2" width="7.33203125" style="109" customWidth="1"/>
    <col min="3" max="3" width="15.5546875" style="109" customWidth="1"/>
    <col min="4" max="5" width="7.33203125" style="109" customWidth="1"/>
    <col min="6" max="6" width="15.5546875" style="109" customWidth="1"/>
    <col min="7" max="8" width="7.33203125" style="109" customWidth="1"/>
    <col min="9" max="9" width="15.5546875" style="109" customWidth="1"/>
    <col min="10" max="11" width="7.33203125" style="109" customWidth="1"/>
    <col min="12" max="12" width="15.5546875" style="109" customWidth="1"/>
    <col min="13" max="21" width="7.33203125" style="109" customWidth="1"/>
    <col min="22" max="22" width="6.44140625" style="109" customWidth="1"/>
    <col min="23" max="16384" width="9.109375" style="109"/>
  </cols>
  <sheetData>
    <row r="1" spans="1:53" ht="15" customHeight="1" x14ac:dyDescent="0.3">
      <c r="A1" s="371" t="s">
        <v>20</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row>
    <row r="2" spans="1:53" ht="113.4" customHeight="1" x14ac:dyDescent="0.3">
      <c r="A2" s="371"/>
      <c r="B2" s="456"/>
      <c r="C2" s="456"/>
      <c r="D2" s="456"/>
      <c r="E2" s="456"/>
      <c r="F2" s="456"/>
      <c r="G2" s="456"/>
      <c r="H2" s="456"/>
      <c r="I2" s="456"/>
      <c r="J2" s="456"/>
      <c r="K2" s="456"/>
      <c r="L2" s="456"/>
      <c r="M2" s="456"/>
      <c r="N2" s="456"/>
      <c r="O2" s="456"/>
      <c r="P2" s="456"/>
      <c r="Q2" s="456"/>
      <c r="R2" s="456"/>
      <c r="S2" s="456"/>
      <c r="T2" s="456"/>
      <c r="U2" s="456"/>
      <c r="V2" s="456"/>
      <c r="W2" s="371"/>
      <c r="X2" s="371"/>
      <c r="Y2" s="371"/>
      <c r="Z2" s="371"/>
      <c r="AA2" s="371"/>
      <c r="AB2" s="37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row>
    <row r="3" spans="1:53" ht="18" customHeight="1" x14ac:dyDescent="0.3">
      <c r="A3" s="371"/>
      <c r="B3" s="372"/>
      <c r="C3" s="372"/>
      <c r="D3" s="372"/>
      <c r="E3" s="372"/>
      <c r="F3" s="372"/>
      <c r="G3" s="372"/>
      <c r="H3" s="372"/>
      <c r="I3" s="372"/>
      <c r="J3" s="372"/>
      <c r="K3" s="372"/>
      <c r="L3" s="372"/>
      <c r="M3" s="372"/>
      <c r="N3" s="372"/>
      <c r="O3" s="372"/>
      <c r="P3" s="372"/>
      <c r="Q3" s="372"/>
      <c r="R3" s="372"/>
      <c r="S3" s="372"/>
      <c r="T3" s="372"/>
      <c r="U3" s="372"/>
      <c r="V3" s="372"/>
      <c r="W3" s="371"/>
      <c r="X3" s="371"/>
      <c r="Y3" s="371"/>
      <c r="Z3" s="371"/>
      <c r="AA3" s="371"/>
      <c r="AB3" s="37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row>
    <row r="4" spans="1:53" ht="24" customHeight="1" x14ac:dyDescent="0.3">
      <c r="A4" s="371"/>
      <c r="B4" s="404"/>
      <c r="C4" s="405"/>
      <c r="D4" s="405"/>
      <c r="E4" s="405"/>
      <c r="F4" s="405"/>
      <c r="G4" s="405"/>
      <c r="H4" s="405"/>
      <c r="I4" s="405"/>
      <c r="J4" s="405"/>
      <c r="K4" s="405"/>
      <c r="L4" s="405"/>
      <c r="M4" s="405"/>
      <c r="N4" s="405"/>
      <c r="O4" s="405"/>
      <c r="P4" s="405"/>
      <c r="Q4" s="405"/>
      <c r="R4" s="405"/>
      <c r="S4" s="405"/>
      <c r="T4" s="405"/>
      <c r="U4" s="405"/>
      <c r="V4" s="406"/>
      <c r="W4" s="371"/>
      <c r="X4" s="371"/>
      <c r="Y4" s="371"/>
      <c r="Z4" s="371"/>
      <c r="AA4" s="371"/>
      <c r="AB4" s="37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row>
    <row r="5" spans="1:53" ht="21" customHeight="1" x14ac:dyDescent="0.3">
      <c r="A5" s="371"/>
      <c r="B5" s="407"/>
      <c r="C5" s="408"/>
      <c r="D5" s="408"/>
      <c r="E5" s="408"/>
      <c r="F5" s="408"/>
      <c r="G5" s="408"/>
      <c r="H5" s="408"/>
      <c r="I5" s="408"/>
      <c r="J5" s="408"/>
      <c r="K5" s="408"/>
      <c r="L5" s="408"/>
      <c r="M5" s="408"/>
      <c r="N5" s="408"/>
      <c r="O5" s="408"/>
      <c r="P5" s="408"/>
      <c r="Q5" s="408"/>
      <c r="R5" s="408"/>
      <c r="S5" s="408"/>
      <c r="T5" s="408"/>
      <c r="U5" s="408"/>
      <c r="V5" s="409"/>
      <c r="W5" s="371"/>
      <c r="X5" s="371"/>
      <c r="Y5" s="371"/>
      <c r="Z5" s="371"/>
      <c r="AA5" s="371"/>
      <c r="AB5" s="37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row>
    <row r="6" spans="1:53" ht="18" customHeight="1" x14ac:dyDescent="0.3">
      <c r="A6" s="371"/>
      <c r="B6" s="407"/>
      <c r="C6" s="408"/>
      <c r="D6" s="408"/>
      <c r="E6" s="408"/>
      <c r="F6" s="408"/>
      <c r="G6" s="408"/>
      <c r="H6" s="408"/>
      <c r="I6" s="408"/>
      <c r="J6" s="408"/>
      <c r="K6" s="408"/>
      <c r="L6" s="408"/>
      <c r="M6" s="408"/>
      <c r="N6" s="408"/>
      <c r="O6" s="408"/>
      <c r="P6" s="408"/>
      <c r="Q6" s="408"/>
      <c r="R6" s="408"/>
      <c r="S6" s="408"/>
      <c r="T6" s="408"/>
      <c r="U6" s="408"/>
      <c r="V6" s="409"/>
      <c r="W6" s="371"/>
      <c r="X6" s="371"/>
      <c r="Y6" s="371"/>
      <c r="Z6" s="371"/>
      <c r="AA6" s="371"/>
      <c r="AB6" s="37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row>
    <row r="7" spans="1:53" ht="15" customHeight="1" x14ac:dyDescent="0.3">
      <c r="A7" s="371"/>
      <c r="B7" s="410"/>
      <c r="C7" s="411"/>
      <c r="D7" s="411"/>
      <c r="E7" s="411"/>
      <c r="F7" s="411"/>
      <c r="G7" s="411"/>
      <c r="H7" s="411"/>
      <c r="I7" s="411"/>
      <c r="J7" s="411"/>
      <c r="K7" s="411"/>
      <c r="L7" s="411"/>
      <c r="M7" s="411"/>
      <c r="N7" s="411"/>
      <c r="O7" s="411"/>
      <c r="P7" s="411"/>
      <c r="Q7" s="411"/>
      <c r="R7" s="411"/>
      <c r="S7" s="411"/>
      <c r="T7" s="411"/>
      <c r="U7" s="411"/>
      <c r="V7" s="412"/>
      <c r="W7" s="371"/>
      <c r="X7" s="371"/>
      <c r="Y7" s="371"/>
      <c r="Z7" s="371"/>
      <c r="AA7" s="371"/>
      <c r="AB7" s="37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row>
    <row r="8" spans="1:53" ht="28.5" customHeight="1" x14ac:dyDescent="0.3">
      <c r="A8" s="371"/>
      <c r="B8" s="337" t="s">
        <v>0</v>
      </c>
      <c r="C8" s="338"/>
      <c r="D8" s="338"/>
      <c r="E8" s="338"/>
      <c r="F8" s="338"/>
      <c r="G8" s="339"/>
      <c r="H8" s="343" t="s">
        <v>1</v>
      </c>
      <c r="I8" s="344"/>
      <c r="J8" s="344"/>
      <c r="K8" s="344"/>
      <c r="L8" s="344"/>
      <c r="M8" s="345"/>
      <c r="N8" s="436">
        <v>2024</v>
      </c>
      <c r="O8" s="437"/>
      <c r="P8" s="442" t="s">
        <v>269</v>
      </c>
      <c r="Q8" s="443"/>
      <c r="R8" s="444"/>
      <c r="S8" s="445" t="s">
        <v>270</v>
      </c>
      <c r="T8" s="446"/>
      <c r="U8" s="446"/>
      <c r="V8" s="447"/>
      <c r="W8" s="371"/>
      <c r="X8" s="371"/>
      <c r="Y8" s="371"/>
      <c r="Z8" s="371"/>
      <c r="AA8" s="371"/>
      <c r="AB8" s="37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row>
    <row r="9" spans="1:53" ht="28.5" customHeight="1" x14ac:dyDescent="0.3">
      <c r="A9" s="371"/>
      <c r="B9" s="340"/>
      <c r="C9" s="341"/>
      <c r="D9" s="341"/>
      <c r="E9" s="341"/>
      <c r="F9" s="341"/>
      <c r="G9" s="342"/>
      <c r="H9" s="346"/>
      <c r="I9" s="347"/>
      <c r="J9" s="347"/>
      <c r="K9" s="347"/>
      <c r="L9" s="347"/>
      <c r="M9" s="348"/>
      <c r="N9" s="438"/>
      <c r="O9" s="439"/>
      <c r="P9" s="382" t="s">
        <v>279</v>
      </c>
      <c r="Q9" s="383"/>
      <c r="R9" s="384"/>
      <c r="S9" s="334" t="s">
        <v>280</v>
      </c>
      <c r="T9" s="335"/>
      <c r="U9" s="335"/>
      <c r="V9" s="336"/>
      <c r="W9" s="371"/>
      <c r="X9" s="371"/>
      <c r="Y9" s="371"/>
      <c r="Z9" s="371"/>
      <c r="AA9" s="371"/>
      <c r="AB9" s="37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row>
    <row r="10" spans="1:53" ht="26.25" customHeight="1" x14ac:dyDescent="0.3">
      <c r="A10" s="371"/>
      <c r="B10" s="349" t="s">
        <v>33</v>
      </c>
      <c r="C10" s="350"/>
      <c r="D10" s="351"/>
      <c r="E10" s="355" t="s">
        <v>34</v>
      </c>
      <c r="F10" s="356"/>
      <c r="G10" s="357"/>
      <c r="H10" s="361" t="s">
        <v>35</v>
      </c>
      <c r="I10" s="362"/>
      <c r="J10" s="363"/>
      <c r="K10" s="355" t="s">
        <v>36</v>
      </c>
      <c r="L10" s="356"/>
      <c r="M10" s="357"/>
      <c r="N10" s="441" t="s">
        <v>22</v>
      </c>
      <c r="O10" s="441"/>
      <c r="P10" s="414" t="s">
        <v>281</v>
      </c>
      <c r="Q10" s="415"/>
      <c r="R10" s="416"/>
      <c r="S10" s="391" t="s">
        <v>283</v>
      </c>
      <c r="T10" s="392"/>
      <c r="U10" s="392"/>
      <c r="V10" s="393"/>
      <c r="W10" s="371"/>
      <c r="X10" s="371"/>
      <c r="Y10" s="371"/>
      <c r="Z10" s="371"/>
      <c r="AA10" s="371"/>
      <c r="AB10" s="37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row>
    <row r="11" spans="1:53" ht="26.25" customHeight="1" x14ac:dyDescent="0.3">
      <c r="A11" s="371"/>
      <c r="B11" s="352"/>
      <c r="C11" s="353"/>
      <c r="D11" s="354"/>
      <c r="E11" s="358"/>
      <c r="F11" s="359"/>
      <c r="G11" s="360"/>
      <c r="H11" s="364"/>
      <c r="I11" s="365"/>
      <c r="J11" s="366"/>
      <c r="K11" s="358"/>
      <c r="L11" s="359"/>
      <c r="M11" s="360"/>
      <c r="N11" s="413" t="s">
        <v>21</v>
      </c>
      <c r="O11" s="413"/>
      <c r="P11" s="417" t="s">
        <v>282</v>
      </c>
      <c r="Q11" s="418"/>
      <c r="R11" s="419"/>
      <c r="S11" s="394" t="s">
        <v>284</v>
      </c>
      <c r="T11" s="395"/>
      <c r="U11" s="395"/>
      <c r="V11" s="396"/>
      <c r="W11" s="371"/>
      <c r="X11" s="371"/>
      <c r="Y11" s="371"/>
      <c r="Z11" s="371"/>
      <c r="AA11" s="371"/>
      <c r="AB11" s="37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row>
    <row r="12" spans="1:53" ht="26.25" customHeight="1" x14ac:dyDescent="0.3">
      <c r="A12" s="371"/>
      <c r="B12" s="420" t="s">
        <v>60</v>
      </c>
      <c r="C12" s="421"/>
      <c r="D12" s="422"/>
      <c r="E12" s="373" t="s">
        <v>61</v>
      </c>
      <c r="F12" s="374"/>
      <c r="G12" s="375"/>
      <c r="H12" s="373" t="s">
        <v>62</v>
      </c>
      <c r="I12" s="374"/>
      <c r="J12" s="375"/>
      <c r="K12" s="373" t="s">
        <v>63</v>
      </c>
      <c r="L12" s="374"/>
      <c r="M12" s="375"/>
      <c r="N12" s="448" t="s">
        <v>271</v>
      </c>
      <c r="O12" s="449"/>
      <c r="P12" s="449"/>
      <c r="Q12" s="449"/>
      <c r="R12" s="450"/>
      <c r="S12" s="397" t="s">
        <v>272</v>
      </c>
      <c r="T12" s="398"/>
      <c r="U12" s="398"/>
      <c r="V12" s="399"/>
      <c r="W12" s="371"/>
      <c r="X12" s="371"/>
      <c r="Y12" s="371"/>
      <c r="Z12" s="371"/>
      <c r="AA12" s="371"/>
      <c r="AB12" s="37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row>
    <row r="13" spans="1:53" ht="17.25" customHeight="1" x14ac:dyDescent="0.3">
      <c r="A13" s="371"/>
      <c r="B13" s="112" t="s">
        <v>64</v>
      </c>
      <c r="C13" s="18" t="s">
        <v>65</v>
      </c>
      <c r="D13" s="17" t="s">
        <v>66</v>
      </c>
      <c r="E13" s="113" t="s">
        <v>64</v>
      </c>
      <c r="F13" s="17" t="s">
        <v>67</v>
      </c>
      <c r="G13" s="18" t="s">
        <v>66</v>
      </c>
      <c r="H13" s="114" t="s">
        <v>64</v>
      </c>
      <c r="I13" s="18" t="s">
        <v>65</v>
      </c>
      <c r="J13" s="19" t="s">
        <v>66</v>
      </c>
      <c r="K13" s="115" t="s">
        <v>64</v>
      </c>
      <c r="L13" s="19" t="s">
        <v>67</v>
      </c>
      <c r="M13" s="116" t="s">
        <v>66</v>
      </c>
      <c r="N13" s="117" t="s">
        <v>64</v>
      </c>
      <c r="O13" s="17" t="s">
        <v>289</v>
      </c>
      <c r="P13" s="118" t="s">
        <v>287</v>
      </c>
      <c r="Q13" s="118" t="s">
        <v>290</v>
      </c>
      <c r="R13" s="118" t="s">
        <v>64</v>
      </c>
      <c r="S13" s="119" t="s">
        <v>289</v>
      </c>
      <c r="T13" s="120" t="s">
        <v>288</v>
      </c>
      <c r="U13" s="400" t="s">
        <v>290</v>
      </c>
      <c r="V13" s="401"/>
      <c r="W13" s="371"/>
      <c r="X13" s="371"/>
      <c r="Y13" s="371"/>
      <c r="Z13" s="371"/>
      <c r="AA13" s="371"/>
      <c r="AB13" s="37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row>
    <row r="14" spans="1:53" ht="9" customHeight="1" x14ac:dyDescent="0.3">
      <c r="A14" s="371"/>
      <c r="B14" s="451"/>
      <c r="C14" s="451"/>
      <c r="D14" s="451"/>
      <c r="E14" s="451"/>
      <c r="F14" s="451"/>
      <c r="G14" s="451"/>
      <c r="H14" s="451"/>
      <c r="I14" s="451"/>
      <c r="J14" s="451"/>
      <c r="K14" s="451"/>
      <c r="L14" s="451"/>
      <c r="M14" s="451"/>
      <c r="N14" s="451"/>
      <c r="O14" s="453"/>
      <c r="P14" s="453"/>
      <c r="Q14" s="453"/>
      <c r="R14" s="453"/>
      <c r="S14" s="453"/>
      <c r="T14" s="453"/>
      <c r="U14" s="453"/>
      <c r="V14" s="453"/>
      <c r="W14" s="371"/>
      <c r="X14" s="371"/>
      <c r="Y14" s="371"/>
      <c r="Z14" s="371"/>
      <c r="AA14" s="371"/>
      <c r="AB14" s="37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row>
    <row r="15" spans="1:53" ht="9.6" customHeight="1" x14ac:dyDescent="0.3">
      <c r="A15" s="371"/>
      <c r="B15" s="452"/>
      <c r="C15" s="452"/>
      <c r="D15" s="452"/>
      <c r="E15" s="452"/>
      <c r="F15" s="452"/>
      <c r="G15" s="452"/>
      <c r="H15" s="452"/>
      <c r="I15" s="452"/>
      <c r="J15" s="452"/>
      <c r="K15" s="452"/>
      <c r="L15" s="452"/>
      <c r="M15" s="452"/>
      <c r="N15" s="452"/>
      <c r="O15" s="453"/>
      <c r="P15" s="453"/>
      <c r="Q15" s="453"/>
      <c r="R15" s="453"/>
      <c r="S15" s="453"/>
      <c r="T15" s="453"/>
      <c r="U15" s="453"/>
      <c r="V15" s="453"/>
      <c r="W15" s="371"/>
      <c r="X15" s="371"/>
      <c r="Y15" s="371"/>
      <c r="Z15" s="371"/>
      <c r="AA15" s="371"/>
      <c r="AB15" s="37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row>
    <row r="16" spans="1:53" ht="96" customHeight="1" x14ac:dyDescent="0.3">
      <c r="A16" s="371"/>
      <c r="B16" s="379"/>
      <c r="C16" s="380"/>
      <c r="D16" s="380"/>
      <c r="E16" s="380"/>
      <c r="F16" s="380"/>
      <c r="G16" s="380"/>
      <c r="H16" s="380"/>
      <c r="I16" s="380"/>
      <c r="J16" s="380"/>
      <c r="K16" s="380"/>
      <c r="L16" s="380"/>
      <c r="M16" s="380"/>
      <c r="N16" s="381"/>
      <c r="O16" s="453"/>
      <c r="P16" s="453"/>
      <c r="Q16" s="453"/>
      <c r="R16" s="453"/>
      <c r="S16" s="453"/>
      <c r="T16" s="453"/>
      <c r="U16" s="453"/>
      <c r="V16" s="453"/>
      <c r="W16" s="371"/>
      <c r="X16" s="371"/>
      <c r="Y16" s="371"/>
      <c r="Z16" s="371"/>
      <c r="AA16" s="371"/>
      <c r="AB16" s="37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row>
    <row r="17" spans="1:53" ht="33.6" customHeight="1" x14ac:dyDescent="0.3">
      <c r="A17" s="371"/>
      <c r="B17" s="432" t="s">
        <v>59</v>
      </c>
      <c r="C17" s="433"/>
      <c r="D17" s="433"/>
      <c r="E17" s="433"/>
      <c r="F17" s="433"/>
      <c r="G17" s="433"/>
      <c r="H17" s="434"/>
      <c r="I17" s="426">
        <v>0</v>
      </c>
      <c r="J17" s="427"/>
      <c r="K17" s="427"/>
      <c r="L17" s="427"/>
      <c r="M17" s="428"/>
      <c r="N17" s="242" t="s">
        <v>2</v>
      </c>
      <c r="O17" s="453"/>
      <c r="P17" s="453"/>
      <c r="Q17" s="453"/>
      <c r="R17" s="453"/>
      <c r="S17" s="453"/>
      <c r="T17" s="453"/>
      <c r="U17" s="453"/>
      <c r="V17" s="453"/>
      <c r="W17" s="371"/>
      <c r="X17" s="371"/>
      <c r="Y17" s="371"/>
      <c r="Z17" s="371"/>
      <c r="AA17" s="371"/>
      <c r="AB17" s="37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row>
    <row r="18" spans="1:53" ht="33.6" customHeight="1" x14ac:dyDescent="0.3">
      <c r="A18" s="371"/>
      <c r="B18" s="423" t="s">
        <v>39</v>
      </c>
      <c r="C18" s="424"/>
      <c r="D18" s="424"/>
      <c r="E18" s="424"/>
      <c r="F18" s="424"/>
      <c r="G18" s="424"/>
      <c r="H18" s="425"/>
      <c r="I18" s="429">
        <v>0</v>
      </c>
      <c r="J18" s="430"/>
      <c r="K18" s="430"/>
      <c r="L18" s="430"/>
      <c r="M18" s="431"/>
      <c r="N18" s="243" t="s">
        <v>2</v>
      </c>
      <c r="O18" s="453"/>
      <c r="P18" s="453"/>
      <c r="Q18" s="453"/>
      <c r="R18" s="453"/>
      <c r="S18" s="453"/>
      <c r="T18" s="453"/>
      <c r="U18" s="453"/>
      <c r="V18" s="453"/>
      <c r="W18" s="371"/>
      <c r="X18" s="371"/>
      <c r="Y18" s="371"/>
      <c r="Z18" s="371"/>
      <c r="AA18" s="371"/>
      <c r="AB18" s="37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row>
    <row r="19" spans="1:53" ht="21.6" customHeight="1" x14ac:dyDescent="0.3">
      <c r="A19" s="371"/>
      <c r="B19" s="451"/>
      <c r="C19" s="451"/>
      <c r="D19" s="451"/>
      <c r="E19" s="451"/>
      <c r="F19" s="451"/>
      <c r="G19" s="451"/>
      <c r="H19" s="451"/>
      <c r="I19" s="451"/>
      <c r="J19" s="451"/>
      <c r="K19" s="451"/>
      <c r="L19" s="451"/>
      <c r="M19" s="451"/>
      <c r="N19" s="451"/>
      <c r="O19" s="452"/>
      <c r="P19" s="452"/>
      <c r="Q19" s="452"/>
      <c r="R19" s="452"/>
      <c r="S19" s="452"/>
      <c r="T19" s="452"/>
      <c r="U19" s="452"/>
      <c r="V19" s="452"/>
      <c r="W19" s="371"/>
      <c r="X19" s="371"/>
      <c r="Y19" s="371"/>
      <c r="Z19" s="371"/>
      <c r="AA19" s="371"/>
      <c r="AB19" s="37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row>
    <row r="20" spans="1:53" ht="106.2" customHeight="1" x14ac:dyDescent="0.3">
      <c r="A20" s="371"/>
      <c r="B20" s="379"/>
      <c r="C20" s="380"/>
      <c r="D20" s="380"/>
      <c r="E20" s="380"/>
      <c r="F20" s="380"/>
      <c r="G20" s="380"/>
      <c r="H20" s="380"/>
      <c r="I20" s="380"/>
      <c r="J20" s="380"/>
      <c r="K20" s="380"/>
      <c r="L20" s="380"/>
      <c r="M20" s="244"/>
      <c r="N20" s="402"/>
      <c r="O20" s="402"/>
      <c r="P20" s="402"/>
      <c r="Q20" s="402"/>
      <c r="R20" s="402"/>
      <c r="S20" s="402"/>
      <c r="T20" s="402"/>
      <c r="U20" s="402"/>
      <c r="V20" s="403"/>
      <c r="W20" s="371"/>
      <c r="X20" s="371"/>
      <c r="Y20" s="371"/>
      <c r="Z20" s="371"/>
      <c r="AA20" s="371"/>
      <c r="AB20" s="37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row>
    <row r="21" spans="1:53" ht="26.25" customHeight="1" x14ac:dyDescent="0.3">
      <c r="A21" s="371"/>
      <c r="B21" s="121" t="s">
        <v>56</v>
      </c>
      <c r="C21" s="369" t="s">
        <v>154</v>
      </c>
      <c r="D21" s="370"/>
      <c r="E21" s="367" t="s">
        <v>155</v>
      </c>
      <c r="F21" s="368"/>
      <c r="G21" s="332"/>
      <c r="H21" s="121" t="s">
        <v>56</v>
      </c>
      <c r="I21" s="369" t="s">
        <v>156</v>
      </c>
      <c r="J21" s="370"/>
      <c r="K21" s="367" t="s">
        <v>157</v>
      </c>
      <c r="L21" s="368"/>
      <c r="M21" s="320"/>
      <c r="N21" s="122" t="s">
        <v>56</v>
      </c>
      <c r="O21" s="376" t="s">
        <v>69</v>
      </c>
      <c r="P21" s="377"/>
      <c r="Q21" s="376" t="s">
        <v>152</v>
      </c>
      <c r="R21" s="378"/>
      <c r="S21" s="435" t="s">
        <v>68</v>
      </c>
      <c r="T21" s="377"/>
      <c r="U21" s="376" t="s">
        <v>151</v>
      </c>
      <c r="V21" s="377"/>
      <c r="W21" s="371"/>
      <c r="X21" s="371"/>
      <c r="Y21" s="371"/>
      <c r="Z21" s="371"/>
      <c r="AA21" s="371"/>
      <c r="AB21" s="37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row>
    <row r="22" spans="1:53" ht="21" customHeight="1" x14ac:dyDescent="0.3">
      <c r="A22" s="371"/>
      <c r="B22" s="123">
        <v>1</v>
      </c>
      <c r="C22" s="304" t="s">
        <v>306</v>
      </c>
      <c r="D22" s="305"/>
      <c r="E22" s="302" t="s">
        <v>308</v>
      </c>
      <c r="F22" s="303"/>
      <c r="G22" s="333"/>
      <c r="H22" s="124">
        <v>1</v>
      </c>
      <c r="I22" s="304" t="s">
        <v>178</v>
      </c>
      <c r="J22" s="305"/>
      <c r="K22" s="302" t="s">
        <v>158</v>
      </c>
      <c r="L22" s="303"/>
      <c r="M22" s="320"/>
      <c r="N22" s="122">
        <v>1</v>
      </c>
      <c r="O22" s="316" t="s">
        <v>310</v>
      </c>
      <c r="P22" s="319"/>
      <c r="Q22" s="316"/>
      <c r="R22" s="317"/>
      <c r="S22" s="310" t="s">
        <v>315</v>
      </c>
      <c r="T22" s="311"/>
      <c r="U22" s="312"/>
      <c r="V22" s="311"/>
      <c r="W22" s="371"/>
      <c r="X22" s="371"/>
      <c r="Y22" s="371"/>
      <c r="Z22" s="371"/>
      <c r="AA22" s="371"/>
      <c r="AB22" s="37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row>
    <row r="23" spans="1:53" ht="21" customHeight="1" x14ac:dyDescent="0.3">
      <c r="A23" s="371"/>
      <c r="B23" s="123">
        <v>2</v>
      </c>
      <c r="C23" s="306" t="s">
        <v>307</v>
      </c>
      <c r="D23" s="307"/>
      <c r="E23" s="300" t="s">
        <v>309</v>
      </c>
      <c r="F23" s="301"/>
      <c r="G23" s="333"/>
      <c r="H23" s="124">
        <v>2</v>
      </c>
      <c r="I23" s="306" t="s">
        <v>177</v>
      </c>
      <c r="J23" s="307"/>
      <c r="K23" s="300" t="s">
        <v>197</v>
      </c>
      <c r="L23" s="301"/>
      <c r="M23" s="320"/>
      <c r="N23" s="122">
        <v>2</v>
      </c>
      <c r="O23" s="314" t="s">
        <v>311</v>
      </c>
      <c r="P23" s="318"/>
      <c r="Q23" s="314"/>
      <c r="R23" s="315"/>
      <c r="S23" s="313" t="s">
        <v>316</v>
      </c>
      <c r="T23" s="309"/>
      <c r="U23" s="308"/>
      <c r="V23" s="309"/>
      <c r="W23" s="371"/>
      <c r="X23" s="371"/>
      <c r="Y23" s="371"/>
      <c r="Z23" s="371"/>
      <c r="AA23" s="371"/>
      <c r="AB23" s="37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row>
    <row r="24" spans="1:53" ht="21" customHeight="1" x14ac:dyDescent="0.3">
      <c r="A24" s="371"/>
      <c r="B24" s="123">
        <v>3</v>
      </c>
      <c r="C24" s="304" t="s">
        <v>216</v>
      </c>
      <c r="D24" s="305"/>
      <c r="E24" s="302" t="s">
        <v>159</v>
      </c>
      <c r="F24" s="303"/>
      <c r="G24" s="333"/>
      <c r="H24" s="124">
        <v>3</v>
      </c>
      <c r="I24" s="304" t="s">
        <v>179</v>
      </c>
      <c r="J24" s="305"/>
      <c r="K24" s="302" t="s">
        <v>198</v>
      </c>
      <c r="L24" s="303"/>
      <c r="M24" s="320"/>
      <c r="N24" s="122">
        <v>3</v>
      </c>
      <c r="O24" s="316" t="s">
        <v>312</v>
      </c>
      <c r="P24" s="319"/>
      <c r="Q24" s="316"/>
      <c r="R24" s="317"/>
      <c r="S24" s="310" t="s">
        <v>317</v>
      </c>
      <c r="T24" s="311"/>
      <c r="U24" s="312"/>
      <c r="V24" s="311"/>
      <c r="W24" s="371"/>
      <c r="X24" s="371"/>
      <c r="Y24" s="371"/>
      <c r="Z24" s="371"/>
      <c r="AA24" s="371"/>
      <c r="AB24" s="37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row>
    <row r="25" spans="1:53" ht="21" customHeight="1" x14ac:dyDescent="0.3">
      <c r="A25" s="371"/>
      <c r="B25" s="123">
        <v>4</v>
      </c>
      <c r="C25" s="306" t="s">
        <v>217</v>
      </c>
      <c r="D25" s="307"/>
      <c r="E25" s="300" t="s">
        <v>160</v>
      </c>
      <c r="F25" s="301"/>
      <c r="G25" s="333"/>
      <c r="H25" s="124">
        <v>4</v>
      </c>
      <c r="I25" s="306" t="s">
        <v>180</v>
      </c>
      <c r="J25" s="307"/>
      <c r="K25" s="300" t="s">
        <v>199</v>
      </c>
      <c r="L25" s="301"/>
      <c r="M25" s="320"/>
      <c r="N25" s="122">
        <v>4</v>
      </c>
      <c r="O25" s="314" t="s">
        <v>313</v>
      </c>
      <c r="P25" s="318"/>
      <c r="Q25" s="314"/>
      <c r="R25" s="315"/>
      <c r="S25" s="313" t="s">
        <v>70</v>
      </c>
      <c r="T25" s="309"/>
      <c r="U25" s="308"/>
      <c r="V25" s="309"/>
      <c r="W25" s="371"/>
      <c r="X25" s="371"/>
      <c r="Y25" s="371"/>
      <c r="Z25" s="371"/>
      <c r="AA25" s="371"/>
      <c r="AB25" s="37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row>
    <row r="26" spans="1:53" ht="21" customHeight="1" x14ac:dyDescent="0.3">
      <c r="A26" s="371"/>
      <c r="B26" s="123">
        <v>5</v>
      </c>
      <c r="C26" s="304" t="s">
        <v>218</v>
      </c>
      <c r="D26" s="305"/>
      <c r="E26" s="302" t="s">
        <v>161</v>
      </c>
      <c r="F26" s="303"/>
      <c r="G26" s="333"/>
      <c r="H26" s="124">
        <v>5</v>
      </c>
      <c r="I26" s="304" t="s">
        <v>181</v>
      </c>
      <c r="J26" s="305"/>
      <c r="K26" s="302" t="s">
        <v>200</v>
      </c>
      <c r="L26" s="303"/>
      <c r="M26" s="320"/>
      <c r="N26" s="122">
        <v>5</v>
      </c>
      <c r="O26" s="316" t="s">
        <v>314</v>
      </c>
      <c r="P26" s="319"/>
      <c r="Q26" s="316"/>
      <c r="R26" s="317"/>
      <c r="S26" s="310" t="s">
        <v>71</v>
      </c>
      <c r="T26" s="311"/>
      <c r="U26" s="312"/>
      <c r="V26" s="311"/>
      <c r="W26" s="371"/>
      <c r="X26" s="371"/>
      <c r="Y26" s="371"/>
      <c r="Z26" s="371"/>
      <c r="AA26" s="371"/>
      <c r="AB26" s="37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row>
    <row r="27" spans="1:53" ht="21" customHeight="1" x14ac:dyDescent="0.3">
      <c r="A27" s="371"/>
      <c r="B27" s="123">
        <v>6</v>
      </c>
      <c r="C27" s="306" t="s">
        <v>219</v>
      </c>
      <c r="D27" s="307"/>
      <c r="E27" s="300" t="s">
        <v>162</v>
      </c>
      <c r="F27" s="301"/>
      <c r="G27" s="333"/>
      <c r="H27" s="124">
        <v>6</v>
      </c>
      <c r="I27" s="306" t="s">
        <v>182</v>
      </c>
      <c r="J27" s="307"/>
      <c r="K27" s="300" t="s">
        <v>201</v>
      </c>
      <c r="L27" s="301"/>
      <c r="M27" s="320"/>
      <c r="N27" s="122">
        <v>6</v>
      </c>
      <c r="O27" s="314" t="s">
        <v>87</v>
      </c>
      <c r="P27" s="318"/>
      <c r="Q27" s="314"/>
      <c r="R27" s="315"/>
      <c r="S27" s="313" t="s">
        <v>72</v>
      </c>
      <c r="T27" s="309"/>
      <c r="U27" s="308"/>
      <c r="V27" s="309"/>
      <c r="W27" s="371"/>
      <c r="X27" s="371"/>
      <c r="Y27" s="371"/>
      <c r="Z27" s="371"/>
      <c r="AA27" s="371"/>
      <c r="AB27" s="37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row>
    <row r="28" spans="1:53" ht="21" customHeight="1" x14ac:dyDescent="0.3">
      <c r="A28" s="371"/>
      <c r="B28" s="123">
        <v>7</v>
      </c>
      <c r="C28" s="304" t="s">
        <v>220</v>
      </c>
      <c r="D28" s="305"/>
      <c r="E28" s="302" t="s">
        <v>163</v>
      </c>
      <c r="F28" s="303"/>
      <c r="G28" s="333"/>
      <c r="H28" s="124">
        <v>7</v>
      </c>
      <c r="I28" s="304" t="s">
        <v>183</v>
      </c>
      <c r="J28" s="305"/>
      <c r="K28" s="302" t="s">
        <v>202</v>
      </c>
      <c r="L28" s="303"/>
      <c r="M28" s="320"/>
      <c r="N28" s="122">
        <v>7</v>
      </c>
      <c r="O28" s="316" t="s">
        <v>88</v>
      </c>
      <c r="P28" s="319"/>
      <c r="Q28" s="316"/>
      <c r="R28" s="317"/>
      <c r="S28" s="310" t="s">
        <v>73</v>
      </c>
      <c r="T28" s="311"/>
      <c r="U28" s="312"/>
      <c r="V28" s="311"/>
      <c r="W28" s="371"/>
      <c r="X28" s="371"/>
      <c r="Y28" s="371"/>
      <c r="Z28" s="371"/>
      <c r="AA28" s="371"/>
      <c r="AB28" s="37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row>
    <row r="29" spans="1:53" ht="21" customHeight="1" x14ac:dyDescent="0.3">
      <c r="A29" s="371"/>
      <c r="B29" s="123">
        <v>8</v>
      </c>
      <c r="C29" s="306" t="s">
        <v>221</v>
      </c>
      <c r="D29" s="307"/>
      <c r="E29" s="300" t="s">
        <v>164</v>
      </c>
      <c r="F29" s="301"/>
      <c r="G29" s="333"/>
      <c r="H29" s="124">
        <v>8</v>
      </c>
      <c r="I29" s="306" t="s">
        <v>184</v>
      </c>
      <c r="J29" s="307"/>
      <c r="K29" s="300" t="s">
        <v>203</v>
      </c>
      <c r="L29" s="301"/>
      <c r="M29" s="320"/>
      <c r="N29" s="122">
        <v>8</v>
      </c>
      <c r="O29" s="314" t="s">
        <v>89</v>
      </c>
      <c r="P29" s="318"/>
      <c r="Q29" s="314"/>
      <c r="R29" s="315"/>
      <c r="S29" s="313" t="s">
        <v>74</v>
      </c>
      <c r="T29" s="309"/>
      <c r="U29" s="308"/>
      <c r="V29" s="309"/>
      <c r="W29" s="371"/>
      <c r="X29" s="371"/>
      <c r="Y29" s="371"/>
      <c r="Z29" s="371"/>
      <c r="AA29" s="371"/>
      <c r="AB29" s="37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row>
    <row r="30" spans="1:53" ht="21" customHeight="1" x14ac:dyDescent="0.3">
      <c r="A30" s="371"/>
      <c r="B30" s="123">
        <v>9</v>
      </c>
      <c r="C30" s="304" t="s">
        <v>222</v>
      </c>
      <c r="D30" s="305"/>
      <c r="E30" s="302" t="s">
        <v>165</v>
      </c>
      <c r="F30" s="303"/>
      <c r="G30" s="333"/>
      <c r="H30" s="124">
        <v>9</v>
      </c>
      <c r="I30" s="304" t="s">
        <v>185</v>
      </c>
      <c r="J30" s="305"/>
      <c r="K30" s="302" t="s">
        <v>204</v>
      </c>
      <c r="L30" s="303"/>
      <c r="M30" s="320"/>
      <c r="N30" s="122">
        <v>9</v>
      </c>
      <c r="O30" s="316" t="s">
        <v>90</v>
      </c>
      <c r="P30" s="319"/>
      <c r="Q30" s="316"/>
      <c r="R30" s="317"/>
      <c r="S30" s="310" t="s">
        <v>75</v>
      </c>
      <c r="T30" s="311"/>
      <c r="U30" s="312"/>
      <c r="V30" s="311"/>
      <c r="W30" s="371"/>
      <c r="X30" s="371"/>
      <c r="Y30" s="371"/>
      <c r="Z30" s="371"/>
      <c r="AA30" s="371"/>
      <c r="AB30" s="37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row>
    <row r="31" spans="1:53" ht="21" customHeight="1" x14ac:dyDescent="0.3">
      <c r="A31" s="371"/>
      <c r="B31" s="123">
        <v>10</v>
      </c>
      <c r="C31" s="306" t="s">
        <v>223</v>
      </c>
      <c r="D31" s="307"/>
      <c r="E31" s="300" t="s">
        <v>166</v>
      </c>
      <c r="F31" s="301"/>
      <c r="G31" s="333"/>
      <c r="H31" s="124">
        <v>10</v>
      </c>
      <c r="I31" s="306" t="s">
        <v>186</v>
      </c>
      <c r="J31" s="307"/>
      <c r="K31" s="300" t="s">
        <v>205</v>
      </c>
      <c r="L31" s="301"/>
      <c r="M31" s="320"/>
      <c r="N31" s="122">
        <v>10</v>
      </c>
      <c r="O31" s="314" t="s">
        <v>91</v>
      </c>
      <c r="P31" s="318"/>
      <c r="Q31" s="314"/>
      <c r="R31" s="315"/>
      <c r="S31" s="313" t="s">
        <v>76</v>
      </c>
      <c r="T31" s="309"/>
      <c r="U31" s="308"/>
      <c r="V31" s="309"/>
      <c r="W31" s="371"/>
      <c r="X31" s="371"/>
      <c r="Y31" s="371"/>
      <c r="Z31" s="371"/>
      <c r="AA31" s="371"/>
      <c r="AB31" s="37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row>
    <row r="32" spans="1:53" ht="21" customHeight="1" x14ac:dyDescent="0.3">
      <c r="A32" s="371"/>
      <c r="B32" s="123">
        <v>11</v>
      </c>
      <c r="C32" s="304" t="s">
        <v>224</v>
      </c>
      <c r="D32" s="305"/>
      <c r="E32" s="302" t="s">
        <v>167</v>
      </c>
      <c r="F32" s="303"/>
      <c r="G32" s="333"/>
      <c r="H32" s="124">
        <v>11</v>
      </c>
      <c r="I32" s="304" t="s">
        <v>187</v>
      </c>
      <c r="J32" s="305"/>
      <c r="K32" s="302" t="s">
        <v>206</v>
      </c>
      <c r="L32" s="303"/>
      <c r="M32" s="320"/>
      <c r="N32" s="122">
        <v>11</v>
      </c>
      <c r="O32" s="316" t="s">
        <v>92</v>
      </c>
      <c r="P32" s="319"/>
      <c r="Q32" s="316"/>
      <c r="R32" s="317"/>
      <c r="S32" s="310" t="s">
        <v>77</v>
      </c>
      <c r="T32" s="311"/>
      <c r="U32" s="312"/>
      <c r="V32" s="311"/>
      <c r="W32" s="371"/>
      <c r="X32" s="371"/>
      <c r="Y32" s="371"/>
      <c r="Z32" s="371"/>
      <c r="AA32" s="371"/>
      <c r="AB32" s="37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row>
    <row r="33" spans="1:53" ht="21" customHeight="1" x14ac:dyDescent="0.3">
      <c r="A33" s="371"/>
      <c r="B33" s="123">
        <v>12</v>
      </c>
      <c r="C33" s="306" t="s">
        <v>225</v>
      </c>
      <c r="D33" s="307"/>
      <c r="E33" s="300" t="s">
        <v>168</v>
      </c>
      <c r="F33" s="301"/>
      <c r="G33" s="333"/>
      <c r="H33" s="124">
        <v>12</v>
      </c>
      <c r="I33" s="306" t="s">
        <v>188</v>
      </c>
      <c r="J33" s="307"/>
      <c r="K33" s="300" t="s">
        <v>207</v>
      </c>
      <c r="L33" s="301"/>
      <c r="M33" s="320"/>
      <c r="N33" s="122">
        <v>12</v>
      </c>
      <c r="O33" s="314" t="s">
        <v>93</v>
      </c>
      <c r="P33" s="318"/>
      <c r="Q33" s="314"/>
      <c r="R33" s="315"/>
      <c r="S33" s="313" t="s">
        <v>78</v>
      </c>
      <c r="T33" s="309"/>
      <c r="U33" s="308"/>
      <c r="V33" s="309"/>
      <c r="W33" s="371"/>
      <c r="X33" s="371"/>
      <c r="Y33" s="371"/>
      <c r="Z33" s="371"/>
      <c r="AA33" s="371"/>
      <c r="AB33" s="37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row>
    <row r="34" spans="1:53" ht="21" customHeight="1" x14ac:dyDescent="0.3">
      <c r="A34" s="371"/>
      <c r="B34" s="123">
        <v>13</v>
      </c>
      <c r="C34" s="304" t="s">
        <v>226</v>
      </c>
      <c r="D34" s="305"/>
      <c r="E34" s="302" t="s">
        <v>169</v>
      </c>
      <c r="F34" s="303"/>
      <c r="G34" s="333"/>
      <c r="H34" s="124">
        <v>13</v>
      </c>
      <c r="I34" s="304" t="s">
        <v>189</v>
      </c>
      <c r="J34" s="305"/>
      <c r="K34" s="302" t="s">
        <v>208</v>
      </c>
      <c r="L34" s="303"/>
      <c r="M34" s="320"/>
      <c r="N34" s="122">
        <v>13</v>
      </c>
      <c r="O34" s="316" t="s">
        <v>94</v>
      </c>
      <c r="P34" s="319"/>
      <c r="Q34" s="316"/>
      <c r="R34" s="317"/>
      <c r="S34" s="310" t="s">
        <v>79</v>
      </c>
      <c r="T34" s="311"/>
      <c r="U34" s="312"/>
      <c r="V34" s="311"/>
      <c r="W34" s="371"/>
      <c r="X34" s="371"/>
      <c r="Y34" s="371"/>
      <c r="Z34" s="371"/>
      <c r="AA34" s="371"/>
      <c r="AB34" s="37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row>
    <row r="35" spans="1:53" ht="21" customHeight="1" x14ac:dyDescent="0.3">
      <c r="A35" s="371"/>
      <c r="B35" s="123">
        <v>14</v>
      </c>
      <c r="C35" s="306" t="s">
        <v>227</v>
      </c>
      <c r="D35" s="307"/>
      <c r="E35" s="300" t="s">
        <v>170</v>
      </c>
      <c r="F35" s="301"/>
      <c r="G35" s="333"/>
      <c r="H35" s="124">
        <v>14</v>
      </c>
      <c r="I35" s="306" t="s">
        <v>190</v>
      </c>
      <c r="J35" s="307"/>
      <c r="K35" s="300" t="s">
        <v>209</v>
      </c>
      <c r="L35" s="301"/>
      <c r="M35" s="320"/>
      <c r="N35" s="122">
        <v>14</v>
      </c>
      <c r="O35" s="314" t="s">
        <v>95</v>
      </c>
      <c r="P35" s="318"/>
      <c r="Q35" s="314"/>
      <c r="R35" s="315"/>
      <c r="S35" s="313" t="s">
        <v>80</v>
      </c>
      <c r="T35" s="309"/>
      <c r="U35" s="308"/>
      <c r="V35" s="309"/>
      <c r="W35" s="371"/>
      <c r="X35" s="371"/>
      <c r="Y35" s="371"/>
      <c r="Z35" s="371"/>
      <c r="AA35" s="371"/>
      <c r="AB35" s="37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row>
    <row r="36" spans="1:53" ht="21" customHeight="1" x14ac:dyDescent="0.3">
      <c r="A36" s="371"/>
      <c r="B36" s="123">
        <v>15</v>
      </c>
      <c r="C36" s="304" t="s">
        <v>228</v>
      </c>
      <c r="D36" s="305"/>
      <c r="E36" s="302" t="s">
        <v>171</v>
      </c>
      <c r="F36" s="303"/>
      <c r="G36" s="333"/>
      <c r="H36" s="124">
        <v>15</v>
      </c>
      <c r="I36" s="304" t="s">
        <v>191</v>
      </c>
      <c r="J36" s="305"/>
      <c r="K36" s="302" t="s">
        <v>210</v>
      </c>
      <c r="L36" s="303"/>
      <c r="M36" s="320"/>
      <c r="N36" s="122">
        <v>15</v>
      </c>
      <c r="O36" s="316" t="s">
        <v>96</v>
      </c>
      <c r="P36" s="319"/>
      <c r="Q36" s="316"/>
      <c r="R36" s="317"/>
      <c r="S36" s="310" t="s">
        <v>81</v>
      </c>
      <c r="T36" s="311"/>
      <c r="U36" s="312"/>
      <c r="V36" s="311"/>
      <c r="W36" s="371"/>
      <c r="X36" s="371"/>
      <c r="Y36" s="371"/>
      <c r="Z36" s="371"/>
      <c r="AA36" s="371"/>
      <c r="AB36" s="37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row>
    <row r="37" spans="1:53" ht="21" customHeight="1" x14ac:dyDescent="0.3">
      <c r="A37" s="371"/>
      <c r="B37" s="123">
        <v>16</v>
      </c>
      <c r="C37" s="306" t="s">
        <v>229</v>
      </c>
      <c r="D37" s="307"/>
      <c r="E37" s="300" t="s">
        <v>172</v>
      </c>
      <c r="F37" s="301"/>
      <c r="G37" s="333"/>
      <c r="H37" s="124">
        <v>16</v>
      </c>
      <c r="I37" s="306" t="s">
        <v>192</v>
      </c>
      <c r="J37" s="307"/>
      <c r="K37" s="300" t="s">
        <v>211</v>
      </c>
      <c r="L37" s="301"/>
      <c r="M37" s="320"/>
      <c r="N37" s="122">
        <v>16</v>
      </c>
      <c r="O37" s="314" t="s">
        <v>97</v>
      </c>
      <c r="P37" s="318"/>
      <c r="Q37" s="314"/>
      <c r="R37" s="315"/>
      <c r="S37" s="313" t="s">
        <v>82</v>
      </c>
      <c r="T37" s="309"/>
      <c r="U37" s="308"/>
      <c r="V37" s="309"/>
      <c r="W37" s="371"/>
      <c r="X37" s="371"/>
      <c r="Y37" s="371"/>
      <c r="Z37" s="371"/>
      <c r="AA37" s="371"/>
      <c r="AB37" s="37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row>
    <row r="38" spans="1:53" ht="21" customHeight="1" x14ac:dyDescent="0.3">
      <c r="A38" s="371"/>
      <c r="B38" s="123">
        <v>17</v>
      </c>
      <c r="C38" s="304" t="s">
        <v>230</v>
      </c>
      <c r="D38" s="305"/>
      <c r="E38" s="302" t="s">
        <v>173</v>
      </c>
      <c r="F38" s="303"/>
      <c r="G38" s="333"/>
      <c r="H38" s="124">
        <v>17</v>
      </c>
      <c r="I38" s="304" t="s">
        <v>193</v>
      </c>
      <c r="J38" s="305"/>
      <c r="K38" s="302" t="s">
        <v>212</v>
      </c>
      <c r="L38" s="303"/>
      <c r="M38" s="320"/>
      <c r="N38" s="122">
        <v>17</v>
      </c>
      <c r="O38" s="316" t="s">
        <v>98</v>
      </c>
      <c r="P38" s="319"/>
      <c r="Q38" s="316"/>
      <c r="R38" s="317"/>
      <c r="S38" s="310" t="s">
        <v>83</v>
      </c>
      <c r="T38" s="311"/>
      <c r="U38" s="312"/>
      <c r="V38" s="311"/>
      <c r="W38" s="371"/>
      <c r="X38" s="371"/>
      <c r="Y38" s="371"/>
      <c r="Z38" s="371"/>
      <c r="AA38" s="371"/>
      <c r="AB38" s="37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row>
    <row r="39" spans="1:53" ht="21" customHeight="1" x14ac:dyDescent="0.3">
      <c r="A39" s="371"/>
      <c r="B39" s="123">
        <v>18</v>
      </c>
      <c r="C39" s="306" t="s">
        <v>231</v>
      </c>
      <c r="D39" s="307"/>
      <c r="E39" s="300" t="s">
        <v>174</v>
      </c>
      <c r="F39" s="301"/>
      <c r="G39" s="333"/>
      <c r="H39" s="124">
        <v>18</v>
      </c>
      <c r="I39" s="306" t="s">
        <v>194</v>
      </c>
      <c r="J39" s="307"/>
      <c r="K39" s="300" t="s">
        <v>213</v>
      </c>
      <c r="L39" s="301"/>
      <c r="M39" s="320"/>
      <c r="N39" s="122">
        <v>18</v>
      </c>
      <c r="O39" s="314" t="s">
        <v>99</v>
      </c>
      <c r="P39" s="318"/>
      <c r="Q39" s="314"/>
      <c r="R39" s="315"/>
      <c r="S39" s="313" t="s">
        <v>84</v>
      </c>
      <c r="T39" s="309"/>
      <c r="U39" s="308"/>
      <c r="V39" s="309"/>
      <c r="W39" s="371"/>
      <c r="X39" s="371"/>
      <c r="Y39" s="371"/>
      <c r="Z39" s="371"/>
      <c r="AA39" s="371"/>
      <c r="AB39" s="37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row>
    <row r="40" spans="1:53" ht="21" customHeight="1" x14ac:dyDescent="0.3">
      <c r="A40" s="371"/>
      <c r="B40" s="123">
        <v>19</v>
      </c>
      <c r="C40" s="304" t="s">
        <v>232</v>
      </c>
      <c r="D40" s="305"/>
      <c r="E40" s="302" t="s">
        <v>175</v>
      </c>
      <c r="F40" s="303"/>
      <c r="G40" s="333"/>
      <c r="H40" s="124">
        <v>19</v>
      </c>
      <c r="I40" s="304" t="s">
        <v>195</v>
      </c>
      <c r="J40" s="305"/>
      <c r="K40" s="302" t="s">
        <v>214</v>
      </c>
      <c r="L40" s="303"/>
      <c r="M40" s="320"/>
      <c r="N40" s="122">
        <v>19</v>
      </c>
      <c r="O40" s="316" t="s">
        <v>100</v>
      </c>
      <c r="P40" s="319"/>
      <c r="Q40" s="316"/>
      <c r="R40" s="317"/>
      <c r="S40" s="310" t="s">
        <v>85</v>
      </c>
      <c r="T40" s="311"/>
      <c r="U40" s="312"/>
      <c r="V40" s="311"/>
      <c r="W40" s="371"/>
      <c r="X40" s="371"/>
      <c r="Y40" s="371"/>
      <c r="Z40" s="371"/>
      <c r="AA40" s="371"/>
      <c r="AB40" s="37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row>
    <row r="41" spans="1:53" ht="21" customHeight="1" x14ac:dyDescent="0.3">
      <c r="A41" s="371"/>
      <c r="B41" s="123">
        <v>20</v>
      </c>
      <c r="C41" s="306" t="s">
        <v>233</v>
      </c>
      <c r="D41" s="307"/>
      <c r="E41" s="300" t="s">
        <v>176</v>
      </c>
      <c r="F41" s="301"/>
      <c r="G41" s="333"/>
      <c r="H41" s="124">
        <v>20</v>
      </c>
      <c r="I41" s="306" t="s">
        <v>196</v>
      </c>
      <c r="J41" s="307"/>
      <c r="K41" s="300" t="s">
        <v>215</v>
      </c>
      <c r="L41" s="301"/>
      <c r="M41" s="320"/>
      <c r="N41" s="122">
        <v>20</v>
      </c>
      <c r="O41" s="314" t="s">
        <v>101</v>
      </c>
      <c r="P41" s="318"/>
      <c r="Q41" s="314"/>
      <c r="R41" s="315"/>
      <c r="S41" s="313" t="s">
        <v>86</v>
      </c>
      <c r="T41" s="309"/>
      <c r="U41" s="308"/>
      <c r="V41" s="309"/>
      <c r="W41" s="371"/>
      <c r="X41" s="371"/>
      <c r="Y41" s="371"/>
      <c r="Z41" s="371"/>
      <c r="AA41" s="371"/>
      <c r="AB41" s="37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row>
    <row r="42" spans="1:53" ht="21" customHeight="1" x14ac:dyDescent="0.3">
      <c r="A42" s="371"/>
      <c r="B42" s="123">
        <v>21</v>
      </c>
      <c r="C42" s="304" t="s">
        <v>325</v>
      </c>
      <c r="D42" s="305"/>
      <c r="E42" s="302" t="s">
        <v>326</v>
      </c>
      <c r="F42" s="303"/>
      <c r="G42" s="240"/>
      <c r="H42" s="124">
        <v>21</v>
      </c>
      <c r="I42" s="304" t="s">
        <v>385</v>
      </c>
      <c r="J42" s="305"/>
      <c r="K42" s="302" t="s">
        <v>386</v>
      </c>
      <c r="L42" s="303"/>
      <c r="M42" s="320"/>
      <c r="N42" s="122">
        <v>21</v>
      </c>
      <c r="O42" s="316" t="s">
        <v>445</v>
      </c>
      <c r="P42" s="319"/>
      <c r="Q42" s="316"/>
      <c r="R42" s="317"/>
      <c r="S42" s="310" t="s">
        <v>475</v>
      </c>
      <c r="T42" s="311"/>
      <c r="U42" s="312"/>
      <c r="V42" s="311"/>
      <c r="W42" s="371"/>
      <c r="X42" s="371"/>
      <c r="Y42" s="371"/>
      <c r="Z42" s="371"/>
      <c r="AA42" s="371"/>
      <c r="AB42" s="37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row>
    <row r="43" spans="1:53" ht="21" customHeight="1" x14ac:dyDescent="0.3">
      <c r="A43" s="371"/>
      <c r="B43" s="123">
        <v>22</v>
      </c>
      <c r="C43" s="306" t="s">
        <v>327</v>
      </c>
      <c r="D43" s="307"/>
      <c r="E43" s="300" t="s">
        <v>328</v>
      </c>
      <c r="F43" s="301"/>
      <c r="G43" s="240"/>
      <c r="H43" s="124">
        <v>22</v>
      </c>
      <c r="I43" s="306" t="s">
        <v>387</v>
      </c>
      <c r="J43" s="307"/>
      <c r="K43" s="300" t="s">
        <v>388</v>
      </c>
      <c r="L43" s="301"/>
      <c r="M43" s="320"/>
      <c r="N43" s="122">
        <v>22</v>
      </c>
      <c r="O43" s="314" t="s">
        <v>446</v>
      </c>
      <c r="P43" s="318"/>
      <c r="Q43" s="314"/>
      <c r="R43" s="315"/>
      <c r="S43" s="313" t="s">
        <v>476</v>
      </c>
      <c r="T43" s="309"/>
      <c r="U43" s="308"/>
      <c r="V43" s="309"/>
      <c r="W43" s="371"/>
      <c r="X43" s="371"/>
      <c r="Y43" s="371"/>
      <c r="Z43" s="371"/>
      <c r="AA43" s="371"/>
      <c r="AB43" s="37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row>
    <row r="44" spans="1:53" ht="21" customHeight="1" x14ac:dyDescent="0.3">
      <c r="A44" s="371"/>
      <c r="B44" s="123">
        <v>23</v>
      </c>
      <c r="C44" s="304" t="s">
        <v>329</v>
      </c>
      <c r="D44" s="305"/>
      <c r="E44" s="302" t="s">
        <v>330</v>
      </c>
      <c r="F44" s="303"/>
      <c r="G44" s="240"/>
      <c r="H44" s="124">
        <v>23</v>
      </c>
      <c r="I44" s="304" t="s">
        <v>389</v>
      </c>
      <c r="J44" s="305"/>
      <c r="K44" s="302" t="s">
        <v>390</v>
      </c>
      <c r="L44" s="303"/>
      <c r="M44" s="320"/>
      <c r="N44" s="122">
        <v>23</v>
      </c>
      <c r="O44" s="316" t="s">
        <v>447</v>
      </c>
      <c r="P44" s="319"/>
      <c r="Q44" s="316"/>
      <c r="R44" s="317"/>
      <c r="S44" s="310" t="s">
        <v>477</v>
      </c>
      <c r="T44" s="311"/>
      <c r="U44" s="312"/>
      <c r="V44" s="311"/>
      <c r="W44" s="371"/>
      <c r="X44" s="371"/>
      <c r="Y44" s="371"/>
      <c r="Z44" s="371"/>
      <c r="AA44" s="371"/>
      <c r="AB44" s="37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row>
    <row r="45" spans="1:53" ht="21" customHeight="1" x14ac:dyDescent="0.3">
      <c r="A45" s="371"/>
      <c r="B45" s="123">
        <v>24</v>
      </c>
      <c r="C45" s="306" t="s">
        <v>331</v>
      </c>
      <c r="D45" s="307"/>
      <c r="E45" s="300" t="s">
        <v>332</v>
      </c>
      <c r="F45" s="301"/>
      <c r="G45" s="240"/>
      <c r="H45" s="124">
        <v>24</v>
      </c>
      <c r="I45" s="306" t="s">
        <v>391</v>
      </c>
      <c r="J45" s="307"/>
      <c r="K45" s="300" t="s">
        <v>392</v>
      </c>
      <c r="L45" s="301"/>
      <c r="M45" s="320"/>
      <c r="N45" s="122">
        <v>24</v>
      </c>
      <c r="O45" s="314" t="s">
        <v>448</v>
      </c>
      <c r="P45" s="318"/>
      <c r="Q45" s="314"/>
      <c r="R45" s="315"/>
      <c r="S45" s="313" t="s">
        <v>478</v>
      </c>
      <c r="T45" s="309"/>
      <c r="U45" s="308"/>
      <c r="V45" s="309"/>
      <c r="W45" s="371"/>
      <c r="X45" s="371"/>
      <c r="Y45" s="371"/>
      <c r="Z45" s="371"/>
      <c r="AA45" s="371"/>
      <c r="AB45" s="37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row>
    <row r="46" spans="1:53" ht="21" customHeight="1" x14ac:dyDescent="0.3">
      <c r="A46" s="371"/>
      <c r="B46" s="123">
        <v>25</v>
      </c>
      <c r="C46" s="304" t="s">
        <v>333</v>
      </c>
      <c r="D46" s="305"/>
      <c r="E46" s="302" t="s">
        <v>334</v>
      </c>
      <c r="F46" s="303"/>
      <c r="G46" s="240"/>
      <c r="H46" s="124">
        <v>25</v>
      </c>
      <c r="I46" s="304" t="s">
        <v>393</v>
      </c>
      <c r="J46" s="305"/>
      <c r="K46" s="302" t="s">
        <v>394</v>
      </c>
      <c r="L46" s="303"/>
      <c r="M46" s="320"/>
      <c r="N46" s="122">
        <v>25</v>
      </c>
      <c r="O46" s="316" t="s">
        <v>449</v>
      </c>
      <c r="P46" s="319"/>
      <c r="Q46" s="316"/>
      <c r="R46" s="317"/>
      <c r="S46" s="310" t="s">
        <v>479</v>
      </c>
      <c r="T46" s="311"/>
      <c r="U46" s="312"/>
      <c r="V46" s="311"/>
      <c r="W46" s="371"/>
      <c r="X46" s="371"/>
      <c r="Y46" s="371"/>
      <c r="Z46" s="371"/>
      <c r="AA46" s="371"/>
      <c r="AB46" s="37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row>
    <row r="47" spans="1:53" ht="21" customHeight="1" x14ac:dyDescent="0.3">
      <c r="A47" s="371"/>
      <c r="B47" s="123">
        <v>26</v>
      </c>
      <c r="C47" s="306" t="s">
        <v>335</v>
      </c>
      <c r="D47" s="307"/>
      <c r="E47" s="300" t="s">
        <v>336</v>
      </c>
      <c r="F47" s="301"/>
      <c r="G47" s="240"/>
      <c r="H47" s="124">
        <v>26</v>
      </c>
      <c r="I47" s="306" t="s">
        <v>395</v>
      </c>
      <c r="J47" s="307"/>
      <c r="K47" s="300" t="s">
        <v>396</v>
      </c>
      <c r="L47" s="301"/>
      <c r="M47" s="320"/>
      <c r="N47" s="122">
        <v>26</v>
      </c>
      <c r="O47" s="314" t="s">
        <v>450</v>
      </c>
      <c r="P47" s="318"/>
      <c r="Q47" s="314"/>
      <c r="R47" s="315"/>
      <c r="S47" s="313" t="s">
        <v>480</v>
      </c>
      <c r="T47" s="309"/>
      <c r="U47" s="308"/>
      <c r="V47" s="309"/>
      <c r="W47" s="371"/>
      <c r="X47" s="371"/>
      <c r="Y47" s="371"/>
      <c r="Z47" s="371"/>
      <c r="AA47" s="371"/>
      <c r="AB47" s="37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row>
    <row r="48" spans="1:53" ht="21" customHeight="1" x14ac:dyDescent="0.3">
      <c r="A48" s="371"/>
      <c r="B48" s="123">
        <v>27</v>
      </c>
      <c r="C48" s="304" t="s">
        <v>337</v>
      </c>
      <c r="D48" s="305"/>
      <c r="E48" s="302" t="s">
        <v>338</v>
      </c>
      <c r="F48" s="303"/>
      <c r="G48" s="240"/>
      <c r="H48" s="124">
        <v>27</v>
      </c>
      <c r="I48" s="304" t="s">
        <v>397</v>
      </c>
      <c r="J48" s="305"/>
      <c r="K48" s="302" t="s">
        <v>398</v>
      </c>
      <c r="L48" s="303"/>
      <c r="M48" s="320"/>
      <c r="N48" s="122">
        <v>27</v>
      </c>
      <c r="O48" s="316" t="s">
        <v>451</v>
      </c>
      <c r="P48" s="319"/>
      <c r="Q48" s="316"/>
      <c r="R48" s="317"/>
      <c r="S48" s="310" t="s">
        <v>481</v>
      </c>
      <c r="T48" s="311"/>
      <c r="U48" s="312"/>
      <c r="V48" s="311"/>
      <c r="W48" s="371"/>
      <c r="X48" s="371"/>
      <c r="Y48" s="371"/>
      <c r="Z48" s="371"/>
      <c r="AA48" s="371"/>
      <c r="AB48" s="37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row>
    <row r="49" spans="1:53" ht="21" customHeight="1" x14ac:dyDescent="0.3">
      <c r="A49" s="371"/>
      <c r="B49" s="123">
        <v>28</v>
      </c>
      <c r="C49" s="306" t="s">
        <v>339</v>
      </c>
      <c r="D49" s="307"/>
      <c r="E49" s="300" t="s">
        <v>340</v>
      </c>
      <c r="F49" s="301"/>
      <c r="G49" s="240"/>
      <c r="H49" s="124">
        <v>28</v>
      </c>
      <c r="I49" s="306" t="s">
        <v>399</v>
      </c>
      <c r="J49" s="307"/>
      <c r="K49" s="300" t="s">
        <v>400</v>
      </c>
      <c r="L49" s="301"/>
      <c r="M49" s="320"/>
      <c r="N49" s="122">
        <v>28</v>
      </c>
      <c r="O49" s="314" t="s">
        <v>452</v>
      </c>
      <c r="P49" s="318"/>
      <c r="Q49" s="314"/>
      <c r="R49" s="315"/>
      <c r="S49" s="313" t="s">
        <v>482</v>
      </c>
      <c r="T49" s="309"/>
      <c r="U49" s="308"/>
      <c r="V49" s="309"/>
      <c r="W49" s="371"/>
      <c r="X49" s="371"/>
      <c r="Y49" s="371"/>
      <c r="Z49" s="371"/>
      <c r="AA49" s="371"/>
      <c r="AB49" s="37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row>
    <row r="50" spans="1:53" ht="21" customHeight="1" x14ac:dyDescent="0.3">
      <c r="A50" s="371"/>
      <c r="B50" s="123">
        <v>29</v>
      </c>
      <c r="C50" s="304" t="s">
        <v>341</v>
      </c>
      <c r="D50" s="305"/>
      <c r="E50" s="302" t="s">
        <v>342</v>
      </c>
      <c r="F50" s="303"/>
      <c r="G50" s="240"/>
      <c r="H50" s="124">
        <v>29</v>
      </c>
      <c r="I50" s="304" t="s">
        <v>401</v>
      </c>
      <c r="J50" s="305"/>
      <c r="K50" s="302" t="s">
        <v>402</v>
      </c>
      <c r="L50" s="303"/>
      <c r="M50" s="320"/>
      <c r="N50" s="122">
        <v>29</v>
      </c>
      <c r="O50" s="316" t="s">
        <v>453</v>
      </c>
      <c r="P50" s="319"/>
      <c r="Q50" s="316"/>
      <c r="R50" s="317"/>
      <c r="S50" s="310" t="s">
        <v>483</v>
      </c>
      <c r="T50" s="311"/>
      <c r="U50" s="312"/>
      <c r="V50" s="311"/>
      <c r="W50" s="371"/>
      <c r="X50" s="371"/>
      <c r="Y50" s="371"/>
      <c r="Z50" s="371"/>
      <c r="AA50" s="371"/>
      <c r="AB50" s="37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row>
    <row r="51" spans="1:53" ht="21" customHeight="1" x14ac:dyDescent="0.3">
      <c r="A51" s="371"/>
      <c r="B51" s="123">
        <v>30</v>
      </c>
      <c r="C51" s="306" t="s">
        <v>343</v>
      </c>
      <c r="D51" s="307"/>
      <c r="E51" s="300" t="s">
        <v>344</v>
      </c>
      <c r="F51" s="301"/>
      <c r="G51" s="240"/>
      <c r="H51" s="124">
        <v>30</v>
      </c>
      <c r="I51" s="306" t="s">
        <v>403</v>
      </c>
      <c r="J51" s="307"/>
      <c r="K51" s="300" t="s">
        <v>404</v>
      </c>
      <c r="L51" s="301"/>
      <c r="M51" s="320"/>
      <c r="N51" s="122">
        <v>30</v>
      </c>
      <c r="O51" s="314" t="s">
        <v>454</v>
      </c>
      <c r="P51" s="318"/>
      <c r="Q51" s="314"/>
      <c r="R51" s="315"/>
      <c r="S51" s="313" t="s">
        <v>484</v>
      </c>
      <c r="T51" s="309"/>
      <c r="U51" s="308"/>
      <c r="V51" s="309"/>
      <c r="W51" s="371"/>
      <c r="X51" s="371"/>
      <c r="Y51" s="371"/>
      <c r="Z51" s="371"/>
      <c r="AA51" s="371"/>
      <c r="AB51" s="37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row>
    <row r="52" spans="1:53" ht="21" customHeight="1" x14ac:dyDescent="0.3">
      <c r="A52" s="371"/>
      <c r="B52" s="123">
        <v>31</v>
      </c>
      <c r="C52" s="304" t="s">
        <v>345</v>
      </c>
      <c r="D52" s="305"/>
      <c r="E52" s="302" t="s">
        <v>346</v>
      </c>
      <c r="F52" s="303"/>
      <c r="G52" s="240"/>
      <c r="H52" s="124">
        <v>31</v>
      </c>
      <c r="I52" s="304" t="s">
        <v>405</v>
      </c>
      <c r="J52" s="305"/>
      <c r="K52" s="302" t="s">
        <v>406</v>
      </c>
      <c r="L52" s="303"/>
      <c r="M52" s="320"/>
      <c r="N52" s="122">
        <v>31</v>
      </c>
      <c r="O52" s="316" t="s">
        <v>455</v>
      </c>
      <c r="P52" s="319"/>
      <c r="Q52" s="316"/>
      <c r="R52" s="317"/>
      <c r="S52" s="310" t="s">
        <v>485</v>
      </c>
      <c r="T52" s="311"/>
      <c r="U52" s="312"/>
      <c r="V52" s="311"/>
      <c r="W52" s="371"/>
      <c r="X52" s="371"/>
      <c r="Y52" s="371"/>
      <c r="Z52" s="371"/>
      <c r="AA52" s="371"/>
      <c r="AB52" s="37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row>
    <row r="53" spans="1:53" ht="21" customHeight="1" x14ac:dyDescent="0.3">
      <c r="A53" s="371"/>
      <c r="B53" s="123">
        <v>32</v>
      </c>
      <c r="C53" s="306" t="s">
        <v>347</v>
      </c>
      <c r="D53" s="307"/>
      <c r="E53" s="300" t="s">
        <v>348</v>
      </c>
      <c r="F53" s="301"/>
      <c r="G53" s="240"/>
      <c r="H53" s="124">
        <v>32</v>
      </c>
      <c r="I53" s="306" t="s">
        <v>407</v>
      </c>
      <c r="J53" s="307"/>
      <c r="K53" s="300" t="s">
        <v>408</v>
      </c>
      <c r="L53" s="301"/>
      <c r="M53" s="320"/>
      <c r="N53" s="122">
        <v>32</v>
      </c>
      <c r="O53" s="314" t="s">
        <v>456</v>
      </c>
      <c r="P53" s="318"/>
      <c r="Q53" s="314"/>
      <c r="R53" s="315"/>
      <c r="S53" s="313" t="s">
        <v>486</v>
      </c>
      <c r="T53" s="309"/>
      <c r="U53" s="308"/>
      <c r="V53" s="309"/>
      <c r="W53" s="371"/>
      <c r="X53" s="371"/>
      <c r="Y53" s="371"/>
      <c r="Z53" s="371"/>
      <c r="AA53" s="371"/>
      <c r="AB53" s="37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row>
    <row r="54" spans="1:53" ht="21" customHeight="1" x14ac:dyDescent="0.3">
      <c r="A54" s="371"/>
      <c r="B54" s="123">
        <v>33</v>
      </c>
      <c r="C54" s="304" t="s">
        <v>349</v>
      </c>
      <c r="D54" s="305"/>
      <c r="E54" s="302" t="s">
        <v>350</v>
      </c>
      <c r="F54" s="303"/>
      <c r="G54" s="240"/>
      <c r="H54" s="124">
        <v>33</v>
      </c>
      <c r="I54" s="304" t="s">
        <v>409</v>
      </c>
      <c r="J54" s="305"/>
      <c r="K54" s="302" t="s">
        <v>410</v>
      </c>
      <c r="L54" s="303"/>
      <c r="M54" s="320"/>
      <c r="N54" s="122">
        <v>33</v>
      </c>
      <c r="O54" s="316" t="s">
        <v>457</v>
      </c>
      <c r="P54" s="319"/>
      <c r="Q54" s="316"/>
      <c r="R54" s="317"/>
      <c r="S54" s="310" t="s">
        <v>487</v>
      </c>
      <c r="T54" s="311"/>
      <c r="U54" s="312"/>
      <c r="V54" s="311"/>
      <c r="W54" s="371"/>
      <c r="X54" s="371"/>
      <c r="Y54" s="371"/>
      <c r="Z54" s="371"/>
      <c r="AA54" s="371"/>
      <c r="AB54" s="37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row>
    <row r="55" spans="1:53" ht="21" customHeight="1" x14ac:dyDescent="0.3">
      <c r="A55" s="371"/>
      <c r="B55" s="123">
        <v>34</v>
      </c>
      <c r="C55" s="306" t="s">
        <v>351</v>
      </c>
      <c r="D55" s="307"/>
      <c r="E55" s="300" t="s">
        <v>352</v>
      </c>
      <c r="F55" s="301"/>
      <c r="G55" s="240"/>
      <c r="H55" s="124">
        <v>34</v>
      </c>
      <c r="I55" s="306" t="s">
        <v>411</v>
      </c>
      <c r="J55" s="307"/>
      <c r="K55" s="300" t="s">
        <v>412</v>
      </c>
      <c r="L55" s="301"/>
      <c r="M55" s="320"/>
      <c r="N55" s="122">
        <v>34</v>
      </c>
      <c r="O55" s="314" t="s">
        <v>458</v>
      </c>
      <c r="P55" s="318"/>
      <c r="Q55" s="314"/>
      <c r="R55" s="315"/>
      <c r="S55" s="313" t="s">
        <v>488</v>
      </c>
      <c r="T55" s="309"/>
      <c r="U55" s="308"/>
      <c r="V55" s="309"/>
      <c r="W55" s="371"/>
      <c r="X55" s="371"/>
      <c r="Y55" s="371"/>
      <c r="Z55" s="371"/>
      <c r="AA55" s="371"/>
      <c r="AB55" s="37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row>
    <row r="56" spans="1:53" ht="21" customHeight="1" x14ac:dyDescent="0.3">
      <c r="A56" s="371"/>
      <c r="B56" s="123">
        <v>35</v>
      </c>
      <c r="C56" s="304" t="s">
        <v>353</v>
      </c>
      <c r="D56" s="305"/>
      <c r="E56" s="302" t="s">
        <v>354</v>
      </c>
      <c r="F56" s="303"/>
      <c r="G56" s="240"/>
      <c r="H56" s="124">
        <v>35</v>
      </c>
      <c r="I56" s="304" t="s">
        <v>413</v>
      </c>
      <c r="J56" s="305"/>
      <c r="K56" s="302" t="s">
        <v>414</v>
      </c>
      <c r="L56" s="303"/>
      <c r="M56" s="320"/>
      <c r="N56" s="122">
        <v>35</v>
      </c>
      <c r="O56" s="316" t="s">
        <v>459</v>
      </c>
      <c r="P56" s="319"/>
      <c r="Q56" s="316"/>
      <c r="R56" s="317"/>
      <c r="S56" s="310" t="s">
        <v>489</v>
      </c>
      <c r="T56" s="311"/>
      <c r="U56" s="312"/>
      <c r="V56" s="311"/>
      <c r="W56" s="371"/>
      <c r="X56" s="371"/>
      <c r="Y56" s="371"/>
      <c r="Z56" s="371"/>
      <c r="AA56" s="371"/>
      <c r="AB56" s="37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row>
    <row r="57" spans="1:53" ht="21" customHeight="1" x14ac:dyDescent="0.3">
      <c r="A57" s="371"/>
      <c r="B57" s="123">
        <v>36</v>
      </c>
      <c r="C57" s="306" t="s">
        <v>355</v>
      </c>
      <c r="D57" s="307"/>
      <c r="E57" s="300" t="s">
        <v>356</v>
      </c>
      <c r="F57" s="301"/>
      <c r="G57" s="240"/>
      <c r="H57" s="124">
        <v>36</v>
      </c>
      <c r="I57" s="306" t="s">
        <v>415</v>
      </c>
      <c r="J57" s="307"/>
      <c r="K57" s="300" t="s">
        <v>416</v>
      </c>
      <c r="L57" s="301"/>
      <c r="M57" s="320"/>
      <c r="N57" s="122">
        <v>36</v>
      </c>
      <c r="O57" s="314" t="s">
        <v>460</v>
      </c>
      <c r="P57" s="318"/>
      <c r="Q57" s="314"/>
      <c r="R57" s="315"/>
      <c r="S57" s="313" t="s">
        <v>490</v>
      </c>
      <c r="T57" s="309"/>
      <c r="U57" s="308"/>
      <c r="V57" s="309"/>
      <c r="W57" s="371"/>
      <c r="X57" s="371"/>
      <c r="Y57" s="371"/>
      <c r="Z57" s="371"/>
      <c r="AA57" s="371"/>
      <c r="AB57" s="37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row>
    <row r="58" spans="1:53" ht="21" customHeight="1" x14ac:dyDescent="0.3">
      <c r="A58" s="371"/>
      <c r="B58" s="123">
        <v>37</v>
      </c>
      <c r="C58" s="304" t="s">
        <v>357</v>
      </c>
      <c r="D58" s="305"/>
      <c r="E58" s="302" t="s">
        <v>358</v>
      </c>
      <c r="F58" s="303"/>
      <c r="G58" s="240"/>
      <c r="H58" s="124">
        <v>37</v>
      </c>
      <c r="I58" s="304" t="s">
        <v>417</v>
      </c>
      <c r="J58" s="305"/>
      <c r="K58" s="302" t="s">
        <v>418</v>
      </c>
      <c r="L58" s="303"/>
      <c r="M58" s="320"/>
      <c r="N58" s="122">
        <v>37</v>
      </c>
      <c r="O58" s="316" t="s">
        <v>461</v>
      </c>
      <c r="P58" s="319"/>
      <c r="Q58" s="316"/>
      <c r="R58" s="317"/>
      <c r="S58" s="310" t="s">
        <v>491</v>
      </c>
      <c r="T58" s="311"/>
      <c r="U58" s="312"/>
      <c r="V58" s="311"/>
      <c r="W58" s="371"/>
      <c r="X58" s="371"/>
      <c r="Y58" s="371"/>
      <c r="Z58" s="371"/>
      <c r="AA58" s="371"/>
      <c r="AB58" s="37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row>
    <row r="59" spans="1:53" ht="21" customHeight="1" x14ac:dyDescent="0.3">
      <c r="A59" s="371"/>
      <c r="B59" s="123">
        <v>38</v>
      </c>
      <c r="C59" s="306" t="s">
        <v>359</v>
      </c>
      <c r="D59" s="307"/>
      <c r="E59" s="300" t="s">
        <v>360</v>
      </c>
      <c r="F59" s="301"/>
      <c r="G59" s="240"/>
      <c r="H59" s="124">
        <v>38</v>
      </c>
      <c r="I59" s="306" t="s">
        <v>419</v>
      </c>
      <c r="J59" s="307"/>
      <c r="K59" s="300" t="s">
        <v>420</v>
      </c>
      <c r="L59" s="301"/>
      <c r="M59" s="320"/>
      <c r="N59" s="122">
        <v>38</v>
      </c>
      <c r="O59" s="314" t="s">
        <v>462</v>
      </c>
      <c r="P59" s="318"/>
      <c r="Q59" s="314"/>
      <c r="R59" s="315"/>
      <c r="S59" s="313" t="s">
        <v>492</v>
      </c>
      <c r="T59" s="309"/>
      <c r="U59" s="308"/>
      <c r="V59" s="309"/>
      <c r="W59" s="371"/>
      <c r="X59" s="371"/>
      <c r="Y59" s="371"/>
      <c r="Z59" s="371"/>
      <c r="AA59" s="371"/>
      <c r="AB59" s="37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row>
    <row r="60" spans="1:53" ht="21" customHeight="1" x14ac:dyDescent="0.3">
      <c r="A60" s="371"/>
      <c r="B60" s="123">
        <v>39</v>
      </c>
      <c r="C60" s="304" t="s">
        <v>361</v>
      </c>
      <c r="D60" s="305"/>
      <c r="E60" s="302" t="s">
        <v>362</v>
      </c>
      <c r="F60" s="303"/>
      <c r="G60" s="240"/>
      <c r="H60" s="124">
        <v>39</v>
      </c>
      <c r="I60" s="304" t="s">
        <v>421</v>
      </c>
      <c r="J60" s="305"/>
      <c r="K60" s="302" t="s">
        <v>422</v>
      </c>
      <c r="L60" s="303"/>
      <c r="M60" s="320"/>
      <c r="N60" s="122">
        <v>39</v>
      </c>
      <c r="O60" s="316" t="s">
        <v>463</v>
      </c>
      <c r="P60" s="319"/>
      <c r="Q60" s="316"/>
      <c r="R60" s="317"/>
      <c r="S60" s="310" t="s">
        <v>493</v>
      </c>
      <c r="T60" s="311"/>
      <c r="U60" s="312"/>
      <c r="V60" s="311"/>
      <c r="W60" s="371"/>
      <c r="X60" s="371"/>
      <c r="Y60" s="371"/>
      <c r="Z60" s="371"/>
      <c r="AA60" s="371"/>
      <c r="AB60" s="37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row>
    <row r="61" spans="1:53" ht="21" customHeight="1" x14ac:dyDescent="0.3">
      <c r="A61" s="371"/>
      <c r="B61" s="123">
        <v>40</v>
      </c>
      <c r="C61" s="306" t="s">
        <v>363</v>
      </c>
      <c r="D61" s="307"/>
      <c r="E61" s="300" t="s">
        <v>364</v>
      </c>
      <c r="F61" s="301"/>
      <c r="G61" s="240"/>
      <c r="H61" s="124">
        <v>40</v>
      </c>
      <c r="I61" s="306" t="s">
        <v>423</v>
      </c>
      <c r="J61" s="307"/>
      <c r="K61" s="300" t="s">
        <v>424</v>
      </c>
      <c r="L61" s="301"/>
      <c r="M61" s="320"/>
      <c r="N61" s="122">
        <v>40</v>
      </c>
      <c r="O61" s="314" t="s">
        <v>464</v>
      </c>
      <c r="P61" s="318"/>
      <c r="Q61" s="314"/>
      <c r="R61" s="315"/>
      <c r="S61" s="313" t="s">
        <v>494</v>
      </c>
      <c r="T61" s="309"/>
      <c r="U61" s="308"/>
      <c r="V61" s="309"/>
      <c r="W61" s="371"/>
      <c r="X61" s="371"/>
      <c r="Y61" s="371"/>
      <c r="Z61" s="371"/>
      <c r="AA61" s="371"/>
      <c r="AB61" s="37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row>
    <row r="62" spans="1:53" ht="21" customHeight="1" x14ac:dyDescent="0.3">
      <c r="A62" s="371"/>
      <c r="B62" s="123">
        <v>41</v>
      </c>
      <c r="C62" s="304" t="s">
        <v>365</v>
      </c>
      <c r="D62" s="305"/>
      <c r="E62" s="302" t="s">
        <v>366</v>
      </c>
      <c r="F62" s="303"/>
      <c r="G62" s="240"/>
      <c r="H62" s="124">
        <v>41</v>
      </c>
      <c r="I62" s="304" t="s">
        <v>425</v>
      </c>
      <c r="J62" s="305"/>
      <c r="K62" s="302" t="s">
        <v>426</v>
      </c>
      <c r="L62" s="303"/>
      <c r="M62" s="320"/>
      <c r="N62" s="122">
        <v>41</v>
      </c>
      <c r="O62" s="316" t="s">
        <v>465</v>
      </c>
      <c r="P62" s="319"/>
      <c r="Q62" s="316"/>
      <c r="R62" s="317"/>
      <c r="S62" s="310" t="s">
        <v>495</v>
      </c>
      <c r="T62" s="311"/>
      <c r="U62" s="312"/>
      <c r="V62" s="311"/>
      <c r="W62" s="371"/>
      <c r="X62" s="371"/>
      <c r="Y62" s="371"/>
      <c r="Z62" s="371"/>
      <c r="AA62" s="371"/>
      <c r="AB62" s="37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row>
    <row r="63" spans="1:53" ht="21" customHeight="1" x14ac:dyDescent="0.3">
      <c r="A63" s="371"/>
      <c r="B63" s="123">
        <v>42</v>
      </c>
      <c r="C63" s="306" t="s">
        <v>367</v>
      </c>
      <c r="D63" s="307"/>
      <c r="E63" s="300" t="s">
        <v>368</v>
      </c>
      <c r="F63" s="301"/>
      <c r="G63" s="240"/>
      <c r="H63" s="124">
        <v>42</v>
      </c>
      <c r="I63" s="306" t="s">
        <v>427</v>
      </c>
      <c r="J63" s="307"/>
      <c r="K63" s="300" t="s">
        <v>428</v>
      </c>
      <c r="L63" s="301"/>
      <c r="M63" s="320"/>
      <c r="N63" s="122">
        <v>42</v>
      </c>
      <c r="O63" s="314" t="s">
        <v>466</v>
      </c>
      <c r="P63" s="318"/>
      <c r="Q63" s="314"/>
      <c r="R63" s="315"/>
      <c r="S63" s="313" t="s">
        <v>496</v>
      </c>
      <c r="T63" s="309"/>
      <c r="U63" s="308"/>
      <c r="V63" s="309"/>
      <c r="W63" s="371"/>
      <c r="X63" s="371"/>
      <c r="Y63" s="371"/>
      <c r="Z63" s="371"/>
      <c r="AA63" s="371"/>
      <c r="AB63" s="37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row>
    <row r="64" spans="1:53" ht="21" customHeight="1" x14ac:dyDescent="0.3">
      <c r="A64" s="371"/>
      <c r="B64" s="123">
        <v>43</v>
      </c>
      <c r="C64" s="304" t="s">
        <v>369</v>
      </c>
      <c r="D64" s="305"/>
      <c r="E64" s="302" t="s">
        <v>370</v>
      </c>
      <c r="F64" s="303"/>
      <c r="G64" s="240"/>
      <c r="H64" s="124">
        <v>43</v>
      </c>
      <c r="I64" s="304" t="s">
        <v>429</v>
      </c>
      <c r="J64" s="305"/>
      <c r="K64" s="302" t="s">
        <v>430</v>
      </c>
      <c r="L64" s="303"/>
      <c r="M64" s="320"/>
      <c r="N64" s="122">
        <v>43</v>
      </c>
      <c r="O64" s="316" t="s">
        <v>467</v>
      </c>
      <c r="P64" s="319"/>
      <c r="Q64" s="316"/>
      <c r="R64" s="317"/>
      <c r="S64" s="310" t="s">
        <v>497</v>
      </c>
      <c r="T64" s="311"/>
      <c r="U64" s="312"/>
      <c r="V64" s="311"/>
      <c r="W64" s="371"/>
      <c r="X64" s="371"/>
      <c r="Y64" s="371"/>
      <c r="Z64" s="371"/>
      <c r="AA64" s="371"/>
      <c r="AB64" s="37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row>
    <row r="65" spans="1:53" ht="21" customHeight="1" x14ac:dyDescent="0.3">
      <c r="A65" s="371"/>
      <c r="B65" s="123">
        <v>44</v>
      </c>
      <c r="C65" s="306" t="s">
        <v>371</v>
      </c>
      <c r="D65" s="307"/>
      <c r="E65" s="300" t="s">
        <v>372</v>
      </c>
      <c r="F65" s="301"/>
      <c r="G65" s="240"/>
      <c r="H65" s="124">
        <v>44</v>
      </c>
      <c r="I65" s="306" t="s">
        <v>431</v>
      </c>
      <c r="J65" s="307"/>
      <c r="K65" s="300" t="s">
        <v>432</v>
      </c>
      <c r="L65" s="301"/>
      <c r="M65" s="320"/>
      <c r="N65" s="122">
        <v>44</v>
      </c>
      <c r="O65" s="314" t="s">
        <v>468</v>
      </c>
      <c r="P65" s="318"/>
      <c r="Q65" s="314"/>
      <c r="R65" s="315"/>
      <c r="S65" s="313" t="s">
        <v>498</v>
      </c>
      <c r="T65" s="309"/>
      <c r="U65" s="308"/>
      <c r="V65" s="309"/>
      <c r="W65" s="371"/>
      <c r="X65" s="371"/>
      <c r="Y65" s="371"/>
      <c r="Z65" s="371"/>
      <c r="AA65" s="371"/>
      <c r="AB65" s="37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row>
    <row r="66" spans="1:53" ht="21" customHeight="1" x14ac:dyDescent="0.3">
      <c r="A66" s="371"/>
      <c r="B66" s="123">
        <v>45</v>
      </c>
      <c r="C66" s="304" t="s">
        <v>373</v>
      </c>
      <c r="D66" s="305"/>
      <c r="E66" s="302" t="s">
        <v>374</v>
      </c>
      <c r="F66" s="303"/>
      <c r="G66" s="240"/>
      <c r="H66" s="124">
        <v>45</v>
      </c>
      <c r="I66" s="304" t="s">
        <v>433</v>
      </c>
      <c r="J66" s="305"/>
      <c r="K66" s="302" t="s">
        <v>434</v>
      </c>
      <c r="L66" s="303"/>
      <c r="M66" s="320"/>
      <c r="N66" s="122">
        <v>45</v>
      </c>
      <c r="O66" s="316" t="s">
        <v>469</v>
      </c>
      <c r="P66" s="319"/>
      <c r="Q66" s="316"/>
      <c r="R66" s="317"/>
      <c r="S66" s="310" t="s">
        <v>499</v>
      </c>
      <c r="T66" s="311"/>
      <c r="U66" s="312"/>
      <c r="V66" s="311"/>
      <c r="W66" s="371"/>
      <c r="X66" s="371"/>
      <c r="Y66" s="371"/>
      <c r="Z66" s="371"/>
      <c r="AA66" s="371"/>
      <c r="AB66" s="37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row>
    <row r="67" spans="1:53" ht="21" customHeight="1" x14ac:dyDescent="0.3">
      <c r="A67" s="371"/>
      <c r="B67" s="123">
        <v>46</v>
      </c>
      <c r="C67" s="306" t="s">
        <v>375</v>
      </c>
      <c r="D67" s="307"/>
      <c r="E67" s="300" t="s">
        <v>376</v>
      </c>
      <c r="F67" s="301"/>
      <c r="G67" s="240"/>
      <c r="H67" s="124">
        <v>46</v>
      </c>
      <c r="I67" s="306" t="s">
        <v>435</v>
      </c>
      <c r="J67" s="307"/>
      <c r="K67" s="300" t="s">
        <v>436</v>
      </c>
      <c r="L67" s="301"/>
      <c r="M67" s="320"/>
      <c r="N67" s="122">
        <v>46</v>
      </c>
      <c r="O67" s="314" t="s">
        <v>470</v>
      </c>
      <c r="P67" s="318"/>
      <c r="Q67" s="314"/>
      <c r="R67" s="315"/>
      <c r="S67" s="313" t="s">
        <v>500</v>
      </c>
      <c r="T67" s="309"/>
      <c r="U67" s="308"/>
      <c r="V67" s="309"/>
      <c r="W67" s="371"/>
      <c r="X67" s="371"/>
      <c r="Y67" s="371"/>
      <c r="Z67" s="371"/>
      <c r="AA67" s="371"/>
      <c r="AB67" s="37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row>
    <row r="68" spans="1:53" ht="21" customHeight="1" x14ac:dyDescent="0.3">
      <c r="A68" s="371"/>
      <c r="B68" s="123">
        <v>47</v>
      </c>
      <c r="C68" s="304" t="s">
        <v>377</v>
      </c>
      <c r="D68" s="305"/>
      <c r="E68" s="302" t="s">
        <v>378</v>
      </c>
      <c r="F68" s="303"/>
      <c r="G68" s="240"/>
      <c r="H68" s="124">
        <v>47</v>
      </c>
      <c r="I68" s="304" t="s">
        <v>437</v>
      </c>
      <c r="J68" s="305"/>
      <c r="K68" s="302" t="s">
        <v>438</v>
      </c>
      <c r="L68" s="303"/>
      <c r="M68" s="320"/>
      <c r="N68" s="122">
        <v>47</v>
      </c>
      <c r="O68" s="316" t="s">
        <v>471</v>
      </c>
      <c r="P68" s="319"/>
      <c r="Q68" s="316"/>
      <c r="R68" s="317"/>
      <c r="S68" s="310" t="s">
        <v>501</v>
      </c>
      <c r="T68" s="311"/>
      <c r="U68" s="312"/>
      <c r="V68" s="311"/>
      <c r="W68" s="371"/>
      <c r="X68" s="371"/>
      <c r="Y68" s="371"/>
      <c r="Z68" s="371"/>
      <c r="AA68" s="371"/>
      <c r="AB68" s="37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row>
    <row r="69" spans="1:53" ht="21" customHeight="1" x14ac:dyDescent="0.3">
      <c r="A69" s="371"/>
      <c r="B69" s="123">
        <v>48</v>
      </c>
      <c r="C69" s="306" t="s">
        <v>379</v>
      </c>
      <c r="D69" s="307"/>
      <c r="E69" s="300" t="s">
        <v>380</v>
      </c>
      <c r="F69" s="301"/>
      <c r="G69" s="240"/>
      <c r="H69" s="124">
        <v>48</v>
      </c>
      <c r="I69" s="306" t="s">
        <v>439</v>
      </c>
      <c r="J69" s="307"/>
      <c r="K69" s="300" t="s">
        <v>440</v>
      </c>
      <c r="L69" s="301"/>
      <c r="M69" s="320"/>
      <c r="N69" s="122">
        <v>48</v>
      </c>
      <c r="O69" s="314" t="s">
        <v>472</v>
      </c>
      <c r="P69" s="318"/>
      <c r="Q69" s="314"/>
      <c r="R69" s="315"/>
      <c r="S69" s="313" t="s">
        <v>502</v>
      </c>
      <c r="T69" s="309"/>
      <c r="U69" s="308"/>
      <c r="V69" s="309"/>
      <c r="W69" s="371"/>
      <c r="X69" s="371"/>
      <c r="Y69" s="371"/>
      <c r="Z69" s="371"/>
      <c r="AA69" s="371"/>
      <c r="AB69" s="37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row>
    <row r="70" spans="1:53" ht="21" customHeight="1" x14ac:dyDescent="0.3">
      <c r="A70" s="371"/>
      <c r="B70" s="123">
        <v>49</v>
      </c>
      <c r="C70" s="304" t="s">
        <v>381</v>
      </c>
      <c r="D70" s="305"/>
      <c r="E70" s="302" t="s">
        <v>382</v>
      </c>
      <c r="F70" s="303"/>
      <c r="G70" s="240"/>
      <c r="H70" s="124">
        <v>49</v>
      </c>
      <c r="I70" s="304" t="s">
        <v>441</v>
      </c>
      <c r="J70" s="305"/>
      <c r="K70" s="302" t="s">
        <v>442</v>
      </c>
      <c r="L70" s="303"/>
      <c r="M70" s="320"/>
      <c r="N70" s="122">
        <v>49</v>
      </c>
      <c r="O70" s="316" t="s">
        <v>473</v>
      </c>
      <c r="P70" s="319"/>
      <c r="Q70" s="316"/>
      <c r="R70" s="317"/>
      <c r="S70" s="310" t="s">
        <v>503</v>
      </c>
      <c r="T70" s="311"/>
      <c r="U70" s="312"/>
      <c r="V70" s="311"/>
      <c r="W70" s="371"/>
      <c r="X70" s="371"/>
      <c r="Y70" s="371"/>
      <c r="Z70" s="371"/>
      <c r="AA70" s="371"/>
      <c r="AB70" s="37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row>
    <row r="71" spans="1:53" ht="21" customHeight="1" x14ac:dyDescent="0.3">
      <c r="A71" s="371"/>
      <c r="B71" s="123">
        <v>50</v>
      </c>
      <c r="C71" s="306" t="s">
        <v>383</v>
      </c>
      <c r="D71" s="307"/>
      <c r="E71" s="300" t="s">
        <v>384</v>
      </c>
      <c r="F71" s="301"/>
      <c r="G71" s="240"/>
      <c r="H71" s="124">
        <v>50</v>
      </c>
      <c r="I71" s="306" t="s">
        <v>443</v>
      </c>
      <c r="J71" s="307"/>
      <c r="K71" s="300" t="s">
        <v>444</v>
      </c>
      <c r="L71" s="301"/>
      <c r="M71" s="320"/>
      <c r="N71" s="122">
        <v>50</v>
      </c>
      <c r="O71" s="314" t="s">
        <v>474</v>
      </c>
      <c r="P71" s="318"/>
      <c r="Q71" s="314"/>
      <c r="R71" s="315"/>
      <c r="S71" s="313" t="s">
        <v>504</v>
      </c>
      <c r="T71" s="309"/>
      <c r="U71" s="308"/>
      <c r="V71" s="309"/>
      <c r="W71" s="371"/>
      <c r="X71" s="371"/>
      <c r="Y71" s="371"/>
      <c r="Z71" s="371"/>
      <c r="AA71" s="371"/>
      <c r="AB71" s="37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row>
    <row r="72" spans="1:53" ht="21" customHeight="1" x14ac:dyDescent="0.3">
      <c r="A72" s="371"/>
      <c r="B72" s="299"/>
      <c r="C72" s="299"/>
      <c r="D72" s="299"/>
      <c r="E72" s="299"/>
      <c r="F72" s="299"/>
      <c r="G72" s="299"/>
      <c r="H72" s="299"/>
      <c r="I72" s="299"/>
      <c r="J72" s="299"/>
      <c r="K72" s="299"/>
      <c r="L72" s="299"/>
      <c r="M72" s="299"/>
      <c r="N72" s="299"/>
      <c r="O72" s="299"/>
      <c r="P72" s="299"/>
      <c r="Q72" s="299"/>
      <c r="R72" s="299"/>
      <c r="S72" s="299"/>
      <c r="T72" s="299"/>
      <c r="U72" s="299"/>
      <c r="V72" s="299"/>
      <c r="W72" s="371"/>
      <c r="X72" s="371"/>
      <c r="Y72" s="371"/>
      <c r="Z72" s="371"/>
      <c r="AA72" s="371"/>
      <c r="AB72" s="37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row>
    <row r="73" spans="1:53" ht="21" x14ac:dyDescent="0.3">
      <c r="A73" s="371"/>
      <c r="B73" s="440"/>
      <c r="C73" s="440"/>
      <c r="D73" s="440"/>
      <c r="E73" s="440"/>
      <c r="F73" s="440"/>
      <c r="G73" s="440"/>
      <c r="H73" s="440"/>
      <c r="I73" s="440"/>
      <c r="J73" s="440"/>
      <c r="K73" s="440"/>
      <c r="L73" s="440"/>
      <c r="M73" s="440"/>
      <c r="N73" s="440"/>
      <c r="O73" s="440"/>
      <c r="P73" s="440"/>
      <c r="Q73" s="440"/>
      <c r="R73" s="440"/>
      <c r="S73" s="440"/>
      <c r="T73" s="440"/>
      <c r="U73" s="440"/>
      <c r="V73" s="440"/>
      <c r="W73" s="371"/>
      <c r="X73" s="371"/>
      <c r="Y73" s="371"/>
      <c r="Z73" s="371"/>
      <c r="AA73" s="371"/>
      <c r="AB73" s="37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row>
    <row r="74" spans="1:53" ht="90" customHeight="1" x14ac:dyDescent="0.3">
      <c r="A74" s="371"/>
      <c r="B74" s="385"/>
      <c r="C74" s="386"/>
      <c r="D74" s="386"/>
      <c r="E74" s="386"/>
      <c r="F74" s="386"/>
      <c r="G74" s="386"/>
      <c r="H74" s="386"/>
      <c r="I74" s="386"/>
      <c r="J74" s="386"/>
      <c r="K74" s="440"/>
      <c r="L74" s="440"/>
      <c r="M74" s="440"/>
      <c r="N74" s="440"/>
      <c r="O74" s="440"/>
      <c r="P74" s="440"/>
      <c r="Q74" s="440"/>
      <c r="R74" s="440"/>
      <c r="S74" s="440"/>
      <c r="T74" s="440"/>
      <c r="U74" s="440"/>
      <c r="V74" s="440"/>
      <c r="W74" s="371"/>
      <c r="X74" s="371"/>
      <c r="Y74" s="371"/>
      <c r="Z74" s="371"/>
      <c r="AA74" s="371"/>
      <c r="AB74" s="37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row>
    <row r="75" spans="1:53" ht="21" customHeight="1" x14ac:dyDescent="0.3">
      <c r="A75" s="371"/>
      <c r="B75" s="208" t="s">
        <v>249</v>
      </c>
      <c r="C75" s="323" t="s">
        <v>234</v>
      </c>
      <c r="D75" s="324"/>
      <c r="E75" s="125"/>
      <c r="F75" s="323" t="s">
        <v>263</v>
      </c>
      <c r="G75" s="325"/>
      <c r="H75" s="325"/>
      <c r="I75" s="324"/>
      <c r="J75" s="126"/>
      <c r="K75" s="440"/>
      <c r="L75" s="440"/>
      <c r="M75" s="440"/>
      <c r="N75" s="440"/>
      <c r="O75" s="440"/>
      <c r="P75" s="440"/>
      <c r="Q75" s="440"/>
      <c r="R75" s="440"/>
      <c r="S75" s="440"/>
      <c r="T75" s="440"/>
      <c r="U75" s="440"/>
      <c r="V75" s="440"/>
      <c r="W75" s="371"/>
      <c r="X75" s="371"/>
      <c r="Y75" s="371"/>
      <c r="Z75" s="371"/>
      <c r="AA75" s="371"/>
      <c r="AB75" s="37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row>
    <row r="76" spans="1:53" ht="21" customHeight="1" x14ac:dyDescent="0.3">
      <c r="A76" s="371"/>
      <c r="B76" s="208">
        <v>1</v>
      </c>
      <c r="C76" s="321" t="s">
        <v>260</v>
      </c>
      <c r="D76" s="322"/>
      <c r="E76" s="127"/>
      <c r="F76" s="326" t="s">
        <v>265</v>
      </c>
      <c r="G76" s="327"/>
      <c r="H76" s="327"/>
      <c r="I76" s="328"/>
      <c r="J76" s="128">
        <v>0.1</v>
      </c>
      <c r="K76" s="440"/>
      <c r="L76" s="440"/>
      <c r="M76" s="440"/>
      <c r="N76" s="440"/>
      <c r="O76" s="440"/>
      <c r="P76" s="440"/>
      <c r="Q76" s="440"/>
      <c r="R76" s="440"/>
      <c r="S76" s="440"/>
      <c r="T76" s="440"/>
      <c r="U76" s="440"/>
      <c r="V76" s="440"/>
      <c r="W76" s="371"/>
      <c r="X76" s="371"/>
      <c r="Y76" s="371"/>
      <c r="Z76" s="371"/>
      <c r="AA76" s="371"/>
      <c r="AB76" s="37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row>
    <row r="77" spans="1:53" ht="21" customHeight="1" x14ac:dyDescent="0.3">
      <c r="A77" s="371"/>
      <c r="B77" s="208">
        <v>2</v>
      </c>
      <c r="C77" s="389" t="s">
        <v>261</v>
      </c>
      <c r="D77" s="390"/>
      <c r="E77" s="127"/>
      <c r="F77" s="329" t="s">
        <v>264</v>
      </c>
      <c r="G77" s="330"/>
      <c r="H77" s="330"/>
      <c r="I77" s="331"/>
      <c r="J77" s="129">
        <v>0.15</v>
      </c>
      <c r="K77" s="440"/>
      <c r="L77" s="440"/>
      <c r="M77" s="440"/>
      <c r="N77" s="440"/>
      <c r="O77" s="440"/>
      <c r="P77" s="440"/>
      <c r="Q77" s="440"/>
      <c r="R77" s="440"/>
      <c r="S77" s="440"/>
      <c r="T77" s="440"/>
      <c r="U77" s="440"/>
      <c r="V77" s="440"/>
      <c r="W77" s="371"/>
      <c r="X77" s="371"/>
      <c r="Y77" s="371"/>
      <c r="Z77" s="371"/>
      <c r="AA77" s="371"/>
      <c r="AB77" s="37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row>
    <row r="78" spans="1:53" ht="21" customHeight="1" x14ac:dyDescent="0.3">
      <c r="A78" s="371"/>
      <c r="B78" s="208">
        <v>3</v>
      </c>
      <c r="C78" s="387" t="s">
        <v>262</v>
      </c>
      <c r="D78" s="388"/>
      <c r="E78" s="130"/>
      <c r="F78" s="207"/>
      <c r="G78" s="454"/>
      <c r="H78" s="454"/>
      <c r="I78" s="454"/>
      <c r="J78" s="131"/>
      <c r="K78" s="440"/>
      <c r="L78" s="440"/>
      <c r="M78" s="440"/>
      <c r="N78" s="440"/>
      <c r="O78" s="440"/>
      <c r="P78" s="440"/>
      <c r="Q78" s="440"/>
      <c r="R78" s="440"/>
      <c r="S78" s="440"/>
      <c r="T78" s="440"/>
      <c r="U78" s="440"/>
      <c r="V78" s="440"/>
      <c r="W78" s="371"/>
      <c r="X78" s="371"/>
      <c r="Y78" s="371"/>
      <c r="Z78" s="371"/>
      <c r="AA78" s="371"/>
      <c r="AB78" s="37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row>
    <row r="79" spans="1:53" ht="21" customHeight="1" x14ac:dyDescent="0.3">
      <c r="A79" s="371"/>
      <c r="B79" s="208">
        <v>4</v>
      </c>
      <c r="C79" s="389" t="s">
        <v>323</v>
      </c>
      <c r="D79" s="390"/>
      <c r="E79" s="127"/>
      <c r="F79" s="207"/>
      <c r="G79" s="455"/>
      <c r="H79" s="455"/>
      <c r="I79" s="455"/>
      <c r="J79" s="131"/>
      <c r="K79" s="440"/>
      <c r="L79" s="440"/>
      <c r="M79" s="440"/>
      <c r="N79" s="440"/>
      <c r="O79" s="440"/>
      <c r="P79" s="440"/>
      <c r="Q79" s="440"/>
      <c r="R79" s="440"/>
      <c r="S79" s="440"/>
      <c r="T79" s="440"/>
      <c r="U79" s="440"/>
      <c r="V79" s="440"/>
      <c r="W79" s="371"/>
      <c r="X79" s="371"/>
      <c r="Y79" s="371"/>
      <c r="Z79" s="371"/>
      <c r="AA79" s="371"/>
      <c r="AB79" s="37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row>
    <row r="80" spans="1:53" ht="21" customHeight="1" x14ac:dyDescent="0.3">
      <c r="A80" s="371"/>
      <c r="B80" s="208">
        <v>5</v>
      </c>
      <c r="C80" s="321" t="s">
        <v>324</v>
      </c>
      <c r="D80" s="322"/>
      <c r="E80" s="127"/>
      <c r="F80" s="207"/>
      <c r="G80" s="455"/>
      <c r="H80" s="455"/>
      <c r="I80" s="455"/>
      <c r="J80" s="131"/>
      <c r="K80" s="440"/>
      <c r="L80" s="440"/>
      <c r="M80" s="440"/>
      <c r="N80" s="440"/>
      <c r="O80" s="440"/>
      <c r="P80" s="440"/>
      <c r="Q80" s="440"/>
      <c r="R80" s="440"/>
      <c r="S80" s="440"/>
      <c r="T80" s="440"/>
      <c r="U80" s="440"/>
      <c r="V80" s="440"/>
      <c r="W80" s="371"/>
      <c r="X80" s="371"/>
      <c r="Y80" s="371"/>
      <c r="Z80" s="371"/>
      <c r="AA80" s="371"/>
      <c r="AB80" s="37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row>
    <row r="81" spans="1:53" ht="21" customHeight="1" x14ac:dyDescent="0.3">
      <c r="A81" s="371"/>
      <c r="B81" s="371"/>
      <c r="C81" s="371"/>
      <c r="D81" s="371"/>
      <c r="E81" s="371"/>
      <c r="F81" s="371"/>
      <c r="G81" s="371"/>
      <c r="H81" s="371"/>
      <c r="I81" s="371"/>
      <c r="J81" s="371"/>
      <c r="K81" s="440"/>
      <c r="L81" s="440"/>
      <c r="M81" s="440"/>
      <c r="N81" s="440"/>
      <c r="O81" s="440"/>
      <c r="P81" s="440"/>
      <c r="Q81" s="440"/>
      <c r="R81" s="440"/>
      <c r="S81" s="440"/>
      <c r="T81" s="440"/>
      <c r="U81" s="440"/>
      <c r="V81" s="440"/>
      <c r="W81" s="371"/>
      <c r="X81" s="371"/>
      <c r="Y81" s="371"/>
      <c r="Z81" s="371"/>
      <c r="AA81" s="371"/>
      <c r="AB81" s="37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row>
    <row r="82" spans="1:53" ht="21" customHeight="1" x14ac:dyDescent="0.3">
      <c r="A82" s="371"/>
      <c r="B82" s="371"/>
      <c r="C82" s="371"/>
      <c r="D82" s="371"/>
      <c r="E82" s="371"/>
      <c r="F82" s="371"/>
      <c r="G82" s="371"/>
      <c r="H82" s="371"/>
      <c r="I82" s="371"/>
      <c r="J82" s="371"/>
      <c r="K82" s="440"/>
      <c r="L82" s="440"/>
      <c r="M82" s="440"/>
      <c r="N82" s="440"/>
      <c r="O82" s="440"/>
      <c r="P82" s="440"/>
      <c r="Q82" s="440"/>
      <c r="R82" s="440"/>
      <c r="S82" s="440"/>
      <c r="T82" s="440"/>
      <c r="U82" s="440"/>
      <c r="V82" s="440"/>
      <c r="W82" s="371"/>
      <c r="X82" s="371"/>
      <c r="Y82" s="371"/>
      <c r="Z82" s="371"/>
      <c r="AA82" s="371"/>
      <c r="AB82" s="37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row>
    <row r="83" spans="1:53" ht="21" customHeight="1" x14ac:dyDescent="0.3">
      <c r="A83" s="371"/>
      <c r="B83" s="298"/>
      <c r="C83" s="298"/>
      <c r="D83" s="298"/>
      <c r="E83" s="298"/>
      <c r="F83" s="298"/>
      <c r="G83" s="298"/>
      <c r="H83" s="298"/>
      <c r="I83" s="298"/>
      <c r="J83" s="298"/>
      <c r="K83" s="298"/>
      <c r="L83" s="298"/>
      <c r="M83" s="298"/>
      <c r="N83" s="298"/>
      <c r="O83" s="298"/>
      <c r="P83" s="298"/>
      <c r="Q83" s="298"/>
      <c r="R83" s="298"/>
      <c r="S83" s="298"/>
      <c r="T83" s="298"/>
      <c r="U83" s="298"/>
      <c r="V83" s="298"/>
      <c r="W83" s="371"/>
      <c r="X83" s="371"/>
      <c r="Y83" s="371"/>
      <c r="Z83" s="371"/>
      <c r="AA83" s="371"/>
      <c r="AB83" s="37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row>
    <row r="84" spans="1:53" ht="21" customHeight="1" x14ac:dyDescent="0.3">
      <c r="A84" s="371"/>
      <c r="B84" s="298"/>
      <c r="C84" s="298"/>
      <c r="D84" s="298"/>
      <c r="E84" s="298"/>
      <c r="F84" s="298"/>
      <c r="G84" s="298"/>
      <c r="H84" s="298"/>
      <c r="I84" s="298"/>
      <c r="J84" s="298"/>
      <c r="K84" s="298"/>
      <c r="L84" s="298"/>
      <c r="M84" s="298"/>
      <c r="N84" s="298"/>
      <c r="O84" s="298"/>
      <c r="P84" s="298"/>
      <c r="Q84" s="298"/>
      <c r="R84" s="298"/>
      <c r="S84" s="298"/>
      <c r="T84" s="298"/>
      <c r="U84" s="298"/>
      <c r="V84" s="298"/>
      <c r="W84" s="371"/>
      <c r="X84" s="371"/>
      <c r="Y84" s="371"/>
      <c r="Z84" s="371"/>
      <c r="AA84" s="371"/>
      <c r="AB84" s="37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row>
    <row r="85" spans="1:53" ht="21" customHeight="1" x14ac:dyDescent="0.3">
      <c r="A85" s="371"/>
      <c r="B85" s="298"/>
      <c r="C85" s="298"/>
      <c r="D85" s="298"/>
      <c r="E85" s="298"/>
      <c r="F85" s="298"/>
      <c r="G85" s="298"/>
      <c r="H85" s="298"/>
      <c r="I85" s="298"/>
      <c r="J85" s="298"/>
      <c r="K85" s="298"/>
      <c r="L85" s="298"/>
      <c r="M85" s="298"/>
      <c r="N85" s="298"/>
      <c r="O85" s="298"/>
      <c r="P85" s="298"/>
      <c r="Q85" s="298"/>
      <c r="R85" s="298"/>
      <c r="S85" s="298"/>
      <c r="T85" s="298"/>
      <c r="U85" s="298"/>
      <c r="V85" s="298"/>
      <c r="W85" s="371"/>
      <c r="X85" s="371"/>
      <c r="Y85" s="371"/>
      <c r="Z85" s="371"/>
      <c r="AA85" s="371"/>
      <c r="AB85" s="37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row>
    <row r="86" spans="1:53" ht="21" customHeight="1" x14ac:dyDescent="0.3">
      <c r="A86" s="371"/>
      <c r="B86" s="298"/>
      <c r="C86" s="298"/>
      <c r="D86" s="298"/>
      <c r="E86" s="298"/>
      <c r="F86" s="298"/>
      <c r="G86" s="298"/>
      <c r="H86" s="298"/>
      <c r="I86" s="298"/>
      <c r="J86" s="298"/>
      <c r="K86" s="298"/>
      <c r="L86" s="298"/>
      <c r="M86" s="298"/>
      <c r="N86" s="298"/>
      <c r="O86" s="298"/>
      <c r="P86" s="298"/>
      <c r="Q86" s="298"/>
      <c r="R86" s="298"/>
      <c r="S86" s="298"/>
      <c r="T86" s="298"/>
      <c r="U86" s="298"/>
      <c r="V86" s="298"/>
      <c r="W86" s="371"/>
      <c r="X86" s="371"/>
      <c r="Y86" s="371"/>
      <c r="Z86" s="371"/>
      <c r="AA86" s="371"/>
      <c r="AB86" s="37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row>
    <row r="87" spans="1:53" x14ac:dyDescent="0.3">
      <c r="A87" s="371"/>
      <c r="B87" s="298"/>
      <c r="C87" s="298"/>
      <c r="D87" s="298"/>
      <c r="E87" s="298"/>
      <c r="F87" s="298"/>
      <c r="G87" s="298"/>
      <c r="H87" s="298"/>
      <c r="I87" s="298"/>
      <c r="J87" s="298"/>
      <c r="K87" s="298"/>
      <c r="L87" s="298"/>
      <c r="M87" s="298"/>
      <c r="N87" s="298"/>
      <c r="O87" s="298"/>
      <c r="P87" s="298"/>
      <c r="Q87" s="298"/>
      <c r="R87" s="298"/>
      <c r="S87" s="298"/>
      <c r="T87" s="298"/>
      <c r="U87" s="298"/>
      <c r="V87" s="298"/>
      <c r="W87" s="371"/>
      <c r="X87" s="371"/>
      <c r="Y87" s="371"/>
      <c r="Z87" s="371"/>
      <c r="AA87" s="371"/>
      <c r="AB87" s="37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row>
    <row r="88" spans="1:53" x14ac:dyDescent="0.3">
      <c r="A88" s="371"/>
      <c r="B88" s="298"/>
      <c r="C88" s="298"/>
      <c r="D88" s="298"/>
      <c r="E88" s="298"/>
      <c r="F88" s="298"/>
      <c r="G88" s="298"/>
      <c r="H88" s="298"/>
      <c r="I88" s="298"/>
      <c r="J88" s="298"/>
      <c r="K88" s="298"/>
      <c r="L88" s="298"/>
      <c r="M88" s="298"/>
      <c r="N88" s="298"/>
      <c r="O88" s="298"/>
      <c r="P88" s="298"/>
      <c r="Q88" s="298"/>
      <c r="R88" s="298"/>
      <c r="S88" s="298"/>
      <c r="T88" s="298"/>
      <c r="U88" s="298"/>
      <c r="V88" s="298"/>
      <c r="W88" s="371"/>
      <c r="X88" s="371"/>
      <c r="Y88" s="371"/>
      <c r="Z88" s="371"/>
      <c r="AA88" s="371"/>
      <c r="AB88" s="37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row>
    <row r="89" spans="1:53" x14ac:dyDescent="0.3">
      <c r="A89" s="371"/>
      <c r="B89" s="298"/>
      <c r="C89" s="298"/>
      <c r="D89" s="298"/>
      <c r="E89" s="298"/>
      <c r="F89" s="298"/>
      <c r="G89" s="298"/>
      <c r="H89" s="298"/>
      <c r="I89" s="298"/>
      <c r="J89" s="298"/>
      <c r="K89" s="298"/>
      <c r="L89" s="298"/>
      <c r="M89" s="298"/>
      <c r="N89" s="298"/>
      <c r="O89" s="298"/>
      <c r="P89" s="298"/>
      <c r="Q89" s="298"/>
      <c r="R89" s="298"/>
      <c r="S89" s="298"/>
      <c r="T89" s="298"/>
      <c r="U89" s="298"/>
      <c r="V89" s="298"/>
      <c r="W89" s="371"/>
      <c r="X89" s="371"/>
      <c r="Y89" s="371"/>
      <c r="Z89" s="371"/>
      <c r="AA89" s="371"/>
      <c r="AB89" s="37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row>
    <row r="90" spans="1:53" x14ac:dyDescent="0.3">
      <c r="A90" s="371"/>
      <c r="B90" s="298"/>
      <c r="C90" s="298"/>
      <c r="D90" s="298"/>
      <c r="E90" s="298"/>
      <c r="F90" s="298"/>
      <c r="G90" s="298"/>
      <c r="H90" s="298"/>
      <c r="I90" s="298"/>
      <c r="J90" s="298"/>
      <c r="K90" s="298"/>
      <c r="L90" s="298"/>
      <c r="M90" s="298"/>
      <c r="N90" s="298"/>
      <c r="O90" s="298"/>
      <c r="P90" s="298"/>
      <c r="Q90" s="298"/>
      <c r="R90" s="298"/>
      <c r="S90" s="298"/>
      <c r="T90" s="298"/>
      <c r="U90" s="298"/>
      <c r="V90" s="298"/>
      <c r="W90" s="371"/>
      <c r="X90" s="371"/>
      <c r="Y90" s="371"/>
      <c r="Z90" s="371"/>
      <c r="AA90" s="371"/>
      <c r="AB90" s="37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row>
    <row r="91" spans="1:53" x14ac:dyDescent="0.3">
      <c r="A91" s="371"/>
      <c r="B91" s="298"/>
      <c r="C91" s="298"/>
      <c r="D91" s="298"/>
      <c r="E91" s="298"/>
      <c r="F91" s="298"/>
      <c r="G91" s="298"/>
      <c r="H91" s="298"/>
      <c r="I91" s="298"/>
      <c r="J91" s="298"/>
      <c r="K91" s="298"/>
      <c r="L91" s="298"/>
      <c r="M91" s="298"/>
      <c r="N91" s="298"/>
      <c r="O91" s="298"/>
      <c r="P91" s="298"/>
      <c r="Q91" s="298"/>
      <c r="R91" s="298"/>
      <c r="S91" s="298"/>
      <c r="T91" s="298"/>
      <c r="U91" s="298"/>
      <c r="V91" s="298"/>
      <c r="W91" s="371"/>
      <c r="X91" s="371"/>
      <c r="Y91" s="371"/>
      <c r="Z91" s="371"/>
      <c r="AA91" s="371"/>
      <c r="AB91" s="37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row>
    <row r="92" spans="1:53" x14ac:dyDescent="0.3">
      <c r="A92" s="371"/>
      <c r="B92" s="298"/>
      <c r="C92" s="298"/>
      <c r="D92" s="298"/>
      <c r="E92" s="298"/>
      <c r="F92" s="298"/>
      <c r="G92" s="298"/>
      <c r="H92" s="298"/>
      <c r="I92" s="298"/>
      <c r="J92" s="298"/>
      <c r="K92" s="298"/>
      <c r="L92" s="298"/>
      <c r="M92" s="298"/>
      <c r="N92" s="298"/>
      <c r="O92" s="298"/>
      <c r="P92" s="298"/>
      <c r="Q92" s="298"/>
      <c r="R92" s="298"/>
      <c r="S92" s="298"/>
      <c r="T92" s="298"/>
      <c r="U92" s="298"/>
      <c r="V92" s="298"/>
      <c r="W92" s="371"/>
      <c r="X92" s="371"/>
      <c r="Y92" s="371"/>
      <c r="Z92" s="371"/>
      <c r="AA92" s="371"/>
      <c r="AB92" s="37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row>
    <row r="93" spans="1:53" x14ac:dyDescent="0.3">
      <c r="A93" s="371"/>
      <c r="B93" s="298"/>
      <c r="C93" s="298"/>
      <c r="D93" s="298"/>
      <c r="E93" s="298"/>
      <c r="F93" s="298"/>
      <c r="G93" s="298"/>
      <c r="H93" s="298"/>
      <c r="I93" s="298"/>
      <c r="J93" s="298"/>
      <c r="K93" s="298"/>
      <c r="L93" s="298"/>
      <c r="M93" s="298"/>
      <c r="N93" s="298"/>
      <c r="O93" s="298"/>
      <c r="P93" s="298"/>
      <c r="Q93" s="298"/>
      <c r="R93" s="298"/>
      <c r="S93" s="298"/>
      <c r="T93" s="298"/>
      <c r="U93" s="298"/>
      <c r="V93" s="298"/>
      <c r="W93" s="371"/>
      <c r="X93" s="371"/>
      <c r="Y93" s="371"/>
      <c r="Z93" s="371"/>
      <c r="AA93" s="371"/>
      <c r="AB93" s="37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row>
    <row r="94" spans="1:53" x14ac:dyDescent="0.3">
      <c r="A94" s="371"/>
      <c r="B94" s="298"/>
      <c r="C94" s="298"/>
      <c r="D94" s="298"/>
      <c r="E94" s="298"/>
      <c r="F94" s="298"/>
      <c r="G94" s="298"/>
      <c r="H94" s="298"/>
      <c r="I94" s="298"/>
      <c r="J94" s="298"/>
      <c r="K94" s="298"/>
      <c r="L94" s="298"/>
      <c r="M94" s="298"/>
      <c r="N94" s="298"/>
      <c r="O94" s="298"/>
      <c r="P94" s="298"/>
      <c r="Q94" s="298"/>
      <c r="R94" s="298"/>
      <c r="S94" s="298"/>
      <c r="T94" s="298"/>
      <c r="U94" s="298"/>
      <c r="V94" s="298"/>
      <c r="W94" s="371"/>
      <c r="X94" s="371"/>
      <c r="Y94" s="371"/>
      <c r="Z94" s="371"/>
      <c r="AA94" s="371"/>
      <c r="AB94" s="37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row>
    <row r="95" spans="1:53" x14ac:dyDescent="0.3">
      <c r="A95" s="371"/>
      <c r="B95" s="298"/>
      <c r="C95" s="298"/>
      <c r="D95" s="298"/>
      <c r="E95" s="298"/>
      <c r="F95" s="298"/>
      <c r="G95" s="298"/>
      <c r="H95" s="298"/>
      <c r="I95" s="298"/>
      <c r="J95" s="298"/>
      <c r="K95" s="298"/>
      <c r="L95" s="298"/>
      <c r="M95" s="298"/>
      <c r="N95" s="298"/>
      <c r="O95" s="298"/>
      <c r="P95" s="298"/>
      <c r="Q95" s="298"/>
      <c r="R95" s="298"/>
      <c r="S95" s="298"/>
      <c r="T95" s="298"/>
      <c r="U95" s="298"/>
      <c r="V95" s="298"/>
      <c r="W95" s="371"/>
      <c r="X95" s="371"/>
      <c r="Y95" s="371"/>
      <c r="Z95" s="371"/>
      <c r="AA95" s="371"/>
      <c r="AB95" s="37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row>
    <row r="96" spans="1:53" x14ac:dyDescent="0.3">
      <c r="A96" s="371"/>
      <c r="B96" s="298"/>
      <c r="C96" s="298"/>
      <c r="D96" s="298"/>
      <c r="E96" s="298"/>
      <c r="F96" s="298"/>
      <c r="G96" s="298"/>
      <c r="H96" s="298"/>
      <c r="I96" s="298"/>
      <c r="J96" s="298"/>
      <c r="K96" s="298"/>
      <c r="L96" s="298"/>
      <c r="M96" s="298"/>
      <c r="N96" s="298"/>
      <c r="O96" s="298"/>
      <c r="P96" s="298"/>
      <c r="Q96" s="298"/>
      <c r="R96" s="298"/>
      <c r="S96" s="298"/>
      <c r="T96" s="298"/>
      <c r="U96" s="298"/>
      <c r="V96" s="298"/>
      <c r="W96" s="371"/>
      <c r="X96" s="371"/>
      <c r="Y96" s="371"/>
      <c r="Z96" s="371"/>
      <c r="AA96" s="371"/>
      <c r="AB96" s="37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row>
    <row r="97" spans="1:53" x14ac:dyDescent="0.3">
      <c r="A97" s="371"/>
      <c r="B97" s="298"/>
      <c r="C97" s="298"/>
      <c r="D97" s="298"/>
      <c r="E97" s="298"/>
      <c r="F97" s="298"/>
      <c r="G97" s="298"/>
      <c r="H97" s="298"/>
      <c r="I97" s="298"/>
      <c r="J97" s="298"/>
      <c r="K97" s="298"/>
      <c r="L97" s="298"/>
      <c r="M97" s="298"/>
      <c r="N97" s="298"/>
      <c r="O97" s="298"/>
      <c r="P97" s="298"/>
      <c r="Q97" s="298"/>
      <c r="R97" s="298"/>
      <c r="S97" s="298"/>
      <c r="T97" s="298"/>
      <c r="U97" s="298"/>
      <c r="V97" s="298"/>
      <c r="W97" s="371"/>
      <c r="X97" s="371"/>
      <c r="Y97" s="371"/>
      <c r="Z97" s="371"/>
      <c r="AA97" s="371"/>
      <c r="AB97" s="37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row>
    <row r="98" spans="1:53" x14ac:dyDescent="0.3">
      <c r="A98" s="371"/>
      <c r="B98" s="298"/>
      <c r="C98" s="298"/>
      <c r="D98" s="298"/>
      <c r="E98" s="298"/>
      <c r="F98" s="298"/>
      <c r="G98" s="298"/>
      <c r="H98" s="298"/>
      <c r="I98" s="298"/>
      <c r="J98" s="298"/>
      <c r="K98" s="298"/>
      <c r="L98" s="298"/>
      <c r="M98" s="298"/>
      <c r="N98" s="298"/>
      <c r="O98" s="298"/>
      <c r="P98" s="298"/>
      <c r="Q98" s="298"/>
      <c r="R98" s="298"/>
      <c r="S98" s="298"/>
      <c r="T98" s="298"/>
      <c r="U98" s="298"/>
      <c r="V98" s="298"/>
      <c r="W98" s="371"/>
      <c r="X98" s="371"/>
      <c r="Y98" s="371"/>
      <c r="Z98" s="371"/>
      <c r="AA98" s="371"/>
      <c r="AB98" s="37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row>
    <row r="99" spans="1:53" x14ac:dyDescent="0.3">
      <c r="A99" s="371"/>
      <c r="B99" s="298"/>
      <c r="C99" s="298"/>
      <c r="D99" s="298"/>
      <c r="E99" s="298"/>
      <c r="F99" s="298"/>
      <c r="G99" s="298"/>
      <c r="H99" s="298"/>
      <c r="I99" s="298"/>
      <c r="J99" s="298"/>
      <c r="K99" s="298"/>
      <c r="L99" s="298"/>
      <c r="M99" s="298"/>
      <c r="N99" s="298"/>
      <c r="O99" s="298"/>
      <c r="P99" s="298"/>
      <c r="Q99" s="298"/>
      <c r="R99" s="298"/>
      <c r="S99" s="298"/>
      <c r="T99" s="298"/>
      <c r="U99" s="298"/>
      <c r="V99" s="298"/>
      <c r="W99" s="371"/>
      <c r="X99" s="371"/>
      <c r="Y99" s="371"/>
      <c r="Z99" s="371"/>
      <c r="AA99" s="371"/>
      <c r="AB99" s="37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row>
    <row r="100" spans="1:53" x14ac:dyDescent="0.3">
      <c r="A100" s="371"/>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371"/>
      <c r="X100" s="371"/>
      <c r="Y100" s="371"/>
      <c r="Z100" s="371"/>
      <c r="AA100" s="371"/>
      <c r="AB100" s="37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row>
    <row r="101" spans="1:53" x14ac:dyDescent="0.3">
      <c r="A101" s="371"/>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371"/>
      <c r="X101" s="371"/>
      <c r="Y101" s="371"/>
      <c r="Z101" s="371"/>
      <c r="AA101" s="371"/>
      <c r="AB101" s="37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row>
    <row r="102" spans="1:53" x14ac:dyDescent="0.3">
      <c r="A102" s="371"/>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371"/>
      <c r="X102" s="371"/>
      <c r="Y102" s="371"/>
      <c r="Z102" s="371"/>
      <c r="AA102" s="371"/>
      <c r="AB102" s="37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row>
    <row r="103" spans="1:53" x14ac:dyDescent="0.3">
      <c r="A103" s="371"/>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371"/>
      <c r="X103" s="371"/>
      <c r="Y103" s="371"/>
      <c r="Z103" s="371"/>
      <c r="AA103" s="371"/>
      <c r="AB103" s="37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row>
    <row r="104" spans="1:53" x14ac:dyDescent="0.3">
      <c r="A104" s="371"/>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371"/>
      <c r="X104" s="371"/>
      <c r="Y104" s="371"/>
      <c r="Z104" s="371"/>
      <c r="AA104" s="371"/>
      <c r="AB104" s="37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row>
    <row r="105" spans="1:53" x14ac:dyDescent="0.3">
      <c r="A105" s="371"/>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371"/>
      <c r="X105" s="371"/>
      <c r="Y105" s="371"/>
      <c r="Z105" s="371"/>
      <c r="AA105" s="371"/>
      <c r="AB105" s="37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row>
    <row r="106" spans="1:53" x14ac:dyDescent="0.3">
      <c r="A106" s="371"/>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371"/>
      <c r="X106" s="371"/>
      <c r="Y106" s="371"/>
      <c r="Z106" s="371"/>
      <c r="AA106" s="371"/>
      <c r="AB106" s="37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row>
    <row r="107" spans="1:53" x14ac:dyDescent="0.3">
      <c r="A107" s="371"/>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371"/>
      <c r="X107" s="371"/>
      <c r="Y107" s="371"/>
      <c r="Z107" s="371"/>
      <c r="AA107" s="371"/>
      <c r="AB107" s="37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row>
    <row r="108" spans="1:53" x14ac:dyDescent="0.3">
      <c r="A108" s="371"/>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371"/>
      <c r="X108" s="371"/>
      <c r="Y108" s="371"/>
      <c r="Z108" s="371"/>
      <c r="AA108" s="371"/>
      <c r="AB108" s="37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row>
    <row r="109" spans="1:53" x14ac:dyDescent="0.3">
      <c r="A109" s="371"/>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371"/>
      <c r="X109" s="371"/>
      <c r="Y109" s="371"/>
      <c r="Z109" s="371"/>
      <c r="AA109" s="371"/>
      <c r="AB109" s="37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row>
    <row r="110" spans="1:53" x14ac:dyDescent="0.3">
      <c r="A110" s="371"/>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row>
    <row r="111" spans="1:53" x14ac:dyDescent="0.3">
      <c r="A111" s="371"/>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row>
    <row r="112" spans="1:53" x14ac:dyDescent="0.3">
      <c r="A112" s="371"/>
      <c r="B112" s="371"/>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1"/>
      <c r="Z112" s="371"/>
      <c r="AA112" s="371"/>
      <c r="AB112" s="37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row>
    <row r="113" spans="1:53" x14ac:dyDescent="0.3">
      <c r="A113" s="371"/>
      <c r="B113" s="371"/>
      <c r="C113" s="371"/>
      <c r="D113" s="371"/>
      <c r="E113" s="371"/>
      <c r="F113" s="371"/>
      <c r="G113" s="371"/>
      <c r="H113" s="371"/>
      <c r="I113" s="371"/>
      <c r="J113" s="371"/>
      <c r="K113" s="371"/>
      <c r="L113" s="371"/>
      <c r="M113" s="371"/>
      <c r="N113" s="371"/>
      <c r="O113" s="371"/>
      <c r="P113" s="371"/>
      <c r="Q113" s="371"/>
      <c r="R113" s="371"/>
      <c r="S113" s="371"/>
      <c r="T113" s="371"/>
      <c r="U113" s="371"/>
      <c r="V113" s="371"/>
      <c r="W113" s="371"/>
      <c r="X113" s="371"/>
      <c r="Y113" s="371"/>
      <c r="Z113" s="371"/>
      <c r="AA113" s="371"/>
      <c r="AB113" s="37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row>
    <row r="114" spans="1:53" x14ac:dyDescent="0.3">
      <c r="A114" s="371"/>
      <c r="B114" s="371"/>
      <c r="C114" s="371"/>
      <c r="D114" s="371"/>
      <c r="E114" s="371"/>
      <c r="F114" s="371"/>
      <c r="G114" s="371"/>
      <c r="H114" s="371"/>
      <c r="I114" s="371"/>
      <c r="J114" s="371"/>
      <c r="K114" s="371"/>
      <c r="L114" s="371"/>
      <c r="M114" s="371"/>
      <c r="N114" s="371"/>
      <c r="O114" s="371"/>
      <c r="P114" s="371"/>
      <c r="Q114" s="371"/>
      <c r="R114" s="371"/>
      <c r="S114" s="371"/>
      <c r="T114" s="371"/>
      <c r="U114" s="371"/>
      <c r="V114" s="371"/>
      <c r="W114" s="371"/>
      <c r="X114" s="371"/>
      <c r="Y114" s="371"/>
      <c r="Z114" s="371"/>
      <c r="AA114" s="371"/>
      <c r="AB114" s="37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row>
    <row r="115" spans="1:53" x14ac:dyDescent="0.3">
      <c r="A115" s="371"/>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row>
    <row r="116" spans="1:53" x14ac:dyDescent="0.3">
      <c r="A116" s="371"/>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row>
    <row r="117" spans="1:53" x14ac:dyDescent="0.3">
      <c r="A117" s="371"/>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row>
    <row r="118" spans="1:53" x14ac:dyDescent="0.3">
      <c r="A118" s="371"/>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row>
    <row r="119" spans="1:53" x14ac:dyDescent="0.3">
      <c r="A119" s="371"/>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row>
    <row r="120" spans="1:53" x14ac:dyDescent="0.3">
      <c r="A120" s="371"/>
      <c r="B120" s="371"/>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1"/>
      <c r="Z120" s="371"/>
      <c r="AA120" s="371"/>
      <c r="AB120" s="37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row>
    <row r="121" spans="1:53" x14ac:dyDescent="0.3">
      <c r="A121" s="371"/>
      <c r="B121" s="371"/>
      <c r="C121" s="371"/>
      <c r="D121" s="371"/>
      <c r="E121" s="371"/>
      <c r="F121" s="371"/>
      <c r="G121" s="371"/>
      <c r="H121" s="371"/>
      <c r="I121" s="371"/>
      <c r="J121" s="371"/>
      <c r="K121" s="371"/>
      <c r="L121" s="371"/>
      <c r="M121" s="371"/>
      <c r="N121" s="371"/>
      <c r="O121" s="371"/>
      <c r="P121" s="371"/>
      <c r="Q121" s="371"/>
      <c r="R121" s="371"/>
      <c r="S121" s="371"/>
      <c r="T121" s="371"/>
      <c r="U121" s="371"/>
      <c r="V121" s="371"/>
      <c r="W121" s="371"/>
      <c r="X121" s="371"/>
      <c r="Y121" s="371"/>
      <c r="Z121" s="371"/>
      <c r="AA121" s="371"/>
      <c r="AB121" s="37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row>
    <row r="122" spans="1:53" x14ac:dyDescent="0.3">
      <c r="A122" s="371"/>
      <c r="B122" s="371"/>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1"/>
      <c r="Z122" s="371"/>
      <c r="AA122" s="371"/>
      <c r="AB122" s="37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row>
    <row r="123" spans="1:53" x14ac:dyDescent="0.3">
      <c r="A123" s="371"/>
      <c r="B123" s="371"/>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row>
    <row r="124" spans="1:53" x14ac:dyDescent="0.3">
      <c r="A124" s="371"/>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row>
    <row r="125" spans="1:53" x14ac:dyDescent="0.3">
      <c r="A125" s="371"/>
      <c r="B125" s="371"/>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row>
    <row r="126" spans="1:53" x14ac:dyDescent="0.3">
      <c r="A126" s="371"/>
      <c r="B126" s="371"/>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row>
    <row r="127" spans="1:53" x14ac:dyDescent="0.3">
      <c r="A127" s="371"/>
      <c r="B127" s="371"/>
      <c r="C127" s="371"/>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1"/>
      <c r="Z127" s="371"/>
      <c r="AA127" s="371"/>
      <c r="AB127" s="37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row>
    <row r="128" spans="1:53" x14ac:dyDescent="0.3">
      <c r="A128" s="371"/>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row>
    <row r="129" spans="1:53" x14ac:dyDescent="0.3">
      <c r="A129" s="371"/>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row>
    <row r="130" spans="1:53" x14ac:dyDescent="0.3">
      <c r="A130" s="371"/>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row>
    <row r="131" spans="1:53" x14ac:dyDescent="0.3">
      <c r="A131" s="371"/>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row>
    <row r="132" spans="1:53" x14ac:dyDescent="0.3">
      <c r="A132" s="371"/>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row>
    <row r="133" spans="1:53" x14ac:dyDescent="0.3">
      <c r="A133" s="371"/>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row>
    <row r="134" spans="1:53" x14ac:dyDescent="0.3">
      <c r="A134" s="371"/>
      <c r="B134" s="371"/>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1"/>
      <c r="Z134" s="371"/>
      <c r="AA134" s="371"/>
      <c r="AB134" s="37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row>
    <row r="135" spans="1:53" x14ac:dyDescent="0.3">
      <c r="A135" s="371"/>
      <c r="B135" s="371"/>
      <c r="C135" s="371"/>
      <c r="D135" s="371"/>
      <c r="E135" s="371"/>
      <c r="F135" s="371"/>
      <c r="G135" s="371"/>
      <c r="H135" s="371"/>
      <c r="I135" s="371"/>
      <c r="J135" s="371"/>
      <c r="K135" s="371"/>
      <c r="L135" s="371"/>
      <c r="M135" s="371"/>
      <c r="N135" s="371"/>
      <c r="O135" s="371"/>
      <c r="P135" s="371"/>
      <c r="Q135" s="371"/>
      <c r="R135" s="371"/>
      <c r="S135" s="371"/>
      <c r="T135" s="371"/>
      <c r="U135" s="371"/>
      <c r="V135" s="371"/>
      <c r="W135" s="371"/>
      <c r="X135" s="371"/>
      <c r="Y135" s="371"/>
      <c r="Z135" s="371"/>
      <c r="AA135" s="371"/>
      <c r="AB135" s="37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row>
    <row r="136" spans="1:53" x14ac:dyDescent="0.3">
      <c r="A136" s="371"/>
      <c r="B136" s="371"/>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1"/>
      <c r="Z136" s="371"/>
      <c r="AA136" s="371"/>
      <c r="AB136" s="37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row>
    <row r="137" spans="1:53" x14ac:dyDescent="0.3">
      <c r="A137" s="371"/>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row>
    <row r="138" spans="1:53" x14ac:dyDescent="0.3">
      <c r="A138" s="371"/>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row>
    <row r="139" spans="1:53" x14ac:dyDescent="0.3">
      <c r="A139" s="371"/>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row>
    <row r="140" spans="1:53" x14ac:dyDescent="0.3">
      <c r="A140" s="371"/>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row>
    <row r="141" spans="1:53" x14ac:dyDescent="0.3">
      <c r="A141" s="371"/>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row>
    <row r="142" spans="1:53" x14ac:dyDescent="0.3">
      <c r="A142" s="371"/>
      <c r="B142" s="371"/>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1"/>
      <c r="Z142" s="371"/>
      <c r="AA142" s="371"/>
      <c r="AB142" s="37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row>
    <row r="143" spans="1:53" x14ac:dyDescent="0.3">
      <c r="A143" s="371"/>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row>
    <row r="144" spans="1:53" x14ac:dyDescent="0.3">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row>
    <row r="145" spans="1:53" x14ac:dyDescent="0.3">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row>
    <row r="146" spans="1:53" x14ac:dyDescent="0.3">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row>
    <row r="147" spans="1:53" x14ac:dyDescent="0.3">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row>
    <row r="148" spans="1:53" x14ac:dyDescent="0.3">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1"/>
      <c r="AZ148" s="111"/>
      <c r="BA148" s="111"/>
    </row>
    <row r="149" spans="1:53" x14ac:dyDescent="0.3">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1"/>
      <c r="AZ149" s="111"/>
      <c r="BA149" s="111"/>
    </row>
    <row r="150" spans="1:53" x14ac:dyDescent="0.3">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row>
    <row r="151" spans="1:53" x14ac:dyDescent="0.3">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c r="AP151" s="111"/>
      <c r="AQ151" s="111"/>
      <c r="AR151" s="111"/>
      <c r="AS151" s="111"/>
      <c r="AT151" s="111"/>
      <c r="AU151" s="111"/>
      <c r="AV151" s="111"/>
      <c r="AW151" s="111"/>
      <c r="AX151" s="111"/>
      <c r="AY151" s="111"/>
      <c r="AZ151" s="111"/>
      <c r="BA151" s="111"/>
    </row>
    <row r="152" spans="1:53" x14ac:dyDescent="0.3">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11"/>
      <c r="AQ152" s="111"/>
      <c r="AR152" s="111"/>
      <c r="AS152" s="111"/>
      <c r="AT152" s="111"/>
      <c r="AU152" s="111"/>
      <c r="AV152" s="111"/>
      <c r="AW152" s="111"/>
      <c r="AX152" s="111"/>
      <c r="AY152" s="111"/>
      <c r="AZ152" s="111"/>
      <c r="BA152" s="111"/>
    </row>
    <row r="153" spans="1:53" x14ac:dyDescent="0.3">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1"/>
      <c r="AZ153" s="111"/>
      <c r="BA153" s="111"/>
    </row>
    <row r="154" spans="1:53" x14ac:dyDescent="0.3">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1"/>
      <c r="AY154" s="111"/>
      <c r="AZ154" s="111"/>
      <c r="BA154" s="111"/>
    </row>
    <row r="155" spans="1:53" x14ac:dyDescent="0.3">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row>
    <row r="156" spans="1:53" x14ac:dyDescent="0.3">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row>
    <row r="157" spans="1:53" x14ac:dyDescent="0.3">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11"/>
      <c r="AQ157" s="111"/>
      <c r="AR157" s="111"/>
      <c r="AS157" s="111"/>
      <c r="AT157" s="111"/>
      <c r="AU157" s="111"/>
      <c r="AV157" s="111"/>
      <c r="AW157" s="111"/>
      <c r="AX157" s="111"/>
      <c r="AY157" s="111"/>
      <c r="AZ157" s="111"/>
      <c r="BA157" s="111"/>
    </row>
    <row r="158" spans="1:53" x14ac:dyDescent="0.3">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row>
    <row r="159" spans="1:53" x14ac:dyDescent="0.3">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c r="AV159" s="111"/>
      <c r="AW159" s="111"/>
      <c r="AX159" s="111"/>
      <c r="AY159" s="111"/>
      <c r="AZ159" s="111"/>
      <c r="BA159" s="111"/>
    </row>
    <row r="160" spans="1:53" x14ac:dyDescent="0.3">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1"/>
      <c r="AZ160" s="111"/>
      <c r="BA160" s="111"/>
    </row>
    <row r="161" spans="1:53" x14ac:dyDescent="0.3">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row>
    <row r="162" spans="1:53" x14ac:dyDescent="0.3">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1"/>
      <c r="AZ162" s="111"/>
      <c r="BA162" s="111"/>
    </row>
    <row r="163" spans="1:53" x14ac:dyDescent="0.3">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row>
    <row r="164" spans="1:53" x14ac:dyDescent="0.3">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1"/>
      <c r="AZ164" s="111"/>
      <c r="BA164" s="111"/>
    </row>
    <row r="165" spans="1:53" x14ac:dyDescent="0.3">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c r="AV165" s="111"/>
      <c r="AW165" s="111"/>
      <c r="AX165" s="111"/>
      <c r="AY165" s="111"/>
      <c r="AZ165" s="111"/>
      <c r="BA165" s="111"/>
    </row>
    <row r="166" spans="1:53" x14ac:dyDescent="0.3">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c r="AV166" s="111"/>
      <c r="AW166" s="111"/>
      <c r="AX166" s="111"/>
      <c r="AY166" s="111"/>
      <c r="AZ166" s="111"/>
      <c r="BA166" s="111"/>
    </row>
    <row r="167" spans="1:53" x14ac:dyDescent="0.3">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1"/>
      <c r="AZ167" s="111"/>
      <c r="BA167" s="111"/>
    </row>
    <row r="168" spans="1:53" x14ac:dyDescent="0.3">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11"/>
      <c r="AS168" s="111"/>
      <c r="AT168" s="111"/>
      <c r="AU168" s="111"/>
      <c r="AV168" s="111"/>
      <c r="AW168" s="111"/>
      <c r="AX168" s="111"/>
      <c r="AY168" s="111"/>
      <c r="AZ168" s="111"/>
      <c r="BA168" s="111"/>
    </row>
    <row r="169" spans="1:53" x14ac:dyDescent="0.3">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11"/>
      <c r="AQ169" s="111"/>
      <c r="AR169" s="111"/>
      <c r="AS169" s="111"/>
      <c r="AT169" s="111"/>
      <c r="AU169" s="111"/>
      <c r="AV169" s="111"/>
      <c r="AW169" s="111"/>
      <c r="AX169" s="111"/>
      <c r="AY169" s="111"/>
      <c r="AZ169" s="111"/>
      <c r="BA169" s="111"/>
    </row>
    <row r="170" spans="1:53" x14ac:dyDescent="0.3">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11"/>
      <c r="AQ170" s="111"/>
      <c r="AR170" s="111"/>
      <c r="AS170" s="111"/>
      <c r="AT170" s="111"/>
      <c r="AU170" s="111"/>
      <c r="AV170" s="111"/>
      <c r="AW170" s="111"/>
      <c r="AX170" s="111"/>
      <c r="AY170" s="111"/>
      <c r="AZ170" s="111"/>
      <c r="BA170" s="111"/>
    </row>
    <row r="171" spans="1:53" x14ac:dyDescent="0.3">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1"/>
      <c r="AZ171" s="111"/>
      <c r="BA171" s="111"/>
    </row>
    <row r="172" spans="1:53" x14ac:dyDescent="0.3">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c r="AV172" s="111"/>
      <c r="AW172" s="111"/>
      <c r="AX172" s="111"/>
      <c r="AY172" s="111"/>
      <c r="AZ172" s="111"/>
      <c r="BA172" s="111"/>
    </row>
    <row r="173" spans="1:53" x14ac:dyDescent="0.3">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row>
    <row r="174" spans="1:53" x14ac:dyDescent="0.3">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c r="AV174" s="111"/>
      <c r="AW174" s="111"/>
      <c r="AX174" s="111"/>
      <c r="AY174" s="111"/>
      <c r="AZ174" s="111"/>
      <c r="BA174" s="111"/>
    </row>
    <row r="175" spans="1:53" x14ac:dyDescent="0.3">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c r="AV175" s="111"/>
      <c r="AW175" s="111"/>
      <c r="AX175" s="111"/>
      <c r="AY175" s="111"/>
      <c r="AZ175" s="111"/>
      <c r="BA175" s="111"/>
    </row>
    <row r="176" spans="1:53" x14ac:dyDescent="0.3">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c r="AV176" s="111"/>
      <c r="AW176" s="111"/>
      <c r="AX176" s="111"/>
      <c r="AY176" s="111"/>
      <c r="AZ176" s="111"/>
      <c r="BA176" s="111"/>
    </row>
    <row r="177" spans="1:53" x14ac:dyDescent="0.3">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c r="AV177" s="111"/>
      <c r="AW177" s="111"/>
      <c r="AX177" s="111"/>
      <c r="AY177" s="111"/>
      <c r="AZ177" s="111"/>
      <c r="BA177" s="111"/>
    </row>
    <row r="178" spans="1:53" x14ac:dyDescent="0.3">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row>
    <row r="179" spans="1:53" x14ac:dyDescent="0.3">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row>
    <row r="180" spans="1:53" x14ac:dyDescent="0.3">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c r="AV180" s="111"/>
      <c r="AW180" s="111"/>
      <c r="AX180" s="111"/>
      <c r="AY180" s="111"/>
      <c r="AZ180" s="111"/>
      <c r="BA180" s="111"/>
    </row>
    <row r="181" spans="1:53" x14ac:dyDescent="0.3">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11"/>
      <c r="AS181" s="111"/>
      <c r="AT181" s="111"/>
      <c r="AU181" s="111"/>
      <c r="AV181" s="111"/>
      <c r="AW181" s="111"/>
      <c r="AX181" s="111"/>
      <c r="AY181" s="111"/>
      <c r="AZ181" s="111"/>
      <c r="BA181" s="111"/>
    </row>
    <row r="182" spans="1:53" x14ac:dyDescent="0.3">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1"/>
      <c r="AZ182" s="111"/>
      <c r="BA182" s="111"/>
    </row>
    <row r="183" spans="1:53" x14ac:dyDescent="0.3">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1"/>
      <c r="AZ183" s="111"/>
      <c r="BA183" s="111"/>
    </row>
    <row r="184" spans="1:53" x14ac:dyDescent="0.3">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1"/>
      <c r="AZ184" s="111"/>
      <c r="BA184" s="111"/>
    </row>
    <row r="185" spans="1:53" x14ac:dyDescent="0.3">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11"/>
      <c r="AS185" s="111"/>
      <c r="AT185" s="111"/>
      <c r="AU185" s="111"/>
      <c r="AV185" s="111"/>
      <c r="AW185" s="111"/>
      <c r="AX185" s="111"/>
      <c r="AY185" s="111"/>
      <c r="AZ185" s="111"/>
      <c r="BA185" s="111"/>
    </row>
    <row r="186" spans="1:53" x14ac:dyDescent="0.3">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11"/>
      <c r="AQ186" s="111"/>
      <c r="AR186" s="111"/>
      <c r="AS186" s="111"/>
      <c r="AT186" s="111"/>
      <c r="AU186" s="111"/>
      <c r="AV186" s="111"/>
      <c r="AW186" s="111"/>
      <c r="AX186" s="111"/>
      <c r="AY186" s="111"/>
      <c r="AZ186" s="111"/>
      <c r="BA186" s="111"/>
    </row>
    <row r="187" spans="1:53" x14ac:dyDescent="0.3">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1"/>
      <c r="AZ187" s="111"/>
      <c r="BA187" s="111"/>
    </row>
    <row r="188" spans="1:53" x14ac:dyDescent="0.3">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11"/>
      <c r="AQ188" s="111"/>
      <c r="AR188" s="111"/>
      <c r="AS188" s="111"/>
      <c r="AT188" s="111"/>
      <c r="AU188" s="111"/>
      <c r="AV188" s="111"/>
      <c r="AW188" s="111"/>
      <c r="AX188" s="111"/>
      <c r="AY188" s="111"/>
      <c r="AZ188" s="111"/>
      <c r="BA188" s="111"/>
    </row>
    <row r="189" spans="1:53" x14ac:dyDescent="0.3">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11"/>
      <c r="AY189" s="111"/>
      <c r="AZ189" s="111"/>
      <c r="BA189" s="111"/>
    </row>
    <row r="190" spans="1:53" x14ac:dyDescent="0.3">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1"/>
      <c r="AU190" s="111"/>
      <c r="AV190" s="111"/>
      <c r="AW190" s="111"/>
      <c r="AX190" s="111"/>
      <c r="AY190" s="111"/>
      <c r="AZ190" s="111"/>
      <c r="BA190" s="111"/>
    </row>
    <row r="191" spans="1:53" x14ac:dyDescent="0.3">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1"/>
      <c r="AZ191" s="111"/>
      <c r="BA191" s="111"/>
    </row>
    <row r="192" spans="1:53" x14ac:dyDescent="0.3">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1"/>
      <c r="AZ192" s="111"/>
      <c r="BA192" s="111"/>
    </row>
    <row r="193" spans="1:53" x14ac:dyDescent="0.3">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11"/>
      <c r="AW193" s="111"/>
      <c r="AX193" s="111"/>
      <c r="AY193" s="111"/>
      <c r="AZ193" s="111"/>
      <c r="BA193" s="111"/>
    </row>
    <row r="194" spans="1:53" x14ac:dyDescent="0.3">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1"/>
      <c r="AR194" s="111"/>
      <c r="AS194" s="111"/>
      <c r="AT194" s="111"/>
      <c r="AU194" s="111"/>
      <c r="AV194" s="111"/>
      <c r="AW194" s="111"/>
      <c r="AX194" s="111"/>
      <c r="AY194" s="111"/>
      <c r="AZ194" s="111"/>
      <c r="BA194" s="111"/>
    </row>
    <row r="195" spans="1:53" x14ac:dyDescent="0.3">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row>
    <row r="196" spans="1:53" x14ac:dyDescent="0.3">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row>
    <row r="197" spans="1:53" x14ac:dyDescent="0.3">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row>
    <row r="198" spans="1:53" x14ac:dyDescent="0.3">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1"/>
      <c r="AZ198" s="111"/>
      <c r="BA198" s="111"/>
    </row>
    <row r="199" spans="1:53" x14ac:dyDescent="0.3">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11"/>
      <c r="AV199" s="111"/>
      <c r="AW199" s="111"/>
      <c r="AX199" s="111"/>
      <c r="AY199" s="111"/>
      <c r="AZ199" s="111"/>
      <c r="BA199" s="111"/>
    </row>
    <row r="200" spans="1:53" x14ac:dyDescent="0.3">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1"/>
      <c r="AZ200" s="111"/>
      <c r="BA200" s="111"/>
    </row>
    <row r="201" spans="1:53" x14ac:dyDescent="0.3">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1"/>
      <c r="AZ201" s="111"/>
      <c r="BA201" s="111"/>
    </row>
    <row r="202" spans="1:53" x14ac:dyDescent="0.3">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1"/>
      <c r="AW202" s="111"/>
      <c r="AX202" s="111"/>
      <c r="AY202" s="111"/>
      <c r="AZ202" s="111"/>
      <c r="BA202" s="111"/>
    </row>
    <row r="203" spans="1:53" x14ac:dyDescent="0.3">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1"/>
      <c r="AY203" s="111"/>
      <c r="AZ203" s="111"/>
      <c r="BA203" s="111"/>
    </row>
    <row r="204" spans="1:53" x14ac:dyDescent="0.3">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11"/>
      <c r="AG204" s="111"/>
      <c r="AH204" s="111"/>
      <c r="AI204" s="111"/>
      <c r="AJ204" s="111"/>
      <c r="AK204" s="111"/>
      <c r="AL204" s="111"/>
      <c r="AM204" s="111"/>
      <c r="AN204" s="111"/>
      <c r="AO204" s="111"/>
      <c r="AP204" s="111"/>
      <c r="AQ204" s="111"/>
      <c r="AR204" s="111"/>
      <c r="AS204" s="111"/>
      <c r="AT204" s="111"/>
      <c r="AU204" s="111"/>
      <c r="AV204" s="111"/>
      <c r="AW204" s="111"/>
      <c r="AX204" s="111"/>
      <c r="AY204" s="111"/>
      <c r="AZ204" s="111"/>
      <c r="BA204" s="111"/>
    </row>
    <row r="205" spans="1:53" x14ac:dyDescent="0.3">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row>
    <row r="206" spans="1:53" x14ac:dyDescent="0.3">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1"/>
      <c r="AZ206" s="111"/>
      <c r="BA206" s="111"/>
    </row>
    <row r="207" spans="1:53" x14ac:dyDescent="0.3">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row>
    <row r="208" spans="1:53" x14ac:dyDescent="0.3">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11"/>
      <c r="AQ208" s="111"/>
      <c r="AR208" s="111"/>
      <c r="AS208" s="111"/>
      <c r="AT208" s="111"/>
      <c r="AU208" s="111"/>
      <c r="AV208" s="111"/>
      <c r="AW208" s="111"/>
      <c r="AX208" s="111"/>
      <c r="AY208" s="111"/>
      <c r="AZ208" s="111"/>
      <c r="BA208" s="111"/>
    </row>
    <row r="209" spans="1:53" x14ac:dyDescent="0.3">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11"/>
      <c r="AS209" s="111"/>
      <c r="AT209" s="111"/>
      <c r="AU209" s="111"/>
      <c r="AV209" s="111"/>
      <c r="AW209" s="111"/>
      <c r="AX209" s="111"/>
      <c r="AY209" s="111"/>
      <c r="AZ209" s="111"/>
      <c r="BA209" s="111"/>
    </row>
    <row r="210" spans="1:53" x14ac:dyDescent="0.3">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111"/>
      <c r="AG210" s="111"/>
      <c r="AH210" s="111"/>
      <c r="AI210" s="111"/>
      <c r="AJ210" s="111"/>
      <c r="AK210" s="111"/>
      <c r="AL210" s="111"/>
      <c r="AM210" s="111"/>
      <c r="AN210" s="111"/>
      <c r="AO210" s="111"/>
      <c r="AP210" s="111"/>
      <c r="AQ210" s="111"/>
      <c r="AR210" s="111"/>
      <c r="AS210" s="111"/>
      <c r="AT210" s="111"/>
      <c r="AU210" s="111"/>
      <c r="AV210" s="111"/>
      <c r="AW210" s="111"/>
      <c r="AX210" s="111"/>
      <c r="AY210" s="111"/>
      <c r="AZ210" s="111"/>
      <c r="BA210" s="111"/>
    </row>
    <row r="211" spans="1:53" x14ac:dyDescent="0.3">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c r="AJ211" s="111"/>
      <c r="AK211" s="111"/>
      <c r="AL211" s="111"/>
      <c r="AM211" s="111"/>
      <c r="AN211" s="111"/>
      <c r="AO211" s="111"/>
      <c r="AP211" s="111"/>
      <c r="AQ211" s="111"/>
      <c r="AR211" s="111"/>
      <c r="AS211" s="111"/>
      <c r="AT211" s="111"/>
      <c r="AU211" s="111"/>
      <c r="AV211" s="111"/>
      <c r="AW211" s="111"/>
      <c r="AX211" s="111"/>
      <c r="AY211" s="111"/>
      <c r="AZ211" s="111"/>
      <c r="BA211" s="111"/>
    </row>
    <row r="212" spans="1:53" x14ac:dyDescent="0.3">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c r="AP212" s="111"/>
      <c r="AQ212" s="111"/>
      <c r="AR212" s="111"/>
      <c r="AS212" s="111"/>
      <c r="AT212" s="111"/>
      <c r="AU212" s="111"/>
      <c r="AV212" s="111"/>
      <c r="AW212" s="111"/>
      <c r="AX212" s="111"/>
      <c r="AY212" s="111"/>
      <c r="AZ212" s="111"/>
      <c r="BA212" s="111"/>
    </row>
    <row r="213" spans="1:53" x14ac:dyDescent="0.3">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11"/>
      <c r="AQ213" s="111"/>
      <c r="AR213" s="111"/>
      <c r="AS213" s="111"/>
      <c r="AT213" s="111"/>
      <c r="AU213" s="111"/>
      <c r="AV213" s="111"/>
      <c r="AW213" s="111"/>
      <c r="AX213" s="111"/>
      <c r="AY213" s="111"/>
      <c r="AZ213" s="111"/>
      <c r="BA213" s="111"/>
    </row>
    <row r="214" spans="1:53" x14ac:dyDescent="0.3">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11"/>
      <c r="AW214" s="111"/>
      <c r="AX214" s="111"/>
      <c r="AY214" s="111"/>
      <c r="AZ214" s="111"/>
      <c r="BA214" s="111"/>
    </row>
    <row r="215" spans="1:53" x14ac:dyDescent="0.3">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11"/>
      <c r="AQ215" s="111"/>
      <c r="AR215" s="111"/>
      <c r="AS215" s="111"/>
      <c r="AT215" s="111"/>
      <c r="AU215" s="111"/>
      <c r="AV215" s="111"/>
      <c r="AW215" s="111"/>
      <c r="AX215" s="111"/>
      <c r="AY215" s="111"/>
      <c r="AZ215" s="111"/>
      <c r="BA215" s="111"/>
    </row>
    <row r="216" spans="1:53" x14ac:dyDescent="0.3">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11"/>
      <c r="AV216" s="111"/>
      <c r="AW216" s="111"/>
      <c r="AX216" s="111"/>
      <c r="AY216" s="111"/>
      <c r="AZ216" s="111"/>
      <c r="BA216" s="111"/>
    </row>
    <row r="217" spans="1:53" x14ac:dyDescent="0.3">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11"/>
      <c r="AQ217" s="111"/>
      <c r="AR217" s="111"/>
      <c r="AS217" s="111"/>
      <c r="AT217" s="111"/>
      <c r="AU217" s="111"/>
      <c r="AV217" s="111"/>
      <c r="AW217" s="111"/>
      <c r="AX217" s="111"/>
      <c r="AY217" s="111"/>
      <c r="AZ217" s="111"/>
      <c r="BA217" s="111"/>
    </row>
    <row r="218" spans="1:53" x14ac:dyDescent="0.3">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11"/>
      <c r="AQ218" s="111"/>
      <c r="AR218" s="111"/>
      <c r="AS218" s="111"/>
      <c r="AT218" s="111"/>
      <c r="AU218" s="111"/>
      <c r="AV218" s="111"/>
      <c r="AW218" s="111"/>
      <c r="AX218" s="111"/>
      <c r="AY218" s="111"/>
      <c r="AZ218" s="111"/>
      <c r="BA218" s="111"/>
    </row>
    <row r="219" spans="1:53" x14ac:dyDescent="0.3">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111"/>
      <c r="AJ219" s="111"/>
      <c r="AK219" s="111"/>
      <c r="AL219" s="111"/>
      <c r="AM219" s="111"/>
      <c r="AN219" s="111"/>
      <c r="AO219" s="111"/>
      <c r="AP219" s="111"/>
      <c r="AQ219" s="111"/>
      <c r="AR219" s="111"/>
      <c r="AS219" s="111"/>
      <c r="AT219" s="111"/>
      <c r="AU219" s="111"/>
      <c r="AV219" s="111"/>
      <c r="AW219" s="111"/>
      <c r="AX219" s="111"/>
      <c r="AY219" s="111"/>
      <c r="AZ219" s="111"/>
      <c r="BA219" s="111"/>
    </row>
    <row r="220" spans="1:53" x14ac:dyDescent="0.3">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J220" s="111"/>
      <c r="AK220" s="111"/>
      <c r="AL220" s="111"/>
      <c r="AM220" s="111"/>
      <c r="AN220" s="111"/>
      <c r="AO220" s="111"/>
      <c r="AP220" s="111"/>
      <c r="AQ220" s="111"/>
      <c r="AR220" s="111"/>
      <c r="AS220" s="111"/>
      <c r="AT220" s="111"/>
      <c r="AU220" s="111"/>
      <c r="AV220" s="111"/>
      <c r="AW220" s="111"/>
      <c r="AX220" s="111"/>
      <c r="AY220" s="111"/>
      <c r="AZ220" s="111"/>
      <c r="BA220" s="111"/>
    </row>
    <row r="221" spans="1:53" x14ac:dyDescent="0.3">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row>
    <row r="222" spans="1:53" x14ac:dyDescent="0.3">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11"/>
      <c r="AQ222" s="111"/>
      <c r="AR222" s="111"/>
      <c r="AS222" s="111"/>
      <c r="AT222" s="111"/>
      <c r="AU222" s="111"/>
      <c r="AV222" s="111"/>
      <c r="AW222" s="111"/>
      <c r="AX222" s="111"/>
      <c r="AY222" s="111"/>
      <c r="AZ222" s="111"/>
      <c r="BA222" s="111"/>
    </row>
    <row r="223" spans="1:53" x14ac:dyDescent="0.3">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11"/>
      <c r="AQ223" s="111"/>
      <c r="AR223" s="111"/>
      <c r="AS223" s="111"/>
      <c r="AT223" s="111"/>
      <c r="AU223" s="111"/>
      <c r="AV223" s="111"/>
      <c r="AW223" s="111"/>
      <c r="AX223" s="111"/>
      <c r="AY223" s="111"/>
      <c r="AZ223" s="111"/>
      <c r="BA223" s="111"/>
    </row>
    <row r="224" spans="1:53" x14ac:dyDescent="0.3">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1"/>
      <c r="AR224" s="111"/>
      <c r="AS224" s="111"/>
      <c r="AT224" s="111"/>
      <c r="AU224" s="111"/>
      <c r="AV224" s="111"/>
      <c r="AW224" s="111"/>
      <c r="AX224" s="111"/>
      <c r="AY224" s="111"/>
      <c r="AZ224" s="111"/>
      <c r="BA224" s="111"/>
    </row>
    <row r="225" spans="1:53" x14ac:dyDescent="0.3">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11"/>
      <c r="AQ225" s="111"/>
      <c r="AR225" s="111"/>
      <c r="AS225" s="111"/>
      <c r="AT225" s="111"/>
      <c r="AU225" s="111"/>
      <c r="AV225" s="111"/>
      <c r="AW225" s="111"/>
      <c r="AX225" s="111"/>
      <c r="AY225" s="111"/>
      <c r="AZ225" s="111"/>
      <c r="BA225" s="111"/>
    </row>
    <row r="226" spans="1:53" x14ac:dyDescent="0.3">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1"/>
      <c r="AZ226" s="111"/>
      <c r="BA226" s="111"/>
    </row>
    <row r="227" spans="1:53" x14ac:dyDescent="0.3">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111"/>
      <c r="AG227" s="111"/>
      <c r="AH227" s="111"/>
      <c r="AI227" s="111"/>
      <c r="AJ227" s="111"/>
      <c r="AK227" s="111"/>
      <c r="AL227" s="111"/>
      <c r="AM227" s="111"/>
      <c r="AN227" s="111"/>
      <c r="AO227" s="111"/>
      <c r="AP227" s="111"/>
      <c r="AQ227" s="111"/>
      <c r="AR227" s="111"/>
      <c r="AS227" s="111"/>
      <c r="AT227" s="111"/>
      <c r="AU227" s="111"/>
      <c r="AV227" s="111"/>
      <c r="AW227" s="111"/>
      <c r="AX227" s="111"/>
      <c r="AY227" s="111"/>
      <c r="AZ227" s="111"/>
      <c r="BA227" s="111"/>
    </row>
    <row r="228" spans="1:53" x14ac:dyDescent="0.3">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11"/>
      <c r="AN228" s="111"/>
      <c r="AO228" s="111"/>
      <c r="AP228" s="111"/>
      <c r="AQ228" s="111"/>
      <c r="AR228" s="111"/>
      <c r="AS228" s="111"/>
      <c r="AT228" s="111"/>
      <c r="AU228" s="111"/>
      <c r="AV228" s="111"/>
      <c r="AW228" s="111"/>
      <c r="AX228" s="111"/>
      <c r="AY228" s="111"/>
      <c r="AZ228" s="111"/>
      <c r="BA228" s="111"/>
    </row>
    <row r="229" spans="1:53" x14ac:dyDescent="0.3">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c r="AP229" s="111"/>
      <c r="AQ229" s="111"/>
      <c r="AR229" s="111"/>
      <c r="AS229" s="111"/>
      <c r="AT229" s="111"/>
      <c r="AU229" s="111"/>
      <c r="AV229" s="111"/>
      <c r="AW229" s="111"/>
      <c r="AX229" s="111"/>
      <c r="AY229" s="111"/>
      <c r="AZ229" s="111"/>
      <c r="BA229" s="111"/>
    </row>
    <row r="230" spans="1:53" x14ac:dyDescent="0.3">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1"/>
      <c r="AZ230" s="111"/>
      <c r="BA230" s="111"/>
    </row>
    <row r="231" spans="1:53" x14ac:dyDescent="0.3">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1"/>
      <c r="AZ231" s="111"/>
      <c r="BA231" s="111"/>
    </row>
    <row r="232" spans="1:53" x14ac:dyDescent="0.3">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1"/>
      <c r="AZ232" s="111"/>
      <c r="BA232" s="111"/>
    </row>
    <row r="233" spans="1:53" x14ac:dyDescent="0.3">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1"/>
      <c r="AZ233" s="111"/>
      <c r="BA233" s="111"/>
    </row>
    <row r="234" spans="1:53" x14ac:dyDescent="0.3">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1"/>
      <c r="AY234" s="111"/>
      <c r="AZ234" s="111"/>
      <c r="BA234" s="111"/>
    </row>
    <row r="235" spans="1:53" x14ac:dyDescent="0.3">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11"/>
      <c r="AW235" s="111"/>
      <c r="AX235" s="111"/>
      <c r="AY235" s="111"/>
      <c r="AZ235" s="111"/>
      <c r="BA235" s="111"/>
    </row>
    <row r="236" spans="1:53" x14ac:dyDescent="0.3">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row>
    <row r="237" spans="1:53" x14ac:dyDescent="0.3">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row>
    <row r="238" spans="1:53" x14ac:dyDescent="0.3">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row>
    <row r="239" spans="1:53" x14ac:dyDescent="0.3">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c r="AC239" s="111"/>
      <c r="AD239" s="111"/>
      <c r="AE239" s="111"/>
      <c r="AF239" s="111"/>
      <c r="AG239" s="111"/>
      <c r="AH239" s="111"/>
      <c r="AI239" s="111"/>
      <c r="AJ239" s="111"/>
      <c r="AK239" s="111"/>
      <c r="AL239" s="111"/>
      <c r="AM239" s="111"/>
      <c r="AN239" s="111"/>
      <c r="AO239" s="111"/>
      <c r="AP239" s="111"/>
      <c r="AQ239" s="111"/>
      <c r="AR239" s="111"/>
      <c r="AS239" s="111"/>
      <c r="AT239" s="111"/>
      <c r="AU239" s="111"/>
      <c r="AV239" s="111"/>
      <c r="AW239" s="111"/>
      <c r="AX239" s="111"/>
      <c r="AY239" s="111"/>
      <c r="AZ239" s="111"/>
      <c r="BA239" s="111"/>
    </row>
    <row r="240" spans="1:53" x14ac:dyDescent="0.3">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111"/>
      <c r="AG240" s="111"/>
      <c r="AH240" s="111"/>
      <c r="AI240" s="111"/>
      <c r="AJ240" s="111"/>
      <c r="AK240" s="111"/>
      <c r="AL240" s="111"/>
      <c r="AM240" s="111"/>
      <c r="AN240" s="111"/>
      <c r="AO240" s="111"/>
      <c r="AP240" s="111"/>
      <c r="AQ240" s="111"/>
      <c r="AR240" s="111"/>
      <c r="AS240" s="111"/>
      <c r="AT240" s="111"/>
      <c r="AU240" s="111"/>
      <c r="AV240" s="111"/>
      <c r="AW240" s="111"/>
      <c r="AX240" s="111"/>
      <c r="AY240" s="111"/>
      <c r="AZ240" s="111"/>
      <c r="BA240" s="111"/>
    </row>
    <row r="241" spans="1:53" x14ac:dyDescent="0.3">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11"/>
      <c r="AS241" s="111"/>
      <c r="AT241" s="111"/>
      <c r="AU241" s="111"/>
      <c r="AV241" s="111"/>
      <c r="AW241" s="111"/>
      <c r="AX241" s="111"/>
      <c r="AY241" s="111"/>
      <c r="AZ241" s="111"/>
      <c r="BA241" s="111"/>
    </row>
    <row r="242" spans="1:53" x14ac:dyDescent="0.3">
      <c r="A242" s="111"/>
      <c r="B242" s="371"/>
      <c r="C242" s="371"/>
      <c r="D242" s="371"/>
      <c r="E242" s="371"/>
      <c r="F242" s="371"/>
      <c r="G242" s="371"/>
      <c r="H242" s="371"/>
      <c r="I242" s="371"/>
      <c r="J242" s="371"/>
      <c r="K242" s="371"/>
      <c r="L242" s="371"/>
      <c r="M242" s="371"/>
      <c r="N242" s="371"/>
      <c r="O242" s="371"/>
      <c r="P242" s="111"/>
      <c r="Q242" s="111"/>
      <c r="R242" s="111"/>
      <c r="S242" s="111"/>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1"/>
      <c r="AZ242" s="111"/>
      <c r="BA242" s="111"/>
    </row>
    <row r="243" spans="1:53" x14ac:dyDescent="0.3">
      <c r="G243" s="109" t="s">
        <v>57</v>
      </c>
    </row>
  </sheetData>
  <sheetProtection formatCells="0" formatColumns="0" formatRows="0" insertColumns="0" insertRows="0" insertHyperlinks="0" deleteColumns="0" deleteRows="0" sort="0" autoFilter="0" pivotTables="0"/>
  <mergeCells count="469">
    <mergeCell ref="W1:AB109"/>
    <mergeCell ref="A110:AB143"/>
    <mergeCell ref="A1:A109"/>
    <mergeCell ref="K73:V82"/>
    <mergeCell ref="B81:J82"/>
    <mergeCell ref="N10:O10"/>
    <mergeCell ref="P8:R8"/>
    <mergeCell ref="S8:V8"/>
    <mergeCell ref="N12:R12"/>
    <mergeCell ref="B14:N15"/>
    <mergeCell ref="B19:N19"/>
    <mergeCell ref="O14:V19"/>
    <mergeCell ref="B73:J73"/>
    <mergeCell ref="K39:L39"/>
    <mergeCell ref="I40:J40"/>
    <mergeCell ref="K40:L40"/>
    <mergeCell ref="I41:J41"/>
    <mergeCell ref="K41:L41"/>
    <mergeCell ref="G78:I78"/>
    <mergeCell ref="G79:I79"/>
    <mergeCell ref="G80:I80"/>
    <mergeCell ref="C76:D76"/>
    <mergeCell ref="C77:D77"/>
    <mergeCell ref="B2:V2"/>
    <mergeCell ref="B4:V7"/>
    <mergeCell ref="S24:T24"/>
    <mergeCell ref="S25:T25"/>
    <mergeCell ref="O26:P26"/>
    <mergeCell ref="B20:L20"/>
    <mergeCell ref="N11:O11"/>
    <mergeCell ref="P10:R10"/>
    <mergeCell ref="P11:R11"/>
    <mergeCell ref="B12:D12"/>
    <mergeCell ref="E12:G12"/>
    <mergeCell ref="H12:J12"/>
    <mergeCell ref="B18:H18"/>
    <mergeCell ref="I17:M17"/>
    <mergeCell ref="I18:M18"/>
    <mergeCell ref="B17:H17"/>
    <mergeCell ref="S21:T21"/>
    <mergeCell ref="O22:P22"/>
    <mergeCell ref="Q22:R22"/>
    <mergeCell ref="S22:T22"/>
    <mergeCell ref="C24:D24"/>
    <mergeCell ref="C25:D25"/>
    <mergeCell ref="E23:F23"/>
    <mergeCell ref="Q26:R26"/>
    <mergeCell ref="N8:O9"/>
    <mergeCell ref="U30:V30"/>
    <mergeCell ref="U31:V31"/>
    <mergeCell ref="U32:V32"/>
    <mergeCell ref="U33:V33"/>
    <mergeCell ref="S10:V10"/>
    <mergeCell ref="S11:V11"/>
    <mergeCell ref="S12:V12"/>
    <mergeCell ref="U13:V13"/>
    <mergeCell ref="N20:V20"/>
    <mergeCell ref="U21:V21"/>
    <mergeCell ref="U22:V22"/>
    <mergeCell ref="U23:V23"/>
    <mergeCell ref="U24:V24"/>
    <mergeCell ref="U25:V25"/>
    <mergeCell ref="U26:V26"/>
    <mergeCell ref="U27:V27"/>
    <mergeCell ref="U28:V28"/>
    <mergeCell ref="U29:V29"/>
    <mergeCell ref="S23:T23"/>
    <mergeCell ref="S31:T31"/>
    <mergeCell ref="S30:T30"/>
    <mergeCell ref="Q31:R31"/>
    <mergeCell ref="S32:T32"/>
    <mergeCell ref="Q30:R30"/>
    <mergeCell ref="U38:V38"/>
    <mergeCell ref="U39:V39"/>
    <mergeCell ref="U40:V40"/>
    <mergeCell ref="U41:V41"/>
    <mergeCell ref="S37:T37"/>
    <mergeCell ref="O38:P38"/>
    <mergeCell ref="Q38:R38"/>
    <mergeCell ref="S38:T38"/>
    <mergeCell ref="O39:P39"/>
    <mergeCell ref="Q39:R39"/>
    <mergeCell ref="S39:T39"/>
    <mergeCell ref="O40:P40"/>
    <mergeCell ref="Q40:R40"/>
    <mergeCell ref="S40:T40"/>
    <mergeCell ref="O37:P37"/>
    <mergeCell ref="Q37:R37"/>
    <mergeCell ref="O41:P41"/>
    <mergeCell ref="Q41:R41"/>
    <mergeCell ref="S41:T41"/>
    <mergeCell ref="U37:V37"/>
    <mergeCell ref="Q35:R35"/>
    <mergeCell ref="U34:V34"/>
    <mergeCell ref="U35:V35"/>
    <mergeCell ref="C39:D39"/>
    <mergeCell ref="U36:V36"/>
    <mergeCell ref="I24:J24"/>
    <mergeCell ref="K24:L24"/>
    <mergeCell ref="I25:J25"/>
    <mergeCell ref="K25:L25"/>
    <mergeCell ref="I26:J26"/>
    <mergeCell ref="K26:L26"/>
    <mergeCell ref="I27:J27"/>
    <mergeCell ref="K27:L27"/>
    <mergeCell ref="Q36:R36"/>
    <mergeCell ref="S36:T36"/>
    <mergeCell ref="O33:P33"/>
    <mergeCell ref="Q33:R33"/>
    <mergeCell ref="S34:T34"/>
    <mergeCell ref="O35:P35"/>
    <mergeCell ref="S35:T35"/>
    <mergeCell ref="Q28:R28"/>
    <mergeCell ref="S28:T28"/>
    <mergeCell ref="S29:T29"/>
    <mergeCell ref="O30:P30"/>
    <mergeCell ref="B242:O242"/>
    <mergeCell ref="E29:F29"/>
    <mergeCell ref="E30:F30"/>
    <mergeCell ref="C35:D35"/>
    <mergeCell ref="C36:D36"/>
    <mergeCell ref="C37:D37"/>
    <mergeCell ref="B74:J74"/>
    <mergeCell ref="C78:D78"/>
    <mergeCell ref="C79:D79"/>
    <mergeCell ref="I38:J38"/>
    <mergeCell ref="K38:L38"/>
    <mergeCell ref="I39:J39"/>
    <mergeCell ref="I33:J33"/>
    <mergeCell ref="K33:L33"/>
    <mergeCell ref="C40:D40"/>
    <mergeCell ref="C41:D41"/>
    <mergeCell ref="C34:D34"/>
    <mergeCell ref="E41:F41"/>
    <mergeCell ref="E37:F37"/>
    <mergeCell ref="E38:F38"/>
    <mergeCell ref="O31:P31"/>
    <mergeCell ref="E40:F40"/>
    <mergeCell ref="E39:F39"/>
    <mergeCell ref="O36:P36"/>
    <mergeCell ref="B1:V1"/>
    <mergeCell ref="B3:V3"/>
    <mergeCell ref="C32:D32"/>
    <mergeCell ref="C33:D33"/>
    <mergeCell ref="E33:F33"/>
    <mergeCell ref="C30:D30"/>
    <mergeCell ref="C31:D31"/>
    <mergeCell ref="C23:D23"/>
    <mergeCell ref="K12:M12"/>
    <mergeCell ref="I30:J30"/>
    <mergeCell ref="K30:L30"/>
    <mergeCell ref="I31:J31"/>
    <mergeCell ref="O21:P21"/>
    <mergeCell ref="Q21:R21"/>
    <mergeCell ref="B16:N16"/>
    <mergeCell ref="C21:D21"/>
    <mergeCell ref="C22:D22"/>
    <mergeCell ref="E21:F21"/>
    <mergeCell ref="E22:F22"/>
    <mergeCell ref="O24:P24"/>
    <mergeCell ref="Q24:R24"/>
    <mergeCell ref="P9:R9"/>
    <mergeCell ref="K22:L22"/>
    <mergeCell ref="S26:T26"/>
    <mergeCell ref="E24:F24"/>
    <mergeCell ref="E25:F25"/>
    <mergeCell ref="K21:L21"/>
    <mergeCell ref="I22:J22"/>
    <mergeCell ref="O25:P25"/>
    <mergeCell ref="O23:P23"/>
    <mergeCell ref="E32:F32"/>
    <mergeCell ref="E26:F26"/>
    <mergeCell ref="I21:J21"/>
    <mergeCell ref="I23:J23"/>
    <mergeCell ref="K23:L23"/>
    <mergeCell ref="I28:J28"/>
    <mergeCell ref="K28:L28"/>
    <mergeCell ref="I29:J29"/>
    <mergeCell ref="K29:L29"/>
    <mergeCell ref="O27:P27"/>
    <mergeCell ref="K37:L37"/>
    <mergeCell ref="E31:F31"/>
    <mergeCell ref="I37:J37"/>
    <mergeCell ref="E34:F34"/>
    <mergeCell ref="O34:P34"/>
    <mergeCell ref="O29:P29"/>
    <mergeCell ref="I34:J34"/>
    <mergeCell ref="S9:V9"/>
    <mergeCell ref="B8:G9"/>
    <mergeCell ref="H8:M9"/>
    <mergeCell ref="B10:D11"/>
    <mergeCell ref="E10:G11"/>
    <mergeCell ref="H10:J11"/>
    <mergeCell ref="K10:M11"/>
    <mergeCell ref="K34:L34"/>
    <mergeCell ref="C27:D27"/>
    <mergeCell ref="C28:D28"/>
    <mergeCell ref="C29:D29"/>
    <mergeCell ref="O28:P28"/>
    <mergeCell ref="O32:P32"/>
    <mergeCell ref="Q27:R27"/>
    <mergeCell ref="S27:T27"/>
    <mergeCell ref="Q29:R29"/>
    <mergeCell ref="S33:T33"/>
    <mergeCell ref="Q32:R32"/>
    <mergeCell ref="Q25:R25"/>
    <mergeCell ref="Q34:R34"/>
    <mergeCell ref="Q23:R23"/>
    <mergeCell ref="M21:M71"/>
    <mergeCell ref="E35:F35"/>
    <mergeCell ref="E36:F36"/>
    <mergeCell ref="C80:D80"/>
    <mergeCell ref="C75:D75"/>
    <mergeCell ref="F75:I75"/>
    <mergeCell ref="F76:I76"/>
    <mergeCell ref="F77:I77"/>
    <mergeCell ref="I35:J35"/>
    <mergeCell ref="K35:L35"/>
    <mergeCell ref="I36:J36"/>
    <mergeCell ref="K36:L36"/>
    <mergeCell ref="G21:G41"/>
    <mergeCell ref="E27:F27"/>
    <mergeCell ref="C26:D26"/>
    <mergeCell ref="E28:F28"/>
    <mergeCell ref="K31:L31"/>
    <mergeCell ref="I32:J32"/>
    <mergeCell ref="K32:L32"/>
    <mergeCell ref="C38:D38"/>
    <mergeCell ref="I42:J42"/>
    <mergeCell ref="I43:J43"/>
    <mergeCell ref="I44:J44"/>
    <mergeCell ref="I45:J45"/>
    <mergeCell ref="I46:J46"/>
    <mergeCell ref="I47:J47"/>
    <mergeCell ref="I48:J48"/>
    <mergeCell ref="O42:P42"/>
    <mergeCell ref="Q42:R42"/>
    <mergeCell ref="O43:P43"/>
    <mergeCell ref="Q43:R43"/>
    <mergeCell ref="O44:P44"/>
    <mergeCell ref="Q44:R44"/>
    <mergeCell ref="O45:P45"/>
    <mergeCell ref="O46:P46"/>
    <mergeCell ref="O47:P47"/>
    <mergeCell ref="O48:P48"/>
    <mergeCell ref="K42:L42"/>
    <mergeCell ref="K43:L43"/>
    <mergeCell ref="K44:L44"/>
    <mergeCell ref="K45:L45"/>
    <mergeCell ref="K46:L46"/>
    <mergeCell ref="K47:L47"/>
    <mergeCell ref="K48:L48"/>
    <mergeCell ref="O59:P59"/>
    <mergeCell ref="O60:P60"/>
    <mergeCell ref="O61:P61"/>
    <mergeCell ref="O62:P62"/>
    <mergeCell ref="O63:P63"/>
    <mergeCell ref="O64:P64"/>
    <mergeCell ref="O65:P65"/>
    <mergeCell ref="O66:P66"/>
    <mergeCell ref="O49:P49"/>
    <mergeCell ref="O50:P50"/>
    <mergeCell ref="O51:P51"/>
    <mergeCell ref="O52:P52"/>
    <mergeCell ref="O53:P53"/>
    <mergeCell ref="O54:P54"/>
    <mergeCell ref="O55:P55"/>
    <mergeCell ref="O56:P56"/>
    <mergeCell ref="O57:P57"/>
    <mergeCell ref="O68:P68"/>
    <mergeCell ref="O69:P69"/>
    <mergeCell ref="O70:P70"/>
    <mergeCell ref="O71:P71"/>
    <mergeCell ref="Q45:R45"/>
    <mergeCell ref="Q46:R46"/>
    <mergeCell ref="Q47:R47"/>
    <mergeCell ref="Q48:R48"/>
    <mergeCell ref="Q49:R49"/>
    <mergeCell ref="Q50:R50"/>
    <mergeCell ref="Q51:R51"/>
    <mergeCell ref="Q52:R52"/>
    <mergeCell ref="Q53:R53"/>
    <mergeCell ref="Q54:R54"/>
    <mergeCell ref="Q55:R55"/>
    <mergeCell ref="Q56:R56"/>
    <mergeCell ref="Q57:R57"/>
    <mergeCell ref="Q58:R58"/>
    <mergeCell ref="Q59:R59"/>
    <mergeCell ref="Q60:R60"/>
    <mergeCell ref="Q61:R61"/>
    <mergeCell ref="Q62:R62"/>
    <mergeCell ref="Q63:R63"/>
    <mergeCell ref="O58:P58"/>
    <mergeCell ref="S58:T58"/>
    <mergeCell ref="S59:T59"/>
    <mergeCell ref="Q70:R70"/>
    <mergeCell ref="Q71:R71"/>
    <mergeCell ref="S42:T42"/>
    <mergeCell ref="S43:T43"/>
    <mergeCell ref="S44:T44"/>
    <mergeCell ref="S45:T45"/>
    <mergeCell ref="S46:T46"/>
    <mergeCell ref="S47:T47"/>
    <mergeCell ref="S48:T48"/>
    <mergeCell ref="S49:T49"/>
    <mergeCell ref="S50:T50"/>
    <mergeCell ref="S51:T51"/>
    <mergeCell ref="S52:T52"/>
    <mergeCell ref="S53:T53"/>
    <mergeCell ref="S54:T54"/>
    <mergeCell ref="S55:T55"/>
    <mergeCell ref="S56:T56"/>
    <mergeCell ref="S57:T57"/>
    <mergeCell ref="S61:T61"/>
    <mergeCell ref="S62:T62"/>
    <mergeCell ref="S63:T63"/>
    <mergeCell ref="Q64:R64"/>
    <mergeCell ref="U51:V51"/>
    <mergeCell ref="U52:V52"/>
    <mergeCell ref="U53:V53"/>
    <mergeCell ref="U54:V54"/>
    <mergeCell ref="U55:V55"/>
    <mergeCell ref="U56:V56"/>
    <mergeCell ref="U57:V57"/>
    <mergeCell ref="U70:V70"/>
    <mergeCell ref="U58:V58"/>
    <mergeCell ref="U59:V59"/>
    <mergeCell ref="U60:V60"/>
    <mergeCell ref="U42:V42"/>
    <mergeCell ref="U43:V43"/>
    <mergeCell ref="U44:V44"/>
    <mergeCell ref="U45:V45"/>
    <mergeCell ref="U46:V46"/>
    <mergeCell ref="U47:V47"/>
    <mergeCell ref="U48:V48"/>
    <mergeCell ref="U49:V49"/>
    <mergeCell ref="U50:V50"/>
    <mergeCell ref="S60:T60"/>
    <mergeCell ref="U62:V62"/>
    <mergeCell ref="U63:V63"/>
    <mergeCell ref="U64:V64"/>
    <mergeCell ref="S64:T64"/>
    <mergeCell ref="S65:T65"/>
    <mergeCell ref="S66:T66"/>
    <mergeCell ref="U71:V71"/>
    <mergeCell ref="I66:J66"/>
    <mergeCell ref="Q67:R67"/>
    <mergeCell ref="Q68:R68"/>
    <mergeCell ref="Q69:R69"/>
    <mergeCell ref="U66:V66"/>
    <mergeCell ref="U67:V67"/>
    <mergeCell ref="U68:V68"/>
    <mergeCell ref="U69:V69"/>
    <mergeCell ref="S67:T67"/>
    <mergeCell ref="S68:T68"/>
    <mergeCell ref="S69:T69"/>
    <mergeCell ref="S70:T70"/>
    <mergeCell ref="S71:T71"/>
    <mergeCell ref="Q65:R65"/>
    <mergeCell ref="Q66:R66"/>
    <mergeCell ref="O67:P67"/>
    <mergeCell ref="I49:J49"/>
    <mergeCell ref="I50:J50"/>
    <mergeCell ref="I51:J51"/>
    <mergeCell ref="I52:J52"/>
    <mergeCell ref="I53:J53"/>
    <mergeCell ref="I54:J54"/>
    <mergeCell ref="I55:J55"/>
    <mergeCell ref="I56:J56"/>
    <mergeCell ref="I57:J57"/>
    <mergeCell ref="K57:L57"/>
    <mergeCell ref="K58:L58"/>
    <mergeCell ref="K59:L59"/>
    <mergeCell ref="K60:L60"/>
    <mergeCell ref="I58:J58"/>
    <mergeCell ref="I59:J59"/>
    <mergeCell ref="I60:J60"/>
    <mergeCell ref="I61:J61"/>
    <mergeCell ref="I62:J62"/>
    <mergeCell ref="K49:L49"/>
    <mergeCell ref="K50:L50"/>
    <mergeCell ref="U61:V61"/>
    <mergeCell ref="U65:V65"/>
    <mergeCell ref="C61:D61"/>
    <mergeCell ref="C62:D62"/>
    <mergeCell ref="C63:D63"/>
    <mergeCell ref="K61:L61"/>
    <mergeCell ref="K62:L62"/>
    <mergeCell ref="K63:L63"/>
    <mergeCell ref="K64:L64"/>
    <mergeCell ref="K65:L65"/>
    <mergeCell ref="I63:J63"/>
    <mergeCell ref="I64:J64"/>
    <mergeCell ref="I65:J65"/>
    <mergeCell ref="C51:D51"/>
    <mergeCell ref="C52:D52"/>
    <mergeCell ref="C53:D53"/>
    <mergeCell ref="C54:D54"/>
    <mergeCell ref="C55:D55"/>
    <mergeCell ref="C56:D56"/>
    <mergeCell ref="C57:D57"/>
    <mergeCell ref="C58:D58"/>
    <mergeCell ref="C59:D59"/>
    <mergeCell ref="C42:D42"/>
    <mergeCell ref="C43:D43"/>
    <mergeCell ref="C44:D44"/>
    <mergeCell ref="C45:D45"/>
    <mergeCell ref="C46:D46"/>
    <mergeCell ref="C47:D47"/>
    <mergeCell ref="C48:D48"/>
    <mergeCell ref="C49:D49"/>
    <mergeCell ref="C50:D50"/>
    <mergeCell ref="E51:F51"/>
    <mergeCell ref="E52:F52"/>
    <mergeCell ref="E53:F53"/>
    <mergeCell ref="E54:F54"/>
    <mergeCell ref="E55:F55"/>
    <mergeCell ref="E56:F56"/>
    <mergeCell ref="E57:F57"/>
    <mergeCell ref="K70:L70"/>
    <mergeCell ref="K71:L71"/>
    <mergeCell ref="K66:L66"/>
    <mergeCell ref="K67:L67"/>
    <mergeCell ref="K68:L68"/>
    <mergeCell ref="K69:L69"/>
    <mergeCell ref="I67:J67"/>
    <mergeCell ref="I68:J68"/>
    <mergeCell ref="I69:J69"/>
    <mergeCell ref="I70:J70"/>
    <mergeCell ref="I71:J71"/>
    <mergeCell ref="K51:L51"/>
    <mergeCell ref="K52:L52"/>
    <mergeCell ref="K53:L53"/>
    <mergeCell ref="K54:L54"/>
    <mergeCell ref="K55:L55"/>
    <mergeCell ref="K56:L56"/>
    <mergeCell ref="E42:F42"/>
    <mergeCell ref="E43:F43"/>
    <mergeCell ref="E44:F44"/>
    <mergeCell ref="E45:F45"/>
    <mergeCell ref="E46:F46"/>
    <mergeCell ref="E47:F47"/>
    <mergeCell ref="E48:F48"/>
    <mergeCell ref="E49:F49"/>
    <mergeCell ref="E50:F50"/>
    <mergeCell ref="B72:V72"/>
    <mergeCell ref="E67:F67"/>
    <mergeCell ref="E68:F68"/>
    <mergeCell ref="E69:F69"/>
    <mergeCell ref="E70:F70"/>
    <mergeCell ref="E71:F71"/>
    <mergeCell ref="E58:F58"/>
    <mergeCell ref="E59:F59"/>
    <mergeCell ref="E60:F60"/>
    <mergeCell ref="E61:F61"/>
    <mergeCell ref="E62:F62"/>
    <mergeCell ref="E63:F63"/>
    <mergeCell ref="E64:F64"/>
    <mergeCell ref="E65:F65"/>
    <mergeCell ref="E66:F66"/>
    <mergeCell ref="C64:D64"/>
    <mergeCell ref="C65:D65"/>
    <mergeCell ref="C66:D66"/>
    <mergeCell ref="C67:D67"/>
    <mergeCell ref="C68:D68"/>
    <mergeCell ref="C69:D69"/>
    <mergeCell ref="C70:D70"/>
    <mergeCell ref="C71:D71"/>
    <mergeCell ref="C60:D60"/>
  </mergeCells>
  <phoneticPr fontId="34" type="noConversion"/>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60EEE-5A08-4D57-8C84-3E63891F866C}">
  <sheetPr codeName="Sayfa10">
    <tabColor rgb="FFFF0000"/>
  </sheetPr>
  <dimension ref="A1:AG188"/>
  <sheetViews>
    <sheetView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30</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BORCALACAK!Q55</f>
        <v>0</v>
      </c>
      <c r="T3" s="26" t="str">
        <f>AYARLAR!S9</f>
        <v>Bu Ay Kalan Alacak</v>
      </c>
      <c r="U3" s="27">
        <f>BORCALACAK!Q111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MAYIS!P5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22">
        <f>(P2+P4)</f>
        <v>0</v>
      </c>
      <c r="Q5" s="522"/>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11" t="str">
        <f>AYARLAR!S12</f>
        <v>ALACAK VERİLERİ</v>
      </c>
      <c r="S6" s="511"/>
      <c r="T6" s="511"/>
      <c r="U6" s="511"/>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76"/>
      <c r="C8" s="246"/>
      <c r="D8" s="247"/>
      <c r="E8" s="274"/>
      <c r="F8" s="267"/>
      <c r="G8" s="268"/>
      <c r="H8" s="276"/>
      <c r="I8" s="246"/>
      <c r="J8" s="247"/>
      <c r="K8" s="274"/>
      <c r="L8" s="267"/>
      <c r="M8" s="268"/>
      <c r="N8" s="283"/>
      <c r="O8" s="284"/>
      <c r="P8" s="285"/>
      <c r="Q8" s="241" t="str">
        <f>IFERROR(VLOOKUP(O8,BORCALACAK!$B$5:$AD$54,16,0),"")</f>
        <v/>
      </c>
      <c r="R8" s="290"/>
      <c r="S8" s="291"/>
      <c r="T8" s="292"/>
      <c r="U8" s="293" t="str">
        <f>IFERROR(VLOOKUP(S8,BORCALACAK!$B$61:$AD$110,16,0),"")</f>
        <v/>
      </c>
      <c r="V8" s="1"/>
      <c r="W8" s="1"/>
      <c r="X8" s="1"/>
      <c r="Y8" s="1"/>
      <c r="Z8" s="1"/>
      <c r="AA8" s="1"/>
      <c r="AB8" s="1"/>
      <c r="AC8" s="1"/>
      <c r="AD8" s="1"/>
      <c r="AE8" s="1"/>
      <c r="AF8" s="1"/>
      <c r="AG8" s="1"/>
    </row>
    <row r="9" spans="1:33" ht="20.100000000000001" customHeight="1" x14ac:dyDescent="0.3">
      <c r="A9" s="1"/>
      <c r="B9" s="275"/>
      <c r="C9" s="251"/>
      <c r="D9" s="252"/>
      <c r="E9" s="273"/>
      <c r="F9" s="270"/>
      <c r="G9" s="271"/>
      <c r="H9" s="275"/>
      <c r="I9" s="251"/>
      <c r="J9" s="252"/>
      <c r="K9" s="273"/>
      <c r="L9" s="270"/>
      <c r="M9" s="271"/>
      <c r="N9" s="286"/>
      <c r="O9" s="287"/>
      <c r="P9" s="288"/>
      <c r="Q9" s="289" t="str">
        <f>IFERROR(VLOOKUP(O9,BORCALACAK!$B$5:$AD$54,16,0),"")</f>
        <v/>
      </c>
      <c r="R9" s="294"/>
      <c r="S9" s="295"/>
      <c r="T9" s="296"/>
      <c r="U9" s="297" t="str">
        <f>IFERROR(VLOOKUP(S9,BORCALACAK!$B$61:$AD$110,16,0),"")</f>
        <v/>
      </c>
      <c r="V9" s="1"/>
      <c r="W9" s="1"/>
      <c r="X9" s="1"/>
      <c r="Y9" s="1"/>
      <c r="Z9" s="1"/>
      <c r="AA9" s="1"/>
      <c r="AB9" s="1"/>
      <c r="AC9" s="1"/>
      <c r="AD9" s="1"/>
      <c r="AE9" s="1"/>
      <c r="AF9" s="1"/>
      <c r="AG9" s="1"/>
    </row>
    <row r="10" spans="1:33" ht="20.100000000000001" customHeight="1" x14ac:dyDescent="0.3">
      <c r="A10" s="1"/>
      <c r="B10" s="276"/>
      <c r="C10" s="246"/>
      <c r="D10" s="247"/>
      <c r="E10" s="274"/>
      <c r="F10" s="267"/>
      <c r="G10" s="268"/>
      <c r="H10" s="276"/>
      <c r="I10" s="246"/>
      <c r="J10" s="247"/>
      <c r="K10" s="274"/>
      <c r="L10" s="267"/>
      <c r="M10" s="268"/>
      <c r="N10" s="283"/>
      <c r="O10" s="284"/>
      <c r="P10" s="285"/>
      <c r="Q10" s="241" t="str">
        <f>IFERROR(VLOOKUP(O10,BORCALACAK!$B$5:$AD$54,16,0),"")</f>
        <v/>
      </c>
      <c r="R10" s="290"/>
      <c r="S10" s="291"/>
      <c r="T10" s="292"/>
      <c r="U10" s="293" t="str">
        <f>IFERROR(VLOOKUP(S10,BORCALACAK!$B$61:$AD$110,16,0),"")</f>
        <v/>
      </c>
      <c r="V10" s="1"/>
      <c r="W10" s="1"/>
      <c r="X10" s="1"/>
      <c r="Y10" s="1"/>
      <c r="Z10" s="1"/>
      <c r="AA10" s="1"/>
      <c r="AB10" s="1"/>
      <c r="AC10" s="1"/>
      <c r="AD10" s="1"/>
      <c r="AE10" s="1"/>
      <c r="AF10" s="1"/>
      <c r="AG10" s="1"/>
    </row>
    <row r="11" spans="1:33" ht="20.100000000000001" customHeight="1" x14ac:dyDescent="0.3">
      <c r="A11" s="1"/>
      <c r="B11" s="275"/>
      <c r="C11" s="251"/>
      <c r="D11" s="252"/>
      <c r="E11" s="273"/>
      <c r="F11" s="270"/>
      <c r="G11" s="271"/>
      <c r="H11" s="275"/>
      <c r="I11" s="251"/>
      <c r="J11" s="252"/>
      <c r="K11" s="273"/>
      <c r="L11" s="270"/>
      <c r="M11" s="271"/>
      <c r="N11" s="286"/>
      <c r="O11" s="287"/>
      <c r="P11" s="288"/>
      <c r="Q11" s="289" t="str">
        <f>IFERROR(VLOOKUP(O11,BORCALACAK!$B$5:$AD$54,16,0),"")</f>
        <v/>
      </c>
      <c r="R11" s="294"/>
      <c r="S11" s="295"/>
      <c r="T11" s="296"/>
      <c r="U11" s="297" t="str">
        <f>IFERROR(VLOOKUP(S11,BORCALACAK!$B$61:$AD$110,16,0),"")</f>
        <v/>
      </c>
      <c r="V11" s="1"/>
      <c r="W11" s="1"/>
      <c r="X11" s="1"/>
      <c r="Y11" s="1"/>
      <c r="Z11" s="1"/>
      <c r="AA11" s="1"/>
      <c r="AB11" s="1"/>
      <c r="AC11" s="1"/>
      <c r="AD11" s="1"/>
      <c r="AE11" s="1"/>
      <c r="AF11" s="1"/>
      <c r="AG11" s="1"/>
    </row>
    <row r="12" spans="1:33" ht="20.100000000000001" customHeight="1" x14ac:dyDescent="0.3">
      <c r="A12" s="1"/>
      <c r="B12" s="276"/>
      <c r="C12" s="246"/>
      <c r="D12" s="247"/>
      <c r="E12" s="274"/>
      <c r="F12" s="267"/>
      <c r="G12" s="268"/>
      <c r="H12" s="276"/>
      <c r="I12" s="246"/>
      <c r="J12" s="247"/>
      <c r="K12" s="274"/>
      <c r="L12" s="267"/>
      <c r="M12" s="268"/>
      <c r="N12" s="283"/>
      <c r="O12" s="284"/>
      <c r="P12" s="285"/>
      <c r="Q12" s="241" t="str">
        <f>IFERROR(VLOOKUP(O12,BORCALACAK!$B$5:$AD$54,16,0),"")</f>
        <v/>
      </c>
      <c r="R12" s="290"/>
      <c r="S12" s="291"/>
      <c r="T12" s="292"/>
      <c r="U12" s="293" t="str">
        <f>IFERROR(VLOOKUP(S12,BORCALACAK!$B$61:$AD$110,16,0),"")</f>
        <v/>
      </c>
      <c r="V12" s="1"/>
      <c r="W12" s="1"/>
      <c r="X12" s="1"/>
      <c r="Y12" s="1"/>
      <c r="Z12" s="1"/>
      <c r="AA12" s="1"/>
      <c r="AB12" s="1"/>
      <c r="AC12" s="1"/>
      <c r="AD12" s="1"/>
      <c r="AE12" s="1"/>
      <c r="AF12" s="1"/>
      <c r="AG12" s="1"/>
    </row>
    <row r="13" spans="1:33" ht="20.100000000000001" customHeight="1" x14ac:dyDescent="0.3">
      <c r="A13" s="1"/>
      <c r="B13" s="275"/>
      <c r="C13" s="251"/>
      <c r="D13" s="252"/>
      <c r="E13" s="273"/>
      <c r="F13" s="270"/>
      <c r="G13" s="271"/>
      <c r="H13" s="275"/>
      <c r="I13" s="251"/>
      <c r="J13" s="252"/>
      <c r="K13" s="273"/>
      <c r="L13" s="270"/>
      <c r="M13" s="271"/>
      <c r="N13" s="286"/>
      <c r="O13" s="287"/>
      <c r="P13" s="288"/>
      <c r="Q13" s="289" t="str">
        <f>IFERROR(VLOOKUP(O13,BORCALACAK!$B$5:$AD$54,16,0),"")</f>
        <v/>
      </c>
      <c r="R13" s="294"/>
      <c r="S13" s="295"/>
      <c r="T13" s="296"/>
      <c r="U13" s="297" t="str">
        <f>IFERROR(VLOOKUP(S13,BORCALACAK!$B$61:$AD$110,16,0),"")</f>
        <v/>
      </c>
      <c r="V13" s="1"/>
      <c r="W13" s="1"/>
      <c r="X13" s="1"/>
      <c r="Y13" s="1"/>
      <c r="Z13" s="1"/>
      <c r="AA13" s="1"/>
      <c r="AB13" s="1"/>
      <c r="AC13" s="1"/>
      <c r="AD13" s="1"/>
      <c r="AE13" s="1"/>
      <c r="AF13" s="1"/>
      <c r="AG13" s="1"/>
    </row>
    <row r="14" spans="1:33" ht="20.100000000000001" customHeight="1" x14ac:dyDescent="0.3">
      <c r="A14" s="1"/>
      <c r="B14" s="276"/>
      <c r="C14" s="246"/>
      <c r="D14" s="247"/>
      <c r="E14" s="274"/>
      <c r="F14" s="267"/>
      <c r="G14" s="268"/>
      <c r="H14" s="276"/>
      <c r="I14" s="246"/>
      <c r="J14" s="247"/>
      <c r="K14" s="274"/>
      <c r="L14" s="267"/>
      <c r="M14" s="268"/>
      <c r="N14" s="283"/>
      <c r="O14" s="284"/>
      <c r="P14" s="285"/>
      <c r="Q14" s="241" t="str">
        <f>IFERROR(VLOOKUP(O14,BORCALACAK!$B$5:$AD$54,16,0),"")</f>
        <v/>
      </c>
      <c r="R14" s="290"/>
      <c r="S14" s="291"/>
      <c r="T14" s="292"/>
      <c r="U14" s="293" t="str">
        <f>IFERROR(VLOOKUP(S14,BORCALACAK!$B$61:$AD$110,16,0),"")</f>
        <v/>
      </c>
      <c r="V14" s="1"/>
      <c r="W14" s="1"/>
      <c r="X14" s="1"/>
      <c r="Y14" s="1"/>
      <c r="Z14" s="1"/>
      <c r="AA14" s="1"/>
      <c r="AB14" s="1"/>
      <c r="AC14" s="1"/>
      <c r="AD14" s="1"/>
      <c r="AE14" s="1"/>
      <c r="AF14" s="1"/>
      <c r="AG14" s="1"/>
    </row>
    <row r="15" spans="1:33" ht="20.100000000000001" customHeight="1" x14ac:dyDescent="0.3">
      <c r="A15" s="1"/>
      <c r="B15" s="275"/>
      <c r="C15" s="251"/>
      <c r="D15" s="252"/>
      <c r="E15" s="273"/>
      <c r="F15" s="270"/>
      <c r="G15" s="271"/>
      <c r="H15" s="275"/>
      <c r="I15" s="251"/>
      <c r="J15" s="252"/>
      <c r="K15" s="273"/>
      <c r="L15" s="270"/>
      <c r="M15" s="271"/>
      <c r="N15" s="286"/>
      <c r="O15" s="287"/>
      <c r="P15" s="288"/>
      <c r="Q15" s="289" t="str">
        <f>IFERROR(VLOOKUP(O15,BORCALACAK!$B$5:$AD$54,16,0),"")</f>
        <v/>
      </c>
      <c r="R15" s="294"/>
      <c r="S15" s="295"/>
      <c r="T15" s="296"/>
      <c r="U15" s="297" t="str">
        <f>IFERROR(VLOOKUP(S15,BORCALACAK!$B$61:$AD$110,16,0),"")</f>
        <v/>
      </c>
      <c r="V15" s="1"/>
      <c r="W15" s="1"/>
      <c r="X15" s="1"/>
      <c r="Y15" s="1"/>
      <c r="Z15" s="1"/>
      <c r="AA15" s="1"/>
      <c r="AB15" s="1"/>
      <c r="AC15" s="1"/>
      <c r="AD15" s="1"/>
      <c r="AE15" s="1"/>
      <c r="AF15" s="1"/>
      <c r="AG15" s="1"/>
    </row>
    <row r="16" spans="1:33" ht="20.100000000000001" customHeight="1" x14ac:dyDescent="0.3">
      <c r="A16" s="1"/>
      <c r="B16" s="276"/>
      <c r="C16" s="246"/>
      <c r="D16" s="247"/>
      <c r="E16" s="274"/>
      <c r="F16" s="267"/>
      <c r="G16" s="268"/>
      <c r="H16" s="276"/>
      <c r="I16" s="246"/>
      <c r="J16" s="247"/>
      <c r="K16" s="274"/>
      <c r="L16" s="267"/>
      <c r="M16" s="268"/>
      <c r="N16" s="283"/>
      <c r="O16" s="284"/>
      <c r="P16" s="285"/>
      <c r="Q16" s="241" t="str">
        <f>IFERROR(VLOOKUP(O16,BORCALACAK!$B$5:$AD$54,16,0),"")</f>
        <v/>
      </c>
      <c r="R16" s="290"/>
      <c r="S16" s="291"/>
      <c r="T16" s="292"/>
      <c r="U16" s="293" t="str">
        <f>IFERROR(VLOOKUP(S16,BORCALACAK!$B$61:$AD$110,16,0),"")</f>
        <v/>
      </c>
      <c r="V16" s="1"/>
      <c r="W16" s="1"/>
      <c r="X16" s="1"/>
      <c r="Y16" s="1"/>
      <c r="Z16" s="1"/>
      <c r="AA16" s="1"/>
      <c r="AB16" s="1"/>
      <c r="AC16" s="1"/>
      <c r="AD16" s="1"/>
      <c r="AE16" s="1"/>
      <c r="AF16" s="1"/>
      <c r="AG16" s="1"/>
    </row>
    <row r="17" spans="1:33" ht="20.100000000000001" customHeight="1" x14ac:dyDescent="0.3">
      <c r="A17" s="1"/>
      <c r="B17" s="275"/>
      <c r="C17" s="251"/>
      <c r="D17" s="252"/>
      <c r="E17" s="273"/>
      <c r="F17" s="270"/>
      <c r="G17" s="271"/>
      <c r="H17" s="275"/>
      <c r="I17" s="251"/>
      <c r="J17" s="252"/>
      <c r="K17" s="273"/>
      <c r="L17" s="270"/>
      <c r="M17" s="271"/>
      <c r="N17" s="286"/>
      <c r="O17" s="287"/>
      <c r="P17" s="288"/>
      <c r="Q17" s="289" t="str">
        <f>IFERROR(VLOOKUP(O17,BORCALACAK!$B$5:$AD$54,16,0),"")</f>
        <v/>
      </c>
      <c r="R17" s="294"/>
      <c r="S17" s="295"/>
      <c r="T17" s="296"/>
      <c r="U17" s="297" t="str">
        <f>IFERROR(VLOOKUP(S17,BORCALACAK!$B$61:$AD$110,16,0),"")</f>
        <v/>
      </c>
      <c r="V17" s="1"/>
      <c r="W17" s="1"/>
      <c r="X17" s="1"/>
      <c r="Y17" s="1"/>
      <c r="Z17" s="1"/>
      <c r="AA17" s="1"/>
      <c r="AB17" s="1"/>
      <c r="AC17" s="1"/>
      <c r="AD17" s="1"/>
      <c r="AE17" s="1"/>
      <c r="AF17" s="1"/>
      <c r="AG17" s="1"/>
    </row>
    <row r="18" spans="1:33" ht="20.100000000000001" customHeight="1" x14ac:dyDescent="0.3">
      <c r="A18" s="1"/>
      <c r="B18" s="276"/>
      <c r="C18" s="246"/>
      <c r="D18" s="247"/>
      <c r="E18" s="274"/>
      <c r="F18" s="267"/>
      <c r="G18" s="268"/>
      <c r="H18" s="276"/>
      <c r="I18" s="246"/>
      <c r="J18" s="247"/>
      <c r="K18" s="274"/>
      <c r="L18" s="267"/>
      <c r="M18" s="268"/>
      <c r="N18" s="283"/>
      <c r="O18" s="284"/>
      <c r="P18" s="285"/>
      <c r="Q18" s="241" t="str">
        <f>IFERROR(VLOOKUP(O18,BORCALACAK!$B$5:$AD$54,16,0),"")</f>
        <v/>
      </c>
      <c r="R18" s="290"/>
      <c r="S18" s="291"/>
      <c r="T18" s="292"/>
      <c r="U18" s="293" t="str">
        <f>IFERROR(VLOOKUP(S18,BORCALACAK!$B$61:$AD$110,16,0),"")</f>
        <v/>
      </c>
      <c r="V18" s="1"/>
      <c r="W18" s="1"/>
      <c r="X18" s="1"/>
      <c r="Y18" s="1"/>
      <c r="Z18" s="1"/>
      <c r="AA18" s="1"/>
      <c r="AB18" s="1"/>
      <c r="AC18" s="1"/>
      <c r="AD18" s="1"/>
      <c r="AE18" s="1"/>
      <c r="AF18" s="1"/>
      <c r="AG18" s="1"/>
    </row>
    <row r="19" spans="1:33" ht="20.100000000000001" customHeight="1" x14ac:dyDescent="0.3">
      <c r="A19" s="1"/>
      <c r="B19" s="275"/>
      <c r="C19" s="251"/>
      <c r="D19" s="252"/>
      <c r="E19" s="273"/>
      <c r="F19" s="270"/>
      <c r="G19" s="271"/>
      <c r="H19" s="275"/>
      <c r="I19" s="251"/>
      <c r="J19" s="252"/>
      <c r="K19" s="273"/>
      <c r="L19" s="270"/>
      <c r="M19" s="271"/>
      <c r="N19" s="286"/>
      <c r="O19" s="287"/>
      <c r="P19" s="288"/>
      <c r="Q19" s="289" t="str">
        <f>IFERROR(VLOOKUP(O19,BORCALACAK!$B$5:$AD$54,16,0),"")</f>
        <v/>
      </c>
      <c r="R19" s="294"/>
      <c r="S19" s="295"/>
      <c r="T19" s="296"/>
      <c r="U19" s="297" t="str">
        <f>IFERROR(VLOOKUP(S19,BORCALACAK!$B$61:$AD$110,16,0),"")</f>
        <v/>
      </c>
      <c r="V19" s="1"/>
      <c r="W19" s="1"/>
      <c r="X19" s="1"/>
      <c r="Y19" s="1"/>
      <c r="Z19" s="1"/>
      <c r="AA19" s="1"/>
      <c r="AB19" s="1"/>
      <c r="AC19" s="1"/>
      <c r="AD19" s="1"/>
      <c r="AE19" s="1"/>
      <c r="AF19" s="1"/>
      <c r="AG19" s="1"/>
    </row>
    <row r="20" spans="1:33" ht="20.100000000000001" customHeight="1" x14ac:dyDescent="0.3">
      <c r="A20" s="1"/>
      <c r="B20" s="276"/>
      <c r="C20" s="246"/>
      <c r="D20" s="247"/>
      <c r="E20" s="274"/>
      <c r="F20" s="267"/>
      <c r="G20" s="268"/>
      <c r="H20" s="276"/>
      <c r="I20" s="246"/>
      <c r="J20" s="247"/>
      <c r="K20" s="274"/>
      <c r="L20" s="267"/>
      <c r="M20" s="268"/>
      <c r="N20" s="283"/>
      <c r="O20" s="284"/>
      <c r="P20" s="285"/>
      <c r="Q20" s="241" t="str">
        <f>IFERROR(VLOOKUP(O20,BORCALACAK!$B$5:$AD$54,16,0),"")</f>
        <v/>
      </c>
      <c r="R20" s="290"/>
      <c r="S20" s="291"/>
      <c r="T20" s="292"/>
      <c r="U20" s="293" t="str">
        <f>IFERROR(VLOOKUP(S20,BORCALACAK!$B$61:$AD$110,16,0),"")</f>
        <v/>
      </c>
      <c r="V20" s="1"/>
      <c r="W20" s="1"/>
      <c r="X20" s="1"/>
      <c r="Y20" s="1"/>
      <c r="Z20" s="1"/>
      <c r="AA20" s="1"/>
      <c r="AB20" s="1"/>
      <c r="AC20" s="1"/>
      <c r="AD20" s="1"/>
      <c r="AE20" s="1"/>
      <c r="AF20" s="1"/>
      <c r="AG20" s="1"/>
    </row>
    <row r="21" spans="1:33" ht="20.100000000000001" customHeight="1" x14ac:dyDescent="0.3">
      <c r="A21" s="1"/>
      <c r="B21" s="275"/>
      <c r="C21" s="251"/>
      <c r="D21" s="252"/>
      <c r="E21" s="273"/>
      <c r="F21" s="270"/>
      <c r="G21" s="271"/>
      <c r="H21" s="275"/>
      <c r="I21" s="251"/>
      <c r="J21" s="252"/>
      <c r="K21" s="273"/>
      <c r="L21" s="270"/>
      <c r="M21" s="271"/>
      <c r="N21" s="286"/>
      <c r="O21" s="287"/>
      <c r="P21" s="288"/>
      <c r="Q21" s="289" t="str">
        <f>IFERROR(VLOOKUP(O21,BORCALACAK!$B$5:$AD$54,16,0),"")</f>
        <v/>
      </c>
      <c r="R21" s="294"/>
      <c r="S21" s="295"/>
      <c r="T21" s="296"/>
      <c r="U21" s="297" t="str">
        <f>IFERROR(VLOOKUP(S21,BORCALACAK!$B$61:$AD$110,16,0),"")</f>
        <v/>
      </c>
      <c r="V21" s="1"/>
      <c r="W21" s="1"/>
      <c r="X21" s="1"/>
      <c r="Y21" s="1"/>
      <c r="Z21" s="1"/>
      <c r="AA21" s="1"/>
      <c r="AB21" s="1"/>
      <c r="AC21" s="1"/>
      <c r="AD21" s="1"/>
      <c r="AE21" s="1"/>
      <c r="AF21" s="1"/>
      <c r="AG21" s="1"/>
    </row>
    <row r="22" spans="1:33" ht="20.100000000000001" customHeight="1" x14ac:dyDescent="0.3">
      <c r="A22" s="1"/>
      <c r="B22" s="276"/>
      <c r="C22" s="246"/>
      <c r="D22" s="247"/>
      <c r="E22" s="274"/>
      <c r="F22" s="267"/>
      <c r="G22" s="268"/>
      <c r="H22" s="276"/>
      <c r="I22" s="246"/>
      <c r="J22" s="247"/>
      <c r="K22" s="274"/>
      <c r="L22" s="267"/>
      <c r="M22" s="268"/>
      <c r="N22" s="283"/>
      <c r="O22" s="284"/>
      <c r="P22" s="285"/>
      <c r="Q22" s="241" t="str">
        <f>IFERROR(VLOOKUP(O22,BORCALACAK!$B$5:$AD$54,16,0),"")</f>
        <v/>
      </c>
      <c r="R22" s="290"/>
      <c r="S22" s="291"/>
      <c r="T22" s="292"/>
      <c r="U22" s="293" t="str">
        <f>IFERROR(VLOOKUP(S22,BORCALACAK!$B$61:$AD$110,16,0),"")</f>
        <v/>
      </c>
      <c r="V22" s="1"/>
      <c r="W22" s="1"/>
      <c r="X22" s="1"/>
      <c r="Y22" s="1"/>
      <c r="Z22" s="1"/>
      <c r="AA22" s="1"/>
      <c r="AB22" s="1"/>
      <c r="AC22" s="1"/>
      <c r="AD22" s="1"/>
      <c r="AE22" s="1"/>
      <c r="AF22" s="1"/>
      <c r="AG22" s="1"/>
    </row>
    <row r="23" spans="1:33" ht="20.100000000000001" customHeight="1" x14ac:dyDescent="0.3">
      <c r="A23" s="1"/>
      <c r="B23" s="275"/>
      <c r="C23" s="251"/>
      <c r="D23" s="252"/>
      <c r="E23" s="273"/>
      <c r="F23" s="270"/>
      <c r="G23" s="271"/>
      <c r="H23" s="275"/>
      <c r="I23" s="251"/>
      <c r="J23" s="252"/>
      <c r="K23" s="273"/>
      <c r="L23" s="270"/>
      <c r="M23" s="271"/>
      <c r="N23" s="286"/>
      <c r="O23" s="287"/>
      <c r="P23" s="288"/>
      <c r="Q23" s="289" t="str">
        <f>IFERROR(VLOOKUP(O23,BORCALACAK!$B$5:$AD$54,16,0),"")</f>
        <v/>
      </c>
      <c r="R23" s="294"/>
      <c r="S23" s="295"/>
      <c r="T23" s="296"/>
      <c r="U23" s="297" t="str">
        <f>IFERROR(VLOOKUP(S23,BORCALACAK!$B$61:$AD$110,16,0),"")</f>
        <v/>
      </c>
      <c r="V23" s="1"/>
      <c r="W23" s="1"/>
      <c r="X23" s="1"/>
      <c r="Y23" s="1"/>
      <c r="Z23" s="1"/>
      <c r="AA23" s="1"/>
      <c r="AB23" s="1"/>
      <c r="AC23" s="1"/>
      <c r="AD23" s="1"/>
      <c r="AE23" s="1"/>
      <c r="AF23" s="1"/>
      <c r="AG23" s="1"/>
    </row>
    <row r="24" spans="1:33" ht="20.100000000000001" customHeight="1" x14ac:dyDescent="0.3">
      <c r="A24" s="1"/>
      <c r="B24" s="276"/>
      <c r="C24" s="246"/>
      <c r="D24" s="247"/>
      <c r="E24" s="274"/>
      <c r="F24" s="267"/>
      <c r="G24" s="268"/>
      <c r="H24" s="276"/>
      <c r="I24" s="246"/>
      <c r="J24" s="247"/>
      <c r="K24" s="274"/>
      <c r="L24" s="267"/>
      <c r="M24" s="268"/>
      <c r="N24" s="283"/>
      <c r="O24" s="284"/>
      <c r="P24" s="285"/>
      <c r="Q24" s="241" t="str">
        <f>IFERROR(VLOOKUP(O24,BORCALACAK!$B$5:$AD$54,16,0),"")</f>
        <v/>
      </c>
      <c r="R24" s="290"/>
      <c r="S24" s="291"/>
      <c r="T24" s="292"/>
      <c r="U24" s="293" t="str">
        <f>IFERROR(VLOOKUP(S24,BORCALACAK!$B$61:$AD$110,16,0),"")</f>
        <v/>
      </c>
      <c r="V24" s="1"/>
      <c r="W24" s="1"/>
      <c r="X24" s="1"/>
      <c r="Y24" s="1"/>
      <c r="Z24" s="1"/>
      <c r="AA24" s="1"/>
      <c r="AB24" s="1"/>
      <c r="AC24" s="1"/>
      <c r="AD24" s="1"/>
      <c r="AE24" s="1"/>
      <c r="AF24" s="1"/>
      <c r="AG24" s="1"/>
    </row>
    <row r="25" spans="1:33" ht="20.100000000000001" customHeight="1" x14ac:dyDescent="0.3">
      <c r="A25" s="1"/>
      <c r="B25" s="275"/>
      <c r="C25" s="251"/>
      <c r="D25" s="252"/>
      <c r="E25" s="273"/>
      <c r="F25" s="270"/>
      <c r="G25" s="271"/>
      <c r="H25" s="275"/>
      <c r="I25" s="251"/>
      <c r="J25" s="252"/>
      <c r="K25" s="273"/>
      <c r="L25" s="270"/>
      <c r="M25" s="271"/>
      <c r="N25" s="286"/>
      <c r="O25" s="287"/>
      <c r="P25" s="288"/>
      <c r="Q25" s="289" t="str">
        <f>IFERROR(VLOOKUP(O25,BORCALACAK!$B$5:$AD$54,16,0),"")</f>
        <v/>
      </c>
      <c r="R25" s="294"/>
      <c r="S25" s="295"/>
      <c r="T25" s="296"/>
      <c r="U25" s="297" t="str">
        <f>IFERROR(VLOOKUP(S25,BORCALACAK!$B$61:$AD$110,16,0),"")</f>
        <v/>
      </c>
      <c r="V25" s="1"/>
      <c r="W25" s="1"/>
      <c r="X25" s="1"/>
      <c r="Y25" s="1"/>
      <c r="Z25" s="1"/>
      <c r="AA25" s="1"/>
      <c r="AB25" s="1"/>
      <c r="AC25" s="1"/>
      <c r="AD25" s="1"/>
      <c r="AE25" s="1"/>
      <c r="AF25" s="1"/>
      <c r="AG25" s="1"/>
    </row>
    <row r="26" spans="1:33" ht="20.100000000000001" customHeight="1" x14ac:dyDescent="0.3">
      <c r="A26" s="1"/>
      <c r="B26" s="276"/>
      <c r="C26" s="246"/>
      <c r="D26" s="247"/>
      <c r="E26" s="274"/>
      <c r="F26" s="267"/>
      <c r="G26" s="268"/>
      <c r="H26" s="276"/>
      <c r="I26" s="246"/>
      <c r="J26" s="247"/>
      <c r="K26" s="274"/>
      <c r="L26" s="267"/>
      <c r="M26" s="268"/>
      <c r="N26" s="283"/>
      <c r="O26" s="284"/>
      <c r="P26" s="285"/>
      <c r="Q26" s="241" t="str">
        <f>IFERROR(VLOOKUP(O26,BORCALACAK!$B$5:$AD$54,16,0),"")</f>
        <v/>
      </c>
      <c r="R26" s="290"/>
      <c r="S26" s="291"/>
      <c r="T26" s="292"/>
      <c r="U26" s="293" t="str">
        <f>IFERROR(VLOOKUP(S26,BORCALACAK!$B$61:$AD$110,16,0),"")</f>
        <v/>
      </c>
      <c r="V26" s="1"/>
      <c r="W26" s="1"/>
      <c r="X26" s="1"/>
      <c r="Y26" s="1"/>
      <c r="Z26" s="1"/>
      <c r="AA26" s="1"/>
      <c r="AB26" s="1"/>
      <c r="AC26" s="1"/>
      <c r="AD26" s="1"/>
      <c r="AE26" s="1"/>
      <c r="AF26" s="1"/>
      <c r="AG26" s="1"/>
    </row>
    <row r="27" spans="1:33" ht="20.100000000000001" customHeight="1" x14ac:dyDescent="0.3">
      <c r="A27" s="1"/>
      <c r="B27" s="275"/>
      <c r="C27" s="251"/>
      <c r="D27" s="252"/>
      <c r="E27" s="273"/>
      <c r="F27" s="270"/>
      <c r="G27" s="271"/>
      <c r="H27" s="275"/>
      <c r="I27" s="251"/>
      <c r="J27" s="252"/>
      <c r="K27" s="273"/>
      <c r="L27" s="270"/>
      <c r="M27" s="271"/>
      <c r="N27" s="286"/>
      <c r="O27" s="287"/>
      <c r="P27" s="288"/>
      <c r="Q27" s="289" t="str">
        <f>IFERROR(VLOOKUP(O27,BORCALACAK!$B$5:$AD$54,16,0),"")</f>
        <v/>
      </c>
      <c r="R27" s="294"/>
      <c r="S27" s="295"/>
      <c r="T27" s="296"/>
      <c r="U27" s="297" t="str">
        <f>IFERROR(VLOOKUP(S27,BORCALACAK!$B$61:$AD$110,16,0),"")</f>
        <v/>
      </c>
      <c r="V27" s="1"/>
      <c r="W27" s="1"/>
      <c r="X27" s="1"/>
      <c r="Y27" s="1"/>
      <c r="Z27" s="1"/>
      <c r="AA27" s="1"/>
      <c r="AB27" s="1"/>
      <c r="AC27" s="1"/>
      <c r="AD27" s="1"/>
      <c r="AE27" s="1"/>
      <c r="AF27" s="1"/>
      <c r="AG27" s="1"/>
    </row>
    <row r="28" spans="1:33" ht="20.100000000000001" customHeight="1" x14ac:dyDescent="0.3">
      <c r="A28" s="1"/>
      <c r="B28" s="276"/>
      <c r="C28" s="246"/>
      <c r="D28" s="247"/>
      <c r="E28" s="274"/>
      <c r="F28" s="267"/>
      <c r="G28" s="268"/>
      <c r="H28" s="276"/>
      <c r="I28" s="246"/>
      <c r="J28" s="247"/>
      <c r="K28" s="274"/>
      <c r="L28" s="267"/>
      <c r="M28" s="268"/>
      <c r="N28" s="283"/>
      <c r="O28" s="284"/>
      <c r="P28" s="285"/>
      <c r="Q28" s="241" t="str">
        <f>IFERROR(VLOOKUP(O28,BORCALACAK!$B$5:$AD$54,16,0),"")</f>
        <v/>
      </c>
      <c r="R28" s="290"/>
      <c r="S28" s="291"/>
      <c r="T28" s="292"/>
      <c r="U28" s="293" t="str">
        <f>IFERROR(VLOOKUP(S28,BORCALACAK!$B$61:$AD$110,16,0),"")</f>
        <v/>
      </c>
      <c r="V28" s="1"/>
      <c r="W28" s="1"/>
      <c r="X28" s="1"/>
      <c r="Y28" s="1"/>
      <c r="Z28" s="1"/>
      <c r="AA28" s="1"/>
      <c r="AB28" s="1"/>
      <c r="AC28" s="1"/>
      <c r="AD28" s="1"/>
      <c r="AE28" s="1"/>
      <c r="AF28" s="1"/>
      <c r="AG28" s="1"/>
    </row>
    <row r="29" spans="1:33" ht="20.100000000000001" customHeight="1" x14ac:dyDescent="0.3">
      <c r="A29" s="1"/>
      <c r="B29" s="275"/>
      <c r="C29" s="251"/>
      <c r="D29" s="252"/>
      <c r="E29" s="273"/>
      <c r="F29" s="270"/>
      <c r="G29" s="271"/>
      <c r="H29" s="275"/>
      <c r="I29" s="251"/>
      <c r="J29" s="252"/>
      <c r="K29" s="273"/>
      <c r="L29" s="270"/>
      <c r="M29" s="271"/>
      <c r="N29" s="286"/>
      <c r="O29" s="287"/>
      <c r="P29" s="288"/>
      <c r="Q29" s="289" t="str">
        <f>IFERROR(VLOOKUP(O29,BORCALACAK!$B$5:$AD$54,16,0),"")</f>
        <v/>
      </c>
      <c r="R29" s="294"/>
      <c r="S29" s="295"/>
      <c r="T29" s="296"/>
      <c r="U29" s="297" t="str">
        <f>IFERROR(VLOOKUP(S29,BORCALACAK!$B$61:$AD$110,16,0),"")</f>
        <v/>
      </c>
      <c r="V29" s="1"/>
      <c r="W29" s="1"/>
      <c r="X29" s="1"/>
      <c r="Y29" s="1"/>
      <c r="Z29" s="1"/>
      <c r="AA29" s="1"/>
      <c r="AB29" s="1"/>
      <c r="AC29" s="1"/>
      <c r="AD29" s="1"/>
      <c r="AE29" s="1"/>
      <c r="AF29" s="1"/>
      <c r="AG29" s="1"/>
    </row>
    <row r="30" spans="1:33" ht="20.100000000000001" customHeight="1" x14ac:dyDescent="0.3">
      <c r="A30" s="1"/>
      <c r="B30" s="276"/>
      <c r="C30" s="246"/>
      <c r="D30" s="247"/>
      <c r="E30" s="274"/>
      <c r="F30" s="267"/>
      <c r="G30" s="268"/>
      <c r="H30" s="276"/>
      <c r="I30" s="246"/>
      <c r="J30" s="247"/>
      <c r="K30" s="274"/>
      <c r="L30" s="267"/>
      <c r="M30" s="268"/>
      <c r="N30" s="283"/>
      <c r="O30" s="284"/>
      <c r="P30" s="285"/>
      <c r="Q30" s="241" t="str">
        <f>IFERROR(VLOOKUP(O30,BORCALACAK!$B$5:$AD$54,16,0),"")</f>
        <v/>
      </c>
      <c r="R30" s="290"/>
      <c r="S30" s="291"/>
      <c r="T30" s="292"/>
      <c r="U30" s="293" t="str">
        <f>IFERROR(VLOOKUP(S30,BORCALACAK!$B$61:$AD$110,16,0),"")</f>
        <v/>
      </c>
      <c r="V30" s="1"/>
      <c r="W30" s="1"/>
      <c r="X30" s="1"/>
      <c r="Y30" s="1"/>
      <c r="Z30" s="1"/>
      <c r="AA30" s="1"/>
      <c r="AB30" s="1"/>
      <c r="AC30" s="1"/>
      <c r="AD30" s="1"/>
      <c r="AE30" s="1"/>
      <c r="AF30" s="1"/>
      <c r="AG30" s="1"/>
    </row>
    <row r="31" spans="1:33" ht="20.100000000000001" customHeight="1" x14ac:dyDescent="0.3">
      <c r="A31" s="1"/>
      <c r="B31" s="275"/>
      <c r="C31" s="251"/>
      <c r="D31" s="252"/>
      <c r="E31" s="273"/>
      <c r="F31" s="270"/>
      <c r="G31" s="271"/>
      <c r="H31" s="275"/>
      <c r="I31" s="251"/>
      <c r="J31" s="252"/>
      <c r="K31" s="273"/>
      <c r="L31" s="270"/>
      <c r="M31" s="271"/>
      <c r="N31" s="286"/>
      <c r="O31" s="287"/>
      <c r="P31" s="288"/>
      <c r="Q31" s="289" t="str">
        <f>IFERROR(VLOOKUP(O31,BORCALACAK!$B$5:$AD$54,16,0),"")</f>
        <v/>
      </c>
      <c r="R31" s="294"/>
      <c r="S31" s="295"/>
      <c r="T31" s="296"/>
      <c r="U31" s="297" t="str">
        <f>IFERROR(VLOOKUP(S31,BORCALACAK!$B$61:$AD$110,16,0),"")</f>
        <v/>
      </c>
      <c r="V31" s="1"/>
      <c r="W31" s="1"/>
      <c r="X31" s="1"/>
      <c r="Y31" s="1"/>
      <c r="Z31" s="1"/>
      <c r="AA31" s="1"/>
      <c r="AB31" s="1"/>
      <c r="AC31" s="1"/>
      <c r="AD31" s="1"/>
      <c r="AE31" s="1"/>
      <c r="AF31" s="1"/>
      <c r="AG31" s="1"/>
    </row>
    <row r="32" spans="1:33" ht="20.100000000000001" customHeight="1" x14ac:dyDescent="0.3">
      <c r="A32" s="1"/>
      <c r="B32" s="276"/>
      <c r="C32" s="246"/>
      <c r="D32" s="247"/>
      <c r="E32" s="274"/>
      <c r="F32" s="267"/>
      <c r="G32" s="268"/>
      <c r="H32" s="276"/>
      <c r="I32" s="246"/>
      <c r="J32" s="247"/>
      <c r="K32" s="274"/>
      <c r="L32" s="267"/>
      <c r="M32" s="268"/>
      <c r="N32" s="283"/>
      <c r="O32" s="284"/>
      <c r="P32" s="285"/>
      <c r="Q32" s="241" t="str">
        <f>IFERROR(VLOOKUP(O32,BORCALACAK!$B$5:$AD$54,16,0),"")</f>
        <v/>
      </c>
      <c r="R32" s="290"/>
      <c r="S32" s="291"/>
      <c r="T32" s="292"/>
      <c r="U32" s="293" t="str">
        <f>IFERROR(VLOOKUP(S32,BORCALACAK!$B$61:$AD$110,16,0),"")</f>
        <v/>
      </c>
      <c r="V32" s="1"/>
      <c r="W32" s="1"/>
      <c r="X32" s="1"/>
      <c r="Y32" s="1"/>
      <c r="Z32" s="1"/>
      <c r="AA32" s="1"/>
      <c r="AB32" s="1"/>
      <c r="AC32" s="1"/>
      <c r="AD32" s="1"/>
      <c r="AE32" s="1"/>
      <c r="AF32" s="1"/>
      <c r="AG32" s="1"/>
    </row>
    <row r="33" spans="1:33" ht="20.100000000000001" customHeight="1" x14ac:dyDescent="0.3">
      <c r="A33" s="1"/>
      <c r="B33" s="275"/>
      <c r="C33" s="251"/>
      <c r="D33" s="252"/>
      <c r="E33" s="273"/>
      <c r="F33" s="270"/>
      <c r="G33" s="271"/>
      <c r="H33" s="275"/>
      <c r="I33" s="251"/>
      <c r="J33" s="252"/>
      <c r="K33" s="273"/>
      <c r="L33" s="270"/>
      <c r="M33" s="271"/>
      <c r="N33" s="286"/>
      <c r="O33" s="287"/>
      <c r="P33" s="288"/>
      <c r="Q33" s="289" t="str">
        <f>IFERROR(VLOOKUP(O33,BORCALACAK!$B$5:$AD$54,16,0),"")</f>
        <v/>
      </c>
      <c r="R33" s="294"/>
      <c r="S33" s="295"/>
      <c r="T33" s="296"/>
      <c r="U33" s="297" t="str">
        <f>IFERROR(VLOOKUP(S33,BORCALACAK!$B$61:$AD$110,16,0),"")</f>
        <v/>
      </c>
      <c r="V33" s="1"/>
      <c r="W33" s="1"/>
      <c r="X33" s="1"/>
      <c r="Y33" s="1"/>
      <c r="Z33" s="1"/>
      <c r="AA33" s="1"/>
      <c r="AB33" s="1"/>
      <c r="AC33" s="1"/>
      <c r="AD33" s="1"/>
      <c r="AE33" s="1"/>
      <c r="AF33" s="1"/>
      <c r="AG33" s="1"/>
    </row>
    <row r="34" spans="1:33" ht="20.100000000000001" customHeight="1" x14ac:dyDescent="0.3">
      <c r="A34" s="1"/>
      <c r="B34" s="276"/>
      <c r="C34" s="246"/>
      <c r="D34" s="247"/>
      <c r="E34" s="274"/>
      <c r="F34" s="267"/>
      <c r="G34" s="268"/>
      <c r="H34" s="276"/>
      <c r="I34" s="246"/>
      <c r="J34" s="247"/>
      <c r="K34" s="274"/>
      <c r="L34" s="267"/>
      <c r="M34" s="268"/>
      <c r="N34" s="283"/>
      <c r="O34" s="284"/>
      <c r="P34" s="285"/>
      <c r="Q34" s="241" t="str">
        <f>IFERROR(VLOOKUP(O34,BORCALACAK!$B$5:$AD$54,16,0),"")</f>
        <v/>
      </c>
      <c r="R34" s="290"/>
      <c r="S34" s="291"/>
      <c r="T34" s="292"/>
      <c r="U34" s="293" t="str">
        <f>IFERROR(VLOOKUP(S34,BORCALACAK!$B$61:$AD$110,16,0),"")</f>
        <v/>
      </c>
      <c r="V34" s="1"/>
      <c r="W34" s="1"/>
      <c r="X34" s="1"/>
      <c r="Y34" s="1"/>
      <c r="Z34" s="1"/>
      <c r="AA34" s="1"/>
      <c r="AB34" s="1"/>
      <c r="AC34" s="1"/>
      <c r="AD34" s="1"/>
      <c r="AE34" s="1"/>
      <c r="AF34" s="1"/>
      <c r="AG34" s="1"/>
    </row>
    <row r="35" spans="1:33" ht="20.100000000000001" customHeight="1" x14ac:dyDescent="0.3">
      <c r="A35" s="1"/>
      <c r="B35" s="275"/>
      <c r="C35" s="251"/>
      <c r="D35" s="252"/>
      <c r="E35" s="273"/>
      <c r="F35" s="270"/>
      <c r="G35" s="271"/>
      <c r="H35" s="275"/>
      <c r="I35" s="251"/>
      <c r="J35" s="252"/>
      <c r="K35" s="273"/>
      <c r="L35" s="270"/>
      <c r="M35" s="271"/>
      <c r="N35" s="286"/>
      <c r="O35" s="287"/>
      <c r="P35" s="288"/>
      <c r="Q35" s="289" t="str">
        <f>IFERROR(VLOOKUP(O35,BORCALACAK!$B$5:$AD$54,16,0),"")</f>
        <v/>
      </c>
      <c r="R35" s="294"/>
      <c r="S35" s="295"/>
      <c r="T35" s="296"/>
      <c r="U35" s="297" t="str">
        <f>IFERROR(VLOOKUP(S35,BORCALACAK!$B$61:$AD$110,16,0),"")</f>
        <v/>
      </c>
      <c r="V35" s="1"/>
      <c r="W35" s="1"/>
      <c r="X35" s="1"/>
      <c r="Y35" s="1"/>
      <c r="Z35" s="1"/>
      <c r="AA35" s="1"/>
      <c r="AB35" s="1"/>
      <c r="AC35" s="1"/>
      <c r="AD35" s="1"/>
      <c r="AE35" s="1"/>
      <c r="AF35" s="1"/>
      <c r="AG35" s="1"/>
    </row>
    <row r="36" spans="1:33" ht="20.100000000000001" customHeight="1" x14ac:dyDescent="0.3">
      <c r="A36" s="1"/>
      <c r="B36" s="276"/>
      <c r="C36" s="246"/>
      <c r="D36" s="247"/>
      <c r="E36" s="274"/>
      <c r="F36" s="267"/>
      <c r="G36" s="268"/>
      <c r="H36" s="276"/>
      <c r="I36" s="246"/>
      <c r="J36" s="247"/>
      <c r="K36" s="274"/>
      <c r="L36" s="267"/>
      <c r="M36" s="268"/>
      <c r="N36" s="283"/>
      <c r="O36" s="284"/>
      <c r="P36" s="285"/>
      <c r="Q36" s="241" t="str">
        <f>IFERROR(VLOOKUP(O36,BORCALACAK!$B$5:$AD$54,16,0),"")</f>
        <v/>
      </c>
      <c r="R36" s="290"/>
      <c r="S36" s="291"/>
      <c r="T36" s="292"/>
      <c r="U36" s="293" t="str">
        <f>IFERROR(VLOOKUP(S36,BORCALACAK!$B$61:$AD$110,16,0),"")</f>
        <v/>
      </c>
      <c r="V36" s="1"/>
      <c r="W36" s="1"/>
      <c r="X36" s="1"/>
      <c r="Y36" s="1"/>
      <c r="Z36" s="1"/>
      <c r="AA36" s="1"/>
      <c r="AB36" s="1"/>
      <c r="AC36" s="1"/>
      <c r="AD36" s="1"/>
      <c r="AE36" s="1"/>
      <c r="AF36" s="1"/>
      <c r="AG36" s="1"/>
    </row>
    <row r="37" spans="1:33" ht="20.100000000000001" customHeight="1" x14ac:dyDescent="0.3">
      <c r="A37" s="1"/>
      <c r="B37" s="275"/>
      <c r="C37" s="251"/>
      <c r="D37" s="252"/>
      <c r="E37" s="273"/>
      <c r="F37" s="270"/>
      <c r="G37" s="271"/>
      <c r="H37" s="275"/>
      <c r="I37" s="251"/>
      <c r="J37" s="252"/>
      <c r="K37" s="273"/>
      <c r="L37" s="270"/>
      <c r="M37" s="271"/>
      <c r="N37" s="286"/>
      <c r="O37" s="287"/>
      <c r="P37" s="288"/>
      <c r="Q37" s="289" t="str">
        <f>IFERROR(VLOOKUP(O37,BORCALACAK!$B$5:$AD$54,16,0),"")</f>
        <v/>
      </c>
      <c r="R37" s="294"/>
      <c r="S37" s="295"/>
      <c r="T37" s="296"/>
      <c r="U37" s="297" t="str">
        <f>IFERROR(VLOOKUP(S37,BORCALACAK!$B$61:$AD$110,16,0),"")</f>
        <v/>
      </c>
      <c r="V37" s="1"/>
      <c r="W37" s="1"/>
      <c r="X37" s="1"/>
      <c r="Y37" s="1"/>
      <c r="Z37" s="1"/>
      <c r="AA37" s="1"/>
      <c r="AB37" s="1"/>
      <c r="AC37" s="1"/>
      <c r="AD37" s="1"/>
      <c r="AE37" s="1"/>
      <c r="AF37" s="1"/>
      <c r="AG37" s="1"/>
    </row>
    <row r="38" spans="1:33" ht="20.100000000000001" customHeight="1" x14ac:dyDescent="0.3">
      <c r="A38" s="1"/>
      <c r="B38" s="276"/>
      <c r="C38" s="246"/>
      <c r="D38" s="247"/>
      <c r="E38" s="274"/>
      <c r="F38" s="267"/>
      <c r="G38" s="268"/>
      <c r="H38" s="276"/>
      <c r="I38" s="246"/>
      <c r="J38" s="247"/>
      <c r="K38" s="274"/>
      <c r="L38" s="267"/>
      <c r="M38" s="268"/>
      <c r="N38" s="283"/>
      <c r="O38" s="284"/>
      <c r="P38" s="285"/>
      <c r="Q38" s="241" t="str">
        <f>IFERROR(VLOOKUP(O38,BORCALACAK!$B$5:$AD$54,16,0),"")</f>
        <v/>
      </c>
      <c r="R38" s="290"/>
      <c r="S38" s="291"/>
      <c r="T38" s="292"/>
      <c r="U38" s="293" t="str">
        <f>IFERROR(VLOOKUP(S38,BORCALACAK!$B$61:$AD$110,16,0),"")</f>
        <v/>
      </c>
      <c r="V38" s="1"/>
      <c r="W38" s="1"/>
      <c r="X38" s="1"/>
      <c r="Y38" s="1"/>
      <c r="Z38" s="1"/>
      <c r="AA38" s="1"/>
      <c r="AB38" s="1"/>
      <c r="AC38" s="1"/>
      <c r="AD38" s="1"/>
      <c r="AE38" s="1"/>
      <c r="AF38" s="1"/>
      <c r="AG38" s="1"/>
    </row>
    <row r="39" spans="1:33" ht="20.100000000000001" customHeight="1" x14ac:dyDescent="0.3">
      <c r="A39" s="1"/>
      <c r="B39" s="275"/>
      <c r="C39" s="251"/>
      <c r="D39" s="252"/>
      <c r="E39" s="273"/>
      <c r="F39" s="270"/>
      <c r="G39" s="271"/>
      <c r="H39" s="275"/>
      <c r="I39" s="251"/>
      <c r="J39" s="252"/>
      <c r="K39" s="273"/>
      <c r="L39" s="270"/>
      <c r="M39" s="271"/>
      <c r="N39" s="286"/>
      <c r="O39" s="287"/>
      <c r="P39" s="288"/>
      <c r="Q39" s="289" t="str">
        <f>IFERROR(VLOOKUP(O39,BORCALACAK!$B$5:$AD$54,16,0),"")</f>
        <v/>
      </c>
      <c r="R39" s="294"/>
      <c r="S39" s="295"/>
      <c r="T39" s="296"/>
      <c r="U39" s="297" t="str">
        <f>IFERROR(VLOOKUP(S39,BORCALACAK!$B$61:$AD$110,16,0),"")</f>
        <v/>
      </c>
      <c r="V39" s="1"/>
      <c r="W39" s="1"/>
      <c r="X39" s="1"/>
      <c r="Y39" s="1"/>
      <c r="Z39" s="1"/>
      <c r="AA39" s="1"/>
      <c r="AB39" s="1"/>
      <c r="AC39" s="1"/>
      <c r="AD39" s="1"/>
      <c r="AE39" s="1"/>
      <c r="AF39" s="1"/>
      <c r="AG39" s="1"/>
    </row>
    <row r="40" spans="1:33" ht="20.100000000000001" customHeight="1" x14ac:dyDescent="0.3">
      <c r="A40" s="1"/>
      <c r="B40" s="276"/>
      <c r="C40" s="246"/>
      <c r="D40" s="247"/>
      <c r="E40" s="274"/>
      <c r="F40" s="267"/>
      <c r="G40" s="268"/>
      <c r="H40" s="276"/>
      <c r="I40" s="246"/>
      <c r="J40" s="247"/>
      <c r="K40" s="274"/>
      <c r="L40" s="267"/>
      <c r="M40" s="268"/>
      <c r="N40" s="283"/>
      <c r="O40" s="284"/>
      <c r="P40" s="285"/>
      <c r="Q40" s="241" t="str">
        <f>IFERROR(VLOOKUP(O40,BORCALACAK!$B$5:$AD$54,16,0),"")</f>
        <v/>
      </c>
      <c r="R40" s="290"/>
      <c r="S40" s="291"/>
      <c r="T40" s="292"/>
      <c r="U40" s="293" t="str">
        <f>IFERROR(VLOOKUP(S40,BORCALACAK!$B$61:$AD$110,16,0),"")</f>
        <v/>
      </c>
      <c r="V40" s="1"/>
      <c r="W40" s="1"/>
      <c r="X40" s="1"/>
      <c r="Y40" s="1"/>
      <c r="Z40" s="1"/>
      <c r="AA40" s="1"/>
      <c r="AB40" s="1"/>
      <c r="AC40" s="1"/>
      <c r="AD40" s="1"/>
      <c r="AE40" s="1"/>
      <c r="AF40" s="1"/>
      <c r="AG40" s="1"/>
    </row>
    <row r="41" spans="1:33" ht="20.100000000000001" customHeight="1" x14ac:dyDescent="0.3">
      <c r="A41" s="1"/>
      <c r="B41" s="275"/>
      <c r="C41" s="251"/>
      <c r="D41" s="252"/>
      <c r="E41" s="273"/>
      <c r="F41" s="270"/>
      <c r="G41" s="271"/>
      <c r="H41" s="275"/>
      <c r="I41" s="251"/>
      <c r="J41" s="252"/>
      <c r="K41" s="273"/>
      <c r="L41" s="270"/>
      <c r="M41" s="271"/>
      <c r="N41" s="286"/>
      <c r="O41" s="287"/>
      <c r="P41" s="288"/>
      <c r="Q41" s="289" t="str">
        <f>IFERROR(VLOOKUP(O41,BORCALACAK!$B$5:$AD$54,16,0),"")</f>
        <v/>
      </c>
      <c r="R41" s="294"/>
      <c r="S41" s="295"/>
      <c r="T41" s="296"/>
      <c r="U41" s="297" t="str">
        <f>IFERROR(VLOOKUP(S41,BORCALACAK!$B$61:$AD$110,16,0),"")</f>
        <v/>
      </c>
      <c r="V41" s="1"/>
      <c r="W41" s="1"/>
      <c r="X41" s="1"/>
      <c r="Y41" s="1"/>
      <c r="Z41" s="1"/>
      <c r="AA41" s="1"/>
      <c r="AB41" s="1"/>
      <c r="AC41" s="1"/>
      <c r="AD41" s="1"/>
      <c r="AE41" s="1"/>
      <c r="AF41" s="1"/>
      <c r="AG41" s="1"/>
    </row>
    <row r="42" spans="1:33" ht="20.100000000000001" customHeight="1" x14ac:dyDescent="0.3">
      <c r="A42" s="1"/>
      <c r="B42" s="276"/>
      <c r="C42" s="246"/>
      <c r="D42" s="247"/>
      <c r="E42" s="274"/>
      <c r="F42" s="267"/>
      <c r="G42" s="268"/>
      <c r="H42" s="276"/>
      <c r="I42" s="246"/>
      <c r="J42" s="247"/>
      <c r="K42" s="274"/>
      <c r="L42" s="267"/>
      <c r="M42" s="268"/>
      <c r="N42" s="283"/>
      <c r="O42" s="284"/>
      <c r="P42" s="285"/>
      <c r="Q42" s="241" t="str">
        <f>IFERROR(VLOOKUP(O42,BORCALACAK!$B$5:$AD$54,16,0),"")</f>
        <v/>
      </c>
      <c r="R42" s="290"/>
      <c r="S42" s="291"/>
      <c r="T42" s="292"/>
      <c r="U42" s="293" t="str">
        <f>IFERROR(VLOOKUP(S42,BORCALACAK!$B$61:$AD$110,16,0),"")</f>
        <v/>
      </c>
      <c r="V42" s="1"/>
      <c r="W42" s="1"/>
      <c r="X42" s="1"/>
      <c r="Y42" s="1"/>
      <c r="Z42" s="1"/>
      <c r="AA42" s="1"/>
      <c r="AB42" s="1"/>
      <c r="AC42" s="1"/>
      <c r="AD42" s="1"/>
      <c r="AE42" s="1"/>
      <c r="AF42" s="1"/>
      <c r="AG42" s="1"/>
    </row>
    <row r="43" spans="1:33" ht="20.100000000000001" customHeight="1" x14ac:dyDescent="0.3">
      <c r="A43" s="1"/>
      <c r="B43" s="275"/>
      <c r="C43" s="251"/>
      <c r="D43" s="252"/>
      <c r="E43" s="273"/>
      <c r="F43" s="270"/>
      <c r="G43" s="271"/>
      <c r="H43" s="275"/>
      <c r="I43" s="251"/>
      <c r="J43" s="252"/>
      <c r="K43" s="273"/>
      <c r="L43" s="270"/>
      <c r="M43" s="271"/>
      <c r="N43" s="286"/>
      <c r="O43" s="287"/>
      <c r="P43" s="288"/>
      <c r="Q43" s="289" t="str">
        <f>IFERROR(VLOOKUP(O43,BORCALACAK!$B$5:$AD$54,16,0),"")</f>
        <v/>
      </c>
      <c r="R43" s="294"/>
      <c r="S43" s="295"/>
      <c r="T43" s="296"/>
      <c r="U43" s="297" t="str">
        <f>IFERROR(VLOOKUP(S43,BORCALACAK!$B$61:$AD$110,16,0),"")</f>
        <v/>
      </c>
      <c r="V43" s="1"/>
      <c r="W43" s="1"/>
      <c r="X43" s="1"/>
      <c r="Y43" s="1"/>
      <c r="Z43" s="1"/>
      <c r="AA43" s="1"/>
      <c r="AB43" s="1"/>
      <c r="AC43" s="1"/>
      <c r="AD43" s="1"/>
      <c r="AE43" s="1"/>
      <c r="AF43" s="1"/>
      <c r="AG43" s="1"/>
    </row>
    <row r="44" spans="1:33" ht="20.100000000000001" customHeight="1" x14ac:dyDescent="0.3">
      <c r="A44" s="1"/>
      <c r="B44" s="276"/>
      <c r="C44" s="246"/>
      <c r="D44" s="247"/>
      <c r="E44" s="274"/>
      <c r="F44" s="267"/>
      <c r="G44" s="268"/>
      <c r="H44" s="276"/>
      <c r="I44" s="246"/>
      <c r="J44" s="247"/>
      <c r="K44" s="274"/>
      <c r="L44" s="267"/>
      <c r="M44" s="268"/>
      <c r="N44" s="283"/>
      <c r="O44" s="284"/>
      <c r="P44" s="285"/>
      <c r="Q44" s="241" t="str">
        <f>IFERROR(VLOOKUP(O44,BORCALACAK!$B$5:$AD$54,16,0),"")</f>
        <v/>
      </c>
      <c r="R44" s="290"/>
      <c r="S44" s="291"/>
      <c r="T44" s="292"/>
      <c r="U44" s="293" t="str">
        <f>IFERROR(VLOOKUP(S44,BORCALACAK!$B$61:$AD$110,16,0),"")</f>
        <v/>
      </c>
      <c r="V44" s="1"/>
      <c r="W44" s="1"/>
      <c r="X44" s="1"/>
      <c r="Y44" s="1"/>
      <c r="Z44" s="1"/>
      <c r="AA44" s="1"/>
      <c r="AB44" s="1"/>
      <c r="AC44" s="1"/>
      <c r="AD44" s="1"/>
      <c r="AE44" s="1"/>
      <c r="AF44" s="1"/>
      <c r="AG44" s="1"/>
    </row>
    <row r="45" spans="1:33" ht="20.100000000000001" customHeight="1" x14ac:dyDescent="0.3">
      <c r="A45" s="1"/>
      <c r="B45" s="275"/>
      <c r="C45" s="251"/>
      <c r="D45" s="252"/>
      <c r="E45" s="273"/>
      <c r="F45" s="270"/>
      <c r="G45" s="271"/>
      <c r="H45" s="275"/>
      <c r="I45" s="251"/>
      <c r="J45" s="252"/>
      <c r="K45" s="273"/>
      <c r="L45" s="270"/>
      <c r="M45" s="271"/>
      <c r="N45" s="286"/>
      <c r="O45" s="287"/>
      <c r="P45" s="288"/>
      <c r="Q45" s="289" t="str">
        <f>IFERROR(VLOOKUP(O45,BORCALACAK!$B$5:$AD$54,16,0),"")</f>
        <v/>
      </c>
      <c r="R45" s="294"/>
      <c r="S45" s="295"/>
      <c r="T45" s="296"/>
      <c r="U45" s="297" t="str">
        <f>IFERROR(VLOOKUP(S45,BORCALACAK!$B$61:$AD$110,16,0),"")</f>
        <v/>
      </c>
      <c r="V45" s="1"/>
      <c r="W45" s="1"/>
      <c r="X45" s="1"/>
      <c r="Y45" s="1"/>
      <c r="Z45" s="1"/>
      <c r="AA45" s="1"/>
      <c r="AB45" s="1"/>
      <c r="AC45" s="1"/>
      <c r="AD45" s="1"/>
      <c r="AE45" s="1"/>
      <c r="AF45" s="1"/>
      <c r="AG45" s="1"/>
    </row>
    <row r="46" spans="1:33" ht="20.100000000000001" customHeight="1" x14ac:dyDescent="0.3">
      <c r="A46" s="1"/>
      <c r="B46" s="276"/>
      <c r="C46" s="246"/>
      <c r="D46" s="247"/>
      <c r="E46" s="274"/>
      <c r="F46" s="267"/>
      <c r="G46" s="268"/>
      <c r="H46" s="276"/>
      <c r="I46" s="246"/>
      <c r="J46" s="247"/>
      <c r="K46" s="274"/>
      <c r="L46" s="267"/>
      <c r="M46" s="268"/>
      <c r="N46" s="283"/>
      <c r="O46" s="284"/>
      <c r="P46" s="285"/>
      <c r="Q46" s="241" t="str">
        <f>IFERROR(VLOOKUP(O46,BORCALACAK!$B$5:$AD$54,16,0),"")</f>
        <v/>
      </c>
      <c r="R46" s="290"/>
      <c r="S46" s="291"/>
      <c r="T46" s="292"/>
      <c r="U46" s="293" t="str">
        <f>IFERROR(VLOOKUP(S46,BORCALACAK!$B$61:$AD$110,16,0),"")</f>
        <v/>
      </c>
      <c r="V46" s="1"/>
      <c r="W46" s="1"/>
      <c r="X46" s="1"/>
      <c r="Y46" s="1"/>
      <c r="Z46" s="1"/>
      <c r="AA46" s="1"/>
      <c r="AB46" s="1"/>
      <c r="AC46" s="1"/>
      <c r="AD46" s="1"/>
      <c r="AE46" s="1"/>
      <c r="AF46" s="1"/>
      <c r="AG46" s="1"/>
    </row>
    <row r="47" spans="1:33" ht="20.100000000000001" customHeight="1" x14ac:dyDescent="0.3">
      <c r="A47" s="1"/>
      <c r="B47" s="275"/>
      <c r="C47" s="251"/>
      <c r="D47" s="252"/>
      <c r="E47" s="273"/>
      <c r="F47" s="270"/>
      <c r="G47" s="271"/>
      <c r="H47" s="275"/>
      <c r="I47" s="251"/>
      <c r="J47" s="252"/>
      <c r="K47" s="273"/>
      <c r="L47" s="270"/>
      <c r="M47" s="271"/>
      <c r="N47" s="286"/>
      <c r="O47" s="287"/>
      <c r="P47" s="288"/>
      <c r="Q47" s="289" t="str">
        <f>IFERROR(VLOOKUP(O47,BORCALACAK!$B$5:$AD$54,16,0),"")</f>
        <v/>
      </c>
      <c r="R47" s="294"/>
      <c r="S47" s="295"/>
      <c r="T47" s="296"/>
      <c r="U47" s="297" t="str">
        <f>IFERROR(VLOOKUP(S47,BORCALACAK!$B$61:$AD$110,16,0),"")</f>
        <v/>
      </c>
      <c r="V47" s="1"/>
      <c r="W47" s="1"/>
      <c r="X47" s="1"/>
      <c r="Y47" s="1"/>
      <c r="Z47" s="1"/>
      <c r="AA47" s="1"/>
      <c r="AB47" s="1"/>
      <c r="AC47" s="1"/>
      <c r="AD47" s="1"/>
      <c r="AE47" s="1"/>
      <c r="AF47" s="1"/>
      <c r="AG47" s="1"/>
    </row>
    <row r="48" spans="1:33" ht="20.100000000000001" customHeight="1" x14ac:dyDescent="0.3">
      <c r="A48" s="1"/>
      <c r="B48" s="276"/>
      <c r="C48" s="246"/>
      <c r="D48" s="247"/>
      <c r="E48" s="274"/>
      <c r="F48" s="267"/>
      <c r="G48" s="268"/>
      <c r="H48" s="276"/>
      <c r="I48" s="246"/>
      <c r="J48" s="247"/>
      <c r="K48" s="274"/>
      <c r="L48" s="267"/>
      <c r="M48" s="268"/>
      <c r="N48" s="283"/>
      <c r="O48" s="284"/>
      <c r="P48" s="285"/>
      <c r="Q48" s="241" t="str">
        <f>IFERROR(VLOOKUP(O48,BORCALACAK!$B$5:$AD$54,16,0),"")</f>
        <v/>
      </c>
      <c r="R48" s="290"/>
      <c r="S48" s="291"/>
      <c r="T48" s="292"/>
      <c r="U48" s="293" t="str">
        <f>IFERROR(VLOOKUP(S48,BORCALACAK!$B$61:$AD$110,16,0),"")</f>
        <v/>
      </c>
      <c r="V48" s="1"/>
      <c r="W48" s="1"/>
      <c r="X48" s="1"/>
      <c r="Y48" s="1"/>
      <c r="Z48" s="1"/>
      <c r="AA48" s="1"/>
      <c r="AB48" s="1"/>
      <c r="AC48" s="1"/>
      <c r="AD48" s="1"/>
      <c r="AE48" s="1"/>
      <c r="AF48" s="1"/>
      <c r="AG48" s="1"/>
    </row>
    <row r="49" spans="1:33" ht="20.100000000000001" customHeight="1" x14ac:dyDescent="0.3">
      <c r="A49" s="1"/>
      <c r="B49" s="275"/>
      <c r="C49" s="251"/>
      <c r="D49" s="252"/>
      <c r="E49" s="273"/>
      <c r="F49" s="270"/>
      <c r="G49" s="271"/>
      <c r="H49" s="275"/>
      <c r="I49" s="251"/>
      <c r="J49" s="252"/>
      <c r="K49" s="273"/>
      <c r="L49" s="270"/>
      <c r="M49" s="271"/>
      <c r="N49" s="286"/>
      <c r="O49" s="287"/>
      <c r="P49" s="288"/>
      <c r="Q49" s="289" t="str">
        <f>IFERROR(VLOOKUP(O49,BORCALACAK!$B$5:$AD$54,16,0),"")</f>
        <v/>
      </c>
      <c r="R49" s="294"/>
      <c r="S49" s="295"/>
      <c r="T49" s="296"/>
      <c r="U49" s="297" t="str">
        <f>IFERROR(VLOOKUP(S49,BORCALACAK!$B$61:$AD$110,16,0),"")</f>
        <v/>
      </c>
      <c r="V49" s="1"/>
      <c r="W49" s="1"/>
      <c r="X49" s="1"/>
      <c r="Y49" s="1"/>
      <c r="Z49" s="1"/>
      <c r="AA49" s="1"/>
      <c r="AB49" s="1"/>
      <c r="AC49" s="1"/>
      <c r="AD49" s="1"/>
      <c r="AE49" s="1"/>
      <c r="AF49" s="1"/>
      <c r="AG49" s="1"/>
    </row>
    <row r="50" spans="1:33" ht="20.100000000000001" customHeight="1" x14ac:dyDescent="0.3">
      <c r="A50" s="1"/>
      <c r="B50" s="276"/>
      <c r="C50" s="246"/>
      <c r="D50" s="247"/>
      <c r="E50" s="274"/>
      <c r="F50" s="267"/>
      <c r="G50" s="268"/>
      <c r="H50" s="276"/>
      <c r="I50" s="246"/>
      <c r="J50" s="247"/>
      <c r="K50" s="274"/>
      <c r="L50" s="267"/>
      <c r="M50" s="268"/>
      <c r="N50" s="283"/>
      <c r="O50" s="284"/>
      <c r="P50" s="285"/>
      <c r="Q50" s="241" t="str">
        <f>IFERROR(VLOOKUP(O50,BORCALACAK!$B$5:$AD$54,16,0),"")</f>
        <v/>
      </c>
      <c r="R50" s="290"/>
      <c r="S50" s="291"/>
      <c r="T50" s="292"/>
      <c r="U50" s="293" t="str">
        <f>IFERROR(VLOOKUP(S50,BORCALACAK!$B$61:$AD$110,16,0),"")</f>
        <v/>
      </c>
      <c r="V50" s="1"/>
      <c r="W50" s="1"/>
      <c r="X50" s="1"/>
      <c r="Y50" s="1"/>
      <c r="Z50" s="1"/>
      <c r="AA50" s="1"/>
      <c r="AB50" s="1"/>
      <c r="AC50" s="1"/>
      <c r="AD50" s="1"/>
      <c r="AE50" s="1"/>
      <c r="AF50" s="1"/>
      <c r="AG50" s="1"/>
    </row>
    <row r="51" spans="1:33" ht="20.100000000000001" customHeight="1" x14ac:dyDescent="0.3">
      <c r="A51" s="1"/>
      <c r="B51" s="275"/>
      <c r="C51" s="251"/>
      <c r="D51" s="252"/>
      <c r="E51" s="273"/>
      <c r="F51" s="270"/>
      <c r="G51" s="271"/>
      <c r="H51" s="275"/>
      <c r="I51" s="251"/>
      <c r="J51" s="252"/>
      <c r="K51" s="273"/>
      <c r="L51" s="270"/>
      <c r="M51" s="271"/>
      <c r="N51" s="286"/>
      <c r="O51" s="287"/>
      <c r="P51" s="288"/>
      <c r="Q51" s="289" t="str">
        <f>IFERROR(VLOOKUP(O51,BORCALACAK!$B$5:$AD$54,16,0),"")</f>
        <v/>
      </c>
      <c r="R51" s="294"/>
      <c r="S51" s="295"/>
      <c r="T51" s="296"/>
      <c r="U51" s="297" t="str">
        <f>IFERROR(VLOOKUP(S51,BORCALACAK!$B$61:$AD$110,16,0),"")</f>
        <v/>
      </c>
      <c r="V51" s="1"/>
      <c r="W51" s="1"/>
      <c r="X51" s="1"/>
      <c r="Y51" s="1"/>
      <c r="Z51" s="1"/>
      <c r="AA51" s="1"/>
      <c r="AB51" s="1"/>
      <c r="AC51" s="1"/>
      <c r="AD51" s="1"/>
      <c r="AE51" s="1"/>
      <c r="AF51" s="1"/>
      <c r="AG51" s="1"/>
    </row>
    <row r="52" spans="1:33" ht="20.100000000000001" customHeight="1" x14ac:dyDescent="0.3">
      <c r="A52" s="1"/>
      <c r="B52" s="276"/>
      <c r="C52" s="246"/>
      <c r="D52" s="247"/>
      <c r="E52" s="274"/>
      <c r="F52" s="267"/>
      <c r="G52" s="268"/>
      <c r="H52" s="276"/>
      <c r="I52" s="246"/>
      <c r="J52" s="247"/>
      <c r="K52" s="274"/>
      <c r="L52" s="267"/>
      <c r="M52" s="268"/>
      <c r="N52" s="283"/>
      <c r="O52" s="284"/>
      <c r="P52" s="285"/>
      <c r="Q52" s="241" t="str">
        <f>IFERROR(VLOOKUP(O52,BORCALACAK!$B$5:$AD$54,16,0),"")</f>
        <v/>
      </c>
      <c r="R52" s="290"/>
      <c r="S52" s="291"/>
      <c r="T52" s="292"/>
      <c r="U52" s="293" t="str">
        <f>IFERROR(VLOOKUP(S52,BORCALACAK!$B$61:$AD$110,16,0),"")</f>
        <v/>
      </c>
      <c r="V52" s="1"/>
      <c r="W52" s="1"/>
      <c r="X52" s="1"/>
      <c r="Y52" s="1"/>
      <c r="Z52" s="1"/>
      <c r="AA52" s="1"/>
      <c r="AB52" s="1"/>
      <c r="AC52" s="1"/>
      <c r="AD52" s="1"/>
      <c r="AE52" s="1"/>
      <c r="AF52" s="1"/>
      <c r="AG52" s="1"/>
    </row>
    <row r="53" spans="1:33" ht="20.100000000000001" customHeight="1" x14ac:dyDescent="0.3">
      <c r="A53" s="1"/>
      <c r="B53" s="275"/>
      <c r="C53" s="251"/>
      <c r="D53" s="252"/>
      <c r="E53" s="273"/>
      <c r="F53" s="270"/>
      <c r="G53" s="271"/>
      <c r="H53" s="275"/>
      <c r="I53" s="251"/>
      <c r="J53" s="252"/>
      <c r="K53" s="273"/>
      <c r="L53" s="270"/>
      <c r="M53" s="271"/>
      <c r="N53" s="286"/>
      <c r="O53" s="287"/>
      <c r="P53" s="288"/>
      <c r="Q53" s="289" t="str">
        <f>IFERROR(VLOOKUP(O53,BORCALACAK!$B$5:$AD$54,16,0),"")</f>
        <v/>
      </c>
      <c r="R53" s="294"/>
      <c r="S53" s="295"/>
      <c r="T53" s="296"/>
      <c r="U53" s="297" t="str">
        <f>IFERROR(VLOOKUP(S53,BORCALACAK!$B$61:$AD$110,16,0),"")</f>
        <v/>
      </c>
      <c r="V53" s="1"/>
      <c r="W53" s="1"/>
      <c r="X53" s="1"/>
      <c r="Y53" s="1"/>
      <c r="Z53" s="1"/>
      <c r="AA53" s="1"/>
      <c r="AB53" s="1"/>
      <c r="AC53" s="1"/>
      <c r="AD53" s="1"/>
      <c r="AE53" s="1"/>
      <c r="AF53" s="1"/>
      <c r="AG53" s="1"/>
    </row>
    <row r="54" spans="1:33" ht="20.100000000000001" customHeight="1" x14ac:dyDescent="0.3">
      <c r="A54" s="1"/>
      <c r="B54" s="276"/>
      <c r="C54" s="246"/>
      <c r="D54" s="247"/>
      <c r="E54" s="274"/>
      <c r="F54" s="267"/>
      <c r="G54" s="268"/>
      <c r="H54" s="276"/>
      <c r="I54" s="246"/>
      <c r="J54" s="247"/>
      <c r="K54" s="274"/>
      <c r="L54" s="267"/>
      <c r="M54" s="268"/>
      <c r="N54" s="283"/>
      <c r="O54" s="284"/>
      <c r="P54" s="285"/>
      <c r="Q54" s="241" t="str">
        <f>IFERROR(VLOOKUP(O54,BORCALACAK!$B$5:$AD$54,16,0),"")</f>
        <v/>
      </c>
      <c r="R54" s="290"/>
      <c r="S54" s="291"/>
      <c r="T54" s="292"/>
      <c r="U54" s="293" t="str">
        <f>IFERROR(VLOOKUP(S54,BORCALACAK!$B$61:$AD$110,16,0),"")</f>
        <v/>
      </c>
      <c r="V54" s="1"/>
      <c r="W54" s="1"/>
      <c r="X54" s="1"/>
      <c r="Y54" s="1"/>
      <c r="Z54" s="1"/>
      <c r="AA54" s="1"/>
      <c r="AB54" s="1"/>
      <c r="AC54" s="1"/>
      <c r="AD54" s="1"/>
      <c r="AE54" s="1"/>
      <c r="AF54" s="1"/>
      <c r="AG54" s="1"/>
    </row>
    <row r="55" spans="1:33" ht="20.100000000000001" customHeight="1" x14ac:dyDescent="0.3">
      <c r="A55" s="1"/>
      <c r="B55" s="275"/>
      <c r="C55" s="251"/>
      <c r="D55" s="252"/>
      <c r="E55" s="273"/>
      <c r="F55" s="270"/>
      <c r="G55" s="271"/>
      <c r="H55" s="275"/>
      <c r="I55" s="251"/>
      <c r="J55" s="252"/>
      <c r="K55" s="273"/>
      <c r="L55" s="270"/>
      <c r="M55" s="271"/>
      <c r="N55" s="286"/>
      <c r="O55" s="287"/>
      <c r="P55" s="288"/>
      <c r="Q55" s="289" t="str">
        <f>IFERROR(VLOOKUP(O55,BORCALACAK!$B$5:$AD$54,16,0),"")</f>
        <v/>
      </c>
      <c r="R55" s="294"/>
      <c r="S55" s="295"/>
      <c r="T55" s="296"/>
      <c r="U55" s="297" t="str">
        <f>IFERROR(VLOOKUP(S55,BORCALACAK!$B$61:$AD$110,16,0),"")</f>
        <v/>
      </c>
      <c r="V55" s="1"/>
      <c r="W55" s="1"/>
      <c r="X55" s="1"/>
      <c r="Y55" s="1"/>
      <c r="Z55" s="1"/>
      <c r="AA55" s="1"/>
      <c r="AB55" s="1"/>
      <c r="AC55" s="1"/>
      <c r="AD55" s="1"/>
      <c r="AE55" s="1"/>
      <c r="AF55" s="1"/>
      <c r="AG55" s="1"/>
    </row>
    <row r="56" spans="1:33" ht="20.100000000000001" customHeight="1" x14ac:dyDescent="0.3">
      <c r="A56" s="1"/>
      <c r="B56" s="276"/>
      <c r="C56" s="246"/>
      <c r="D56" s="247"/>
      <c r="E56" s="274"/>
      <c r="F56" s="267"/>
      <c r="G56" s="268"/>
      <c r="H56" s="276"/>
      <c r="I56" s="246"/>
      <c r="J56" s="247"/>
      <c r="K56" s="274"/>
      <c r="L56" s="267"/>
      <c r="M56" s="268"/>
      <c r="N56" s="283"/>
      <c r="O56" s="284"/>
      <c r="P56" s="285"/>
      <c r="Q56" s="241" t="str">
        <f>IFERROR(VLOOKUP(O56,BORCALACAK!$B$5:$AD$54,16,0),"")</f>
        <v/>
      </c>
      <c r="R56" s="290"/>
      <c r="S56" s="291"/>
      <c r="T56" s="292"/>
      <c r="U56" s="293" t="str">
        <f>IFERROR(VLOOKUP(S56,BORCALACAK!$B$61:$AD$110,16,0),"")</f>
        <v/>
      </c>
      <c r="V56" s="1"/>
      <c r="W56" s="1"/>
      <c r="X56" s="1"/>
      <c r="Y56" s="1"/>
      <c r="Z56" s="1"/>
      <c r="AA56" s="1"/>
      <c r="AB56" s="1"/>
      <c r="AC56" s="1"/>
      <c r="AD56" s="1"/>
      <c r="AE56" s="1"/>
      <c r="AF56" s="1"/>
      <c r="AG56" s="1"/>
    </row>
    <row r="57" spans="1:33" ht="20.100000000000001" customHeight="1" x14ac:dyDescent="0.3">
      <c r="A57" s="1"/>
      <c r="B57" s="275"/>
      <c r="C57" s="251"/>
      <c r="D57" s="252"/>
      <c r="E57" s="273"/>
      <c r="F57" s="270"/>
      <c r="G57" s="271"/>
      <c r="H57" s="275"/>
      <c r="I57" s="251"/>
      <c r="J57" s="252"/>
      <c r="K57" s="273"/>
      <c r="L57" s="270"/>
      <c r="M57" s="271"/>
      <c r="N57" s="286"/>
      <c r="O57" s="287"/>
      <c r="P57" s="288"/>
      <c r="Q57" s="289" t="str">
        <f>IFERROR(VLOOKUP(O57,BORCALACAK!$B$5:$AD$54,16,0),"")</f>
        <v/>
      </c>
      <c r="R57" s="294"/>
      <c r="S57" s="295"/>
      <c r="T57" s="296"/>
      <c r="U57" s="297" t="str">
        <f>IFERROR(VLOOKUP(S57,BORCALACAK!$B$61:$AD$110,16,0),"")</f>
        <v/>
      </c>
      <c r="V57" s="1"/>
      <c r="W57" s="1"/>
      <c r="X57" s="1"/>
      <c r="Y57" s="1"/>
      <c r="Z57" s="1"/>
      <c r="AA57" s="1"/>
      <c r="AB57" s="1"/>
      <c r="AC57" s="1"/>
      <c r="AD57" s="1"/>
      <c r="AE57" s="1"/>
      <c r="AF57" s="1"/>
      <c r="AG57" s="1"/>
    </row>
    <row r="58" spans="1:33" ht="20.100000000000001" customHeight="1" x14ac:dyDescent="0.3">
      <c r="A58" s="1"/>
      <c r="B58" s="276"/>
      <c r="C58" s="246"/>
      <c r="D58" s="247"/>
      <c r="E58" s="274"/>
      <c r="F58" s="267"/>
      <c r="G58" s="268"/>
      <c r="H58" s="276"/>
      <c r="I58" s="246"/>
      <c r="J58" s="247"/>
      <c r="K58" s="274"/>
      <c r="L58" s="267"/>
      <c r="M58" s="268"/>
      <c r="N58" s="283"/>
      <c r="O58" s="284"/>
      <c r="P58" s="285"/>
      <c r="Q58" s="241" t="str">
        <f>IFERROR(VLOOKUP(O58,BORCALACAK!$B$5:$AD$54,16,0),"")</f>
        <v/>
      </c>
      <c r="R58" s="290"/>
      <c r="S58" s="291"/>
      <c r="T58" s="292"/>
      <c r="U58" s="293" t="str">
        <f>IFERROR(VLOOKUP(S58,BORCALACAK!$B$61:$AD$110,16,0),"")</f>
        <v/>
      </c>
      <c r="V58" s="1"/>
      <c r="W58" s="1"/>
      <c r="X58" s="1"/>
      <c r="Y58" s="1"/>
      <c r="Z58" s="1"/>
      <c r="AA58" s="1"/>
      <c r="AB58" s="1"/>
      <c r="AC58" s="1"/>
      <c r="AD58" s="1"/>
      <c r="AE58" s="1"/>
      <c r="AF58" s="1"/>
      <c r="AG58" s="1"/>
    </row>
    <row r="59" spans="1:33" ht="20.100000000000001" customHeight="1" x14ac:dyDescent="0.3">
      <c r="A59" s="1"/>
      <c r="B59" s="275"/>
      <c r="C59" s="251"/>
      <c r="D59" s="252"/>
      <c r="E59" s="273"/>
      <c r="F59" s="270"/>
      <c r="G59" s="271"/>
      <c r="H59" s="275"/>
      <c r="I59" s="251"/>
      <c r="J59" s="252"/>
      <c r="K59" s="273"/>
      <c r="L59" s="270"/>
      <c r="M59" s="271"/>
      <c r="N59" s="286"/>
      <c r="O59" s="287"/>
      <c r="P59" s="288"/>
      <c r="Q59" s="289" t="str">
        <f>IFERROR(VLOOKUP(O59,BORCALACAK!$B$5:$AD$54,16,0),"")</f>
        <v/>
      </c>
      <c r="R59" s="294"/>
      <c r="S59" s="295"/>
      <c r="T59" s="296"/>
      <c r="U59" s="297" t="str">
        <f>IFERROR(VLOOKUP(S59,BORCALACAK!$B$61:$AD$110,16,0),"")</f>
        <v/>
      </c>
      <c r="V59" s="1"/>
      <c r="W59" s="1"/>
      <c r="X59" s="1"/>
      <c r="Y59" s="1"/>
      <c r="Z59" s="1"/>
      <c r="AA59" s="1"/>
      <c r="AB59" s="1"/>
      <c r="AC59" s="1"/>
      <c r="AD59" s="1"/>
      <c r="AE59" s="1"/>
      <c r="AF59" s="1"/>
      <c r="AG59" s="1"/>
    </row>
    <row r="60" spans="1:33" ht="20.100000000000001" customHeight="1" x14ac:dyDescent="0.3">
      <c r="A60" s="1"/>
      <c r="B60" s="276"/>
      <c r="C60" s="246"/>
      <c r="D60" s="247"/>
      <c r="E60" s="274"/>
      <c r="F60" s="267"/>
      <c r="G60" s="268"/>
      <c r="H60" s="276"/>
      <c r="I60" s="246"/>
      <c r="J60" s="247"/>
      <c r="K60" s="274"/>
      <c r="L60" s="267"/>
      <c r="M60" s="268"/>
      <c r="N60" s="283"/>
      <c r="O60" s="284"/>
      <c r="P60" s="285"/>
      <c r="Q60" s="241" t="str">
        <f>IFERROR(VLOOKUP(O60,BORCALACAK!$B$5:$AD$54,16,0),"")</f>
        <v/>
      </c>
      <c r="R60" s="290"/>
      <c r="S60" s="291"/>
      <c r="T60" s="292"/>
      <c r="U60" s="293" t="str">
        <f>IFERROR(VLOOKUP(S60,BORCALACAK!$B$61:$AD$110,16,0),"")</f>
        <v/>
      </c>
      <c r="V60" s="1"/>
      <c r="W60" s="1"/>
      <c r="X60" s="1"/>
      <c r="Y60" s="1"/>
      <c r="Z60" s="1"/>
      <c r="AA60" s="1"/>
      <c r="AB60" s="1"/>
      <c r="AC60" s="1"/>
      <c r="AD60" s="1"/>
      <c r="AE60" s="1"/>
      <c r="AF60" s="1"/>
      <c r="AG60" s="1"/>
    </row>
    <row r="61" spans="1:33" ht="20.100000000000001" customHeight="1" x14ac:dyDescent="0.3">
      <c r="A61" s="1"/>
      <c r="B61" s="275"/>
      <c r="C61" s="251"/>
      <c r="D61" s="252"/>
      <c r="E61" s="273"/>
      <c r="F61" s="270"/>
      <c r="G61" s="271"/>
      <c r="H61" s="275"/>
      <c r="I61" s="251"/>
      <c r="J61" s="252"/>
      <c r="K61" s="273"/>
      <c r="L61" s="270"/>
      <c r="M61" s="271"/>
      <c r="N61" s="286"/>
      <c r="O61" s="287"/>
      <c r="P61" s="288"/>
      <c r="Q61" s="289" t="str">
        <f>IFERROR(VLOOKUP(O61,BORCALACAK!$B$5:$AD$54,16,0),"")</f>
        <v/>
      </c>
      <c r="R61" s="294"/>
      <c r="S61" s="295"/>
      <c r="T61" s="296"/>
      <c r="U61" s="297" t="str">
        <f>IFERROR(VLOOKUP(S61,BORCALACAK!$B$61:$AD$110,16,0),"")</f>
        <v/>
      </c>
      <c r="V61" s="1"/>
      <c r="W61" s="1"/>
      <c r="X61" s="1"/>
      <c r="Y61" s="1"/>
      <c r="Z61" s="1"/>
      <c r="AA61" s="1"/>
      <c r="AB61" s="1"/>
      <c r="AC61" s="1"/>
      <c r="AD61" s="1"/>
      <c r="AE61" s="1"/>
      <c r="AF61" s="1"/>
      <c r="AG61" s="1"/>
    </row>
    <row r="62" spans="1:33" ht="20.100000000000001" customHeight="1" x14ac:dyDescent="0.3">
      <c r="A62" s="1"/>
      <c r="B62" s="276"/>
      <c r="C62" s="246"/>
      <c r="D62" s="247"/>
      <c r="E62" s="274"/>
      <c r="F62" s="267"/>
      <c r="G62" s="268"/>
      <c r="H62" s="276"/>
      <c r="I62" s="246"/>
      <c r="J62" s="247"/>
      <c r="K62" s="274"/>
      <c r="L62" s="267"/>
      <c r="M62" s="268"/>
      <c r="N62" s="283"/>
      <c r="O62" s="284"/>
      <c r="P62" s="285"/>
      <c r="Q62" s="241" t="str">
        <f>IFERROR(VLOOKUP(O62,BORCALACAK!$B$5:$AD$54,16,0),"")</f>
        <v/>
      </c>
      <c r="R62" s="290"/>
      <c r="S62" s="291"/>
      <c r="T62" s="292"/>
      <c r="U62" s="293" t="str">
        <f>IFERROR(VLOOKUP(S62,BORCALACAK!$B$61:$AD$110,16,0),"")</f>
        <v/>
      </c>
      <c r="V62" s="1"/>
      <c r="W62" s="1"/>
      <c r="X62" s="1"/>
      <c r="Y62" s="1"/>
      <c r="Z62" s="1"/>
      <c r="AA62" s="1"/>
      <c r="AB62" s="1"/>
      <c r="AC62" s="1"/>
      <c r="AD62" s="1"/>
      <c r="AE62" s="1"/>
      <c r="AF62" s="1"/>
      <c r="AG62" s="1"/>
    </row>
    <row r="63" spans="1:33" ht="20.100000000000001" customHeight="1" x14ac:dyDescent="0.3">
      <c r="A63" s="1"/>
      <c r="B63" s="275"/>
      <c r="C63" s="251"/>
      <c r="D63" s="252"/>
      <c r="E63" s="273"/>
      <c r="F63" s="270"/>
      <c r="G63" s="271"/>
      <c r="H63" s="275"/>
      <c r="I63" s="251"/>
      <c r="J63" s="252"/>
      <c r="K63" s="273"/>
      <c r="L63" s="270"/>
      <c r="M63" s="271"/>
      <c r="N63" s="286"/>
      <c r="O63" s="287"/>
      <c r="P63" s="288"/>
      <c r="Q63" s="289" t="str">
        <f>IFERROR(VLOOKUP(O63,BORCALACAK!$B$5:$AD$54,16,0),"")</f>
        <v/>
      </c>
      <c r="R63" s="294"/>
      <c r="S63" s="295"/>
      <c r="T63" s="296"/>
      <c r="U63" s="297" t="str">
        <f>IFERROR(VLOOKUP(S63,BORCALACAK!$B$61:$AD$110,16,0),"")</f>
        <v/>
      </c>
      <c r="V63" s="1"/>
      <c r="W63" s="1"/>
      <c r="X63" s="1"/>
      <c r="Y63" s="1"/>
      <c r="Z63" s="1"/>
      <c r="AA63" s="1"/>
      <c r="AB63" s="1"/>
      <c r="AC63" s="1"/>
      <c r="AD63" s="1"/>
      <c r="AE63" s="1"/>
      <c r="AF63" s="1"/>
      <c r="AG63" s="1"/>
    </row>
    <row r="64" spans="1:33" ht="20.100000000000001" customHeight="1" x14ac:dyDescent="0.3">
      <c r="A64" s="1"/>
      <c r="B64" s="276"/>
      <c r="C64" s="246"/>
      <c r="D64" s="247"/>
      <c r="E64" s="274"/>
      <c r="F64" s="267"/>
      <c r="G64" s="268"/>
      <c r="H64" s="276"/>
      <c r="I64" s="246"/>
      <c r="J64" s="247"/>
      <c r="K64" s="274"/>
      <c r="L64" s="267"/>
      <c r="M64" s="268"/>
      <c r="N64" s="283"/>
      <c r="O64" s="284"/>
      <c r="P64" s="285"/>
      <c r="Q64" s="241" t="str">
        <f>IFERROR(VLOOKUP(O64,BORCALACAK!$B$5:$AD$54,16,0),"")</f>
        <v/>
      </c>
      <c r="R64" s="290"/>
      <c r="S64" s="291"/>
      <c r="T64" s="292"/>
      <c r="U64" s="293" t="str">
        <f>IFERROR(VLOOKUP(S64,BORCALACAK!$B$61:$AD$110,16,0),"")</f>
        <v/>
      </c>
      <c r="V64" s="1"/>
      <c r="W64" s="1"/>
      <c r="X64" s="1"/>
      <c r="Y64" s="1"/>
      <c r="Z64" s="1"/>
      <c r="AA64" s="1"/>
      <c r="AB64" s="1"/>
      <c r="AC64" s="1"/>
      <c r="AD64" s="1"/>
      <c r="AE64" s="1"/>
      <c r="AF64" s="1"/>
      <c r="AG64" s="1"/>
    </row>
    <row r="65" spans="1:33" ht="20.100000000000001" customHeight="1" x14ac:dyDescent="0.3">
      <c r="A65" s="1"/>
      <c r="B65" s="275"/>
      <c r="C65" s="251"/>
      <c r="D65" s="252"/>
      <c r="E65" s="273"/>
      <c r="F65" s="270"/>
      <c r="G65" s="271"/>
      <c r="H65" s="275"/>
      <c r="I65" s="251"/>
      <c r="J65" s="252"/>
      <c r="K65" s="273"/>
      <c r="L65" s="270"/>
      <c r="M65" s="271"/>
      <c r="N65" s="286"/>
      <c r="O65" s="287"/>
      <c r="P65" s="288"/>
      <c r="Q65" s="289" t="str">
        <f>IFERROR(VLOOKUP(O65,BORCALACAK!$B$5:$AD$54,16,0),"")</f>
        <v/>
      </c>
      <c r="R65" s="294"/>
      <c r="S65" s="295"/>
      <c r="T65" s="296"/>
      <c r="U65" s="297" t="str">
        <f>IFERROR(VLOOKUP(S65,BORCALACAK!$B$61:$AD$110,16,0),"")</f>
        <v/>
      </c>
      <c r="V65" s="1"/>
      <c r="W65" s="1"/>
      <c r="X65" s="1"/>
      <c r="Y65" s="1"/>
      <c r="Z65" s="1"/>
      <c r="AA65" s="1"/>
      <c r="AB65" s="1"/>
      <c r="AC65" s="1"/>
      <c r="AD65" s="1"/>
      <c r="AE65" s="1"/>
      <c r="AF65" s="1"/>
      <c r="AG65" s="1"/>
    </row>
    <row r="66" spans="1:33" ht="20.100000000000001" customHeight="1" x14ac:dyDescent="0.3">
      <c r="A66" s="1"/>
      <c r="B66" s="276"/>
      <c r="C66" s="246"/>
      <c r="D66" s="247"/>
      <c r="E66" s="274"/>
      <c r="F66" s="267"/>
      <c r="G66" s="268"/>
      <c r="H66" s="276"/>
      <c r="I66" s="246"/>
      <c r="J66" s="247"/>
      <c r="K66" s="274"/>
      <c r="L66" s="267"/>
      <c r="M66" s="268"/>
      <c r="N66" s="283"/>
      <c r="O66" s="284"/>
      <c r="P66" s="285"/>
      <c r="Q66" s="241" t="str">
        <f>IFERROR(VLOOKUP(O66,BORCALACAK!$B$5:$AD$54,16,0),"")</f>
        <v/>
      </c>
      <c r="R66" s="290"/>
      <c r="S66" s="291"/>
      <c r="T66" s="292"/>
      <c r="U66" s="293" t="str">
        <f>IFERROR(VLOOKUP(S66,BORCALACAK!$B$61:$AD$110,16,0),"")</f>
        <v/>
      </c>
      <c r="V66" s="1"/>
      <c r="W66" s="1"/>
      <c r="X66" s="1"/>
      <c r="Y66" s="1"/>
      <c r="Z66" s="1"/>
      <c r="AA66" s="1"/>
      <c r="AB66" s="1"/>
      <c r="AC66" s="1"/>
      <c r="AD66" s="1"/>
      <c r="AE66" s="1"/>
      <c r="AF66" s="1"/>
      <c r="AG66" s="1"/>
    </row>
    <row r="67" spans="1:33" ht="20.100000000000001" customHeight="1" x14ac:dyDescent="0.3">
      <c r="A67" s="1"/>
      <c r="B67" s="275"/>
      <c r="C67" s="251"/>
      <c r="D67" s="252"/>
      <c r="E67" s="273"/>
      <c r="F67" s="270"/>
      <c r="G67" s="271"/>
      <c r="H67" s="275"/>
      <c r="I67" s="251"/>
      <c r="J67" s="252"/>
      <c r="K67" s="273"/>
      <c r="L67" s="270"/>
      <c r="M67" s="271"/>
      <c r="N67" s="286"/>
      <c r="O67" s="287"/>
      <c r="P67" s="288"/>
      <c r="Q67" s="289" t="str">
        <f>IFERROR(VLOOKUP(O67,BORCALACAK!$B$5:$AD$54,16,0),"")</f>
        <v/>
      </c>
      <c r="R67" s="294"/>
      <c r="S67" s="295"/>
      <c r="T67" s="296"/>
      <c r="U67" s="297" t="str">
        <f>IFERROR(VLOOKUP(S67,BORCALACAK!$B$61:$AD$110,16,0),"")</f>
        <v/>
      </c>
      <c r="V67" s="1"/>
      <c r="W67" s="1"/>
      <c r="X67" s="1"/>
      <c r="Y67" s="1"/>
      <c r="Z67" s="1"/>
      <c r="AA67" s="1"/>
      <c r="AB67" s="1"/>
      <c r="AC67" s="1"/>
      <c r="AD67" s="1"/>
      <c r="AE67" s="1"/>
      <c r="AF67" s="1"/>
      <c r="AG67" s="1"/>
    </row>
    <row r="68" spans="1:33" ht="20.100000000000001" customHeight="1" x14ac:dyDescent="0.3">
      <c r="A68" s="1"/>
      <c r="B68" s="276"/>
      <c r="C68" s="246"/>
      <c r="D68" s="247"/>
      <c r="E68" s="274"/>
      <c r="F68" s="267"/>
      <c r="G68" s="268"/>
      <c r="H68" s="276"/>
      <c r="I68" s="246"/>
      <c r="J68" s="247"/>
      <c r="K68" s="274"/>
      <c r="L68" s="267"/>
      <c r="M68" s="268"/>
      <c r="N68" s="283"/>
      <c r="O68" s="284"/>
      <c r="P68" s="285"/>
      <c r="Q68" s="241" t="str">
        <f>IFERROR(VLOOKUP(O68,BORCALACAK!$B$5:$AD$54,16,0),"")</f>
        <v/>
      </c>
      <c r="R68" s="290"/>
      <c r="S68" s="291"/>
      <c r="T68" s="292"/>
      <c r="U68" s="293" t="str">
        <f>IFERROR(VLOOKUP(S68,BORCALACAK!$B$61:$AD$110,16,0),"")</f>
        <v/>
      </c>
      <c r="V68" s="1"/>
      <c r="W68" s="1"/>
      <c r="X68" s="1"/>
      <c r="Y68" s="1"/>
      <c r="Z68" s="1"/>
      <c r="AA68" s="1"/>
      <c r="AB68" s="1"/>
      <c r="AC68" s="1"/>
      <c r="AD68" s="1"/>
      <c r="AE68" s="1"/>
      <c r="AF68" s="1"/>
      <c r="AG68" s="1"/>
    </row>
    <row r="69" spans="1:33" ht="20.100000000000001" customHeight="1" x14ac:dyDescent="0.3">
      <c r="A69" s="1"/>
      <c r="B69" s="275"/>
      <c r="C69" s="251"/>
      <c r="D69" s="252"/>
      <c r="E69" s="273"/>
      <c r="F69" s="270"/>
      <c r="G69" s="271"/>
      <c r="H69" s="275"/>
      <c r="I69" s="251"/>
      <c r="J69" s="252"/>
      <c r="K69" s="273"/>
      <c r="L69" s="270"/>
      <c r="M69" s="271"/>
      <c r="N69" s="286"/>
      <c r="O69" s="287"/>
      <c r="P69" s="288"/>
      <c r="Q69" s="289" t="str">
        <f>IFERROR(VLOOKUP(O69,BORCALACAK!$B$5:$AD$54,16,0),"")</f>
        <v/>
      </c>
      <c r="R69" s="294"/>
      <c r="S69" s="295"/>
      <c r="T69" s="296"/>
      <c r="U69" s="297" t="str">
        <f>IFERROR(VLOOKUP(S69,BORCALACAK!$B$61:$AD$110,16,0),"")</f>
        <v/>
      </c>
      <c r="V69" s="1"/>
      <c r="W69" s="1"/>
      <c r="X69" s="1"/>
      <c r="Y69" s="1"/>
      <c r="Z69" s="1"/>
      <c r="AA69" s="1"/>
      <c r="AB69" s="1"/>
      <c r="AC69" s="1"/>
      <c r="AD69" s="1"/>
      <c r="AE69" s="1"/>
      <c r="AF69" s="1"/>
      <c r="AG69" s="1"/>
    </row>
    <row r="70" spans="1:33" ht="20.100000000000001" customHeight="1" x14ac:dyDescent="0.3">
      <c r="A70" s="1"/>
      <c r="B70" s="276"/>
      <c r="C70" s="246"/>
      <c r="D70" s="247"/>
      <c r="E70" s="274"/>
      <c r="F70" s="267"/>
      <c r="G70" s="268"/>
      <c r="H70" s="276"/>
      <c r="I70" s="246"/>
      <c r="J70" s="247"/>
      <c r="K70" s="274"/>
      <c r="L70" s="267"/>
      <c r="M70" s="268"/>
      <c r="N70" s="283"/>
      <c r="O70" s="284"/>
      <c r="P70" s="285"/>
      <c r="Q70" s="241" t="str">
        <f>IFERROR(VLOOKUP(O70,BORCALACAK!$B$5:$AD$54,16,0),"")</f>
        <v/>
      </c>
      <c r="R70" s="290"/>
      <c r="S70" s="291"/>
      <c r="T70" s="292"/>
      <c r="U70" s="293" t="str">
        <f>IFERROR(VLOOKUP(S70,BORCALACAK!$B$61:$AD$110,16,0),"")</f>
        <v/>
      </c>
      <c r="V70" s="1"/>
      <c r="W70" s="1"/>
      <c r="X70" s="1"/>
      <c r="Y70" s="1"/>
      <c r="Z70" s="1"/>
      <c r="AA70" s="1"/>
      <c r="AB70" s="1"/>
      <c r="AC70" s="1"/>
      <c r="AD70" s="1"/>
      <c r="AE70" s="1"/>
      <c r="AF70" s="1"/>
      <c r="AG70" s="1"/>
    </row>
    <row r="71" spans="1:33" ht="20.100000000000001" customHeight="1" x14ac:dyDescent="0.3">
      <c r="A71" s="1"/>
      <c r="B71" s="275"/>
      <c r="C71" s="251"/>
      <c r="D71" s="252"/>
      <c r="E71" s="273"/>
      <c r="F71" s="270"/>
      <c r="G71" s="271"/>
      <c r="H71" s="275"/>
      <c r="I71" s="251"/>
      <c r="J71" s="252"/>
      <c r="K71" s="273"/>
      <c r="L71" s="270"/>
      <c r="M71" s="271"/>
      <c r="N71" s="286"/>
      <c r="O71" s="287"/>
      <c r="P71" s="288"/>
      <c r="Q71" s="289" t="str">
        <f>IFERROR(VLOOKUP(O71,BORCALACAK!$B$5:$AD$54,16,0),"")</f>
        <v/>
      </c>
      <c r="R71" s="294"/>
      <c r="S71" s="295"/>
      <c r="T71" s="296"/>
      <c r="U71" s="297" t="str">
        <f>IFERROR(VLOOKUP(S71,BORCALACAK!$B$61:$AD$110,16,0),"")</f>
        <v/>
      </c>
      <c r="V71" s="1"/>
      <c r="W71" s="1"/>
      <c r="X71" s="1"/>
      <c r="Y71" s="1"/>
      <c r="Z71" s="1"/>
      <c r="AA71" s="1"/>
      <c r="AB71" s="1"/>
      <c r="AC71" s="1"/>
      <c r="AD71" s="1"/>
      <c r="AE71" s="1"/>
      <c r="AF71" s="1"/>
      <c r="AG71" s="1"/>
    </row>
    <row r="72" spans="1:33" ht="20.100000000000001" customHeight="1" x14ac:dyDescent="0.3">
      <c r="A72" s="1"/>
      <c r="B72" s="276"/>
      <c r="C72" s="246"/>
      <c r="D72" s="247"/>
      <c r="E72" s="274"/>
      <c r="F72" s="267"/>
      <c r="G72" s="268"/>
      <c r="H72" s="276"/>
      <c r="I72" s="246"/>
      <c r="J72" s="247"/>
      <c r="K72" s="274"/>
      <c r="L72" s="267"/>
      <c r="M72" s="268"/>
      <c r="N72" s="283"/>
      <c r="O72" s="284"/>
      <c r="P72" s="285"/>
      <c r="Q72" s="241" t="str">
        <f>IFERROR(VLOOKUP(O72,BORCALACAK!$B$5:$AD$54,16,0),"")</f>
        <v/>
      </c>
      <c r="R72" s="290"/>
      <c r="S72" s="291"/>
      <c r="T72" s="292"/>
      <c r="U72" s="293" t="str">
        <f>IFERROR(VLOOKUP(S72,BORCALACAK!$B$61:$AD$110,16,0),"")</f>
        <v/>
      </c>
      <c r="V72" s="1"/>
      <c r="W72" s="1"/>
      <c r="X72" s="1"/>
      <c r="Y72" s="1"/>
      <c r="Z72" s="1"/>
      <c r="AA72" s="1"/>
      <c r="AB72" s="1"/>
      <c r="AC72" s="1"/>
      <c r="AD72" s="1"/>
      <c r="AE72" s="1"/>
      <c r="AF72" s="1"/>
      <c r="AG72" s="1"/>
    </row>
    <row r="73" spans="1:33" ht="20.100000000000001" customHeight="1" x14ac:dyDescent="0.3">
      <c r="A73" s="1"/>
      <c r="B73" s="275"/>
      <c r="C73" s="251"/>
      <c r="D73" s="252"/>
      <c r="E73" s="273"/>
      <c r="F73" s="270"/>
      <c r="G73" s="271"/>
      <c r="H73" s="275"/>
      <c r="I73" s="251"/>
      <c r="J73" s="252"/>
      <c r="K73" s="273"/>
      <c r="L73" s="270"/>
      <c r="M73" s="271"/>
      <c r="N73" s="286"/>
      <c r="O73" s="287"/>
      <c r="P73" s="288"/>
      <c r="Q73" s="289" t="str">
        <f>IFERROR(VLOOKUP(O73,BORCALACAK!$B$5:$AD$54,16,0),"")</f>
        <v/>
      </c>
      <c r="R73" s="294"/>
      <c r="S73" s="295"/>
      <c r="T73" s="296"/>
      <c r="U73" s="297" t="str">
        <f>IFERROR(VLOOKUP(S73,BORCALACAK!$B$61:$AD$110,16,0),"")</f>
        <v/>
      </c>
      <c r="V73" s="1"/>
      <c r="W73" s="1"/>
      <c r="X73" s="1"/>
      <c r="Y73" s="1"/>
      <c r="Z73" s="1"/>
      <c r="AA73" s="1"/>
      <c r="AB73" s="1"/>
      <c r="AC73" s="1"/>
      <c r="AD73" s="1"/>
      <c r="AE73" s="1"/>
      <c r="AF73" s="1"/>
      <c r="AG73" s="1"/>
    </row>
    <row r="74" spans="1:33" ht="20.100000000000001" customHeight="1" x14ac:dyDescent="0.3">
      <c r="A74" s="1"/>
      <c r="B74" s="276"/>
      <c r="C74" s="246"/>
      <c r="D74" s="247"/>
      <c r="E74" s="274"/>
      <c r="F74" s="267"/>
      <c r="G74" s="268"/>
      <c r="H74" s="276"/>
      <c r="I74" s="246"/>
      <c r="J74" s="247"/>
      <c r="K74" s="274"/>
      <c r="L74" s="267"/>
      <c r="M74" s="268"/>
      <c r="N74" s="283"/>
      <c r="O74" s="284"/>
      <c r="P74" s="285"/>
      <c r="Q74" s="241" t="str">
        <f>IFERROR(VLOOKUP(O74,BORCALACAK!$B$5:$AD$54,16,0),"")</f>
        <v/>
      </c>
      <c r="R74" s="290"/>
      <c r="S74" s="291"/>
      <c r="T74" s="292"/>
      <c r="U74" s="293" t="str">
        <f>IFERROR(VLOOKUP(S74,BORCALACAK!$B$61:$AD$110,16,0),"")</f>
        <v/>
      </c>
      <c r="V74" s="1"/>
      <c r="W74" s="1"/>
      <c r="X74" s="1"/>
      <c r="Y74" s="1"/>
      <c r="Z74" s="1"/>
      <c r="AA74" s="1"/>
      <c r="AB74" s="1"/>
      <c r="AC74" s="1"/>
      <c r="AD74" s="1"/>
      <c r="AE74" s="1"/>
      <c r="AF74" s="1"/>
      <c r="AG74" s="1"/>
    </row>
    <row r="75" spans="1:33" ht="20.100000000000001" customHeight="1" x14ac:dyDescent="0.3">
      <c r="A75" s="1"/>
      <c r="B75" s="275"/>
      <c r="C75" s="251"/>
      <c r="D75" s="252"/>
      <c r="E75" s="273"/>
      <c r="F75" s="270"/>
      <c r="G75" s="271"/>
      <c r="H75" s="275"/>
      <c r="I75" s="251"/>
      <c r="J75" s="252"/>
      <c r="K75" s="273"/>
      <c r="L75" s="270"/>
      <c r="M75" s="271"/>
      <c r="N75" s="286"/>
      <c r="O75" s="287"/>
      <c r="P75" s="288"/>
      <c r="Q75" s="289" t="str">
        <f>IFERROR(VLOOKUP(O75,BORCALACAK!$B$5:$AD$54,16,0),"")</f>
        <v/>
      </c>
      <c r="R75" s="294"/>
      <c r="S75" s="295"/>
      <c r="T75" s="296"/>
      <c r="U75" s="297" t="str">
        <f>IFERROR(VLOOKUP(S75,BORCALACAK!$B$61:$AD$110,16,0),"")</f>
        <v/>
      </c>
      <c r="V75" s="1"/>
      <c r="W75" s="1"/>
      <c r="X75" s="1"/>
      <c r="Y75" s="1"/>
      <c r="Z75" s="1"/>
      <c r="AA75" s="1"/>
      <c r="AB75" s="1"/>
      <c r="AC75" s="1"/>
      <c r="AD75" s="1"/>
      <c r="AE75" s="1"/>
      <c r="AF75" s="1"/>
      <c r="AG75" s="1"/>
    </row>
    <row r="76" spans="1:33" ht="20.100000000000001" customHeight="1" x14ac:dyDescent="0.3">
      <c r="A76" s="1"/>
      <c r="B76" s="276"/>
      <c r="C76" s="246"/>
      <c r="D76" s="247"/>
      <c r="E76" s="274"/>
      <c r="F76" s="267"/>
      <c r="G76" s="268"/>
      <c r="H76" s="276"/>
      <c r="I76" s="246"/>
      <c r="J76" s="247"/>
      <c r="K76" s="274"/>
      <c r="L76" s="267"/>
      <c r="M76" s="268"/>
      <c r="N76" s="283"/>
      <c r="O76" s="284"/>
      <c r="P76" s="285"/>
      <c r="Q76" s="241" t="str">
        <f>IFERROR(VLOOKUP(O76,BORCALACAK!$B$5:$AD$54,16,0),"")</f>
        <v/>
      </c>
      <c r="R76" s="290"/>
      <c r="S76" s="291"/>
      <c r="T76" s="292"/>
      <c r="U76" s="293" t="str">
        <f>IFERROR(VLOOKUP(S76,BORCALACAK!$B$61:$AD$110,16,0),"")</f>
        <v/>
      </c>
      <c r="V76" s="1"/>
      <c r="W76" s="1"/>
      <c r="X76" s="1"/>
      <c r="Y76" s="1"/>
      <c r="Z76" s="1"/>
      <c r="AA76" s="1"/>
      <c r="AB76" s="1"/>
      <c r="AC76" s="1"/>
      <c r="AD76" s="1"/>
      <c r="AE76" s="1"/>
      <c r="AF76" s="1"/>
      <c r="AG76" s="1"/>
    </row>
    <row r="77" spans="1:33" ht="20.100000000000001" customHeight="1" x14ac:dyDescent="0.3">
      <c r="A77" s="1"/>
      <c r="B77" s="275"/>
      <c r="C77" s="251"/>
      <c r="D77" s="252"/>
      <c r="E77" s="273"/>
      <c r="F77" s="270"/>
      <c r="G77" s="271"/>
      <c r="H77" s="275"/>
      <c r="I77" s="251"/>
      <c r="J77" s="252"/>
      <c r="K77" s="273"/>
      <c r="L77" s="270"/>
      <c r="M77" s="271"/>
      <c r="N77" s="286"/>
      <c r="O77" s="287"/>
      <c r="P77" s="288"/>
      <c r="Q77" s="289" t="str">
        <f>IFERROR(VLOOKUP(O77,BORCALACAK!$B$5:$AD$54,16,0),"")</f>
        <v/>
      </c>
      <c r="R77" s="294"/>
      <c r="S77" s="295"/>
      <c r="T77" s="296"/>
      <c r="U77" s="297" t="str">
        <f>IFERROR(VLOOKUP(S77,BORCALACAK!$B$61:$AD$110,16,0),"")</f>
        <v/>
      </c>
      <c r="V77" s="1"/>
      <c r="W77" s="1"/>
      <c r="X77" s="1"/>
      <c r="Y77" s="1"/>
      <c r="Z77" s="1"/>
      <c r="AA77" s="1"/>
      <c r="AB77" s="1"/>
      <c r="AC77" s="1"/>
      <c r="AD77" s="1"/>
      <c r="AE77" s="1"/>
      <c r="AF77" s="1"/>
      <c r="AG77" s="1"/>
    </row>
    <row r="78" spans="1:33" ht="20.100000000000001" customHeight="1" x14ac:dyDescent="0.3">
      <c r="A78" s="1"/>
      <c r="B78" s="276"/>
      <c r="C78" s="246"/>
      <c r="D78" s="247"/>
      <c r="E78" s="274"/>
      <c r="F78" s="267"/>
      <c r="G78" s="268"/>
      <c r="H78" s="276"/>
      <c r="I78" s="246"/>
      <c r="J78" s="247"/>
      <c r="K78" s="274"/>
      <c r="L78" s="267"/>
      <c r="M78" s="268"/>
      <c r="N78" s="283"/>
      <c r="O78" s="284"/>
      <c r="P78" s="285"/>
      <c r="Q78" s="241" t="str">
        <f>IFERROR(VLOOKUP(O78,BORCALACAK!$B$5:$AD$54,16,0),"")</f>
        <v/>
      </c>
      <c r="R78" s="290"/>
      <c r="S78" s="291"/>
      <c r="T78" s="292"/>
      <c r="U78" s="293" t="str">
        <f>IFERROR(VLOOKUP(S78,BORCALACAK!$B$61:$AD$110,16,0),"")</f>
        <v/>
      </c>
      <c r="V78" s="1"/>
      <c r="W78" s="1"/>
      <c r="X78" s="1"/>
      <c r="Y78" s="1"/>
      <c r="Z78" s="1"/>
      <c r="AA78" s="1"/>
      <c r="AB78" s="1"/>
      <c r="AC78" s="1"/>
      <c r="AD78" s="1"/>
      <c r="AE78" s="1"/>
      <c r="AF78" s="1"/>
      <c r="AG78" s="1"/>
    </row>
    <row r="79" spans="1:33" ht="20.100000000000001" customHeight="1" x14ac:dyDescent="0.3">
      <c r="A79" s="1"/>
      <c r="B79" s="275"/>
      <c r="C79" s="251"/>
      <c r="D79" s="252"/>
      <c r="E79" s="273"/>
      <c r="F79" s="270"/>
      <c r="G79" s="271"/>
      <c r="H79" s="275"/>
      <c r="I79" s="251"/>
      <c r="J79" s="252"/>
      <c r="K79" s="273"/>
      <c r="L79" s="270"/>
      <c r="M79" s="271"/>
      <c r="N79" s="286"/>
      <c r="O79" s="287"/>
      <c r="P79" s="288"/>
      <c r="Q79" s="289" t="str">
        <f>IFERROR(VLOOKUP(O79,BORCALACAK!$B$5:$AD$54,16,0),"")</f>
        <v/>
      </c>
      <c r="R79" s="294"/>
      <c r="S79" s="295"/>
      <c r="T79" s="296"/>
      <c r="U79" s="297" t="str">
        <f>IFERROR(VLOOKUP(S79,BORCALACAK!$B$61:$AD$110,16,0),"")</f>
        <v/>
      </c>
      <c r="V79" s="1"/>
      <c r="W79" s="1"/>
      <c r="X79" s="1"/>
      <c r="Y79" s="1"/>
      <c r="Z79" s="1"/>
      <c r="AA79" s="1"/>
      <c r="AB79" s="1"/>
      <c r="AC79" s="1"/>
      <c r="AD79" s="1"/>
      <c r="AE79" s="1"/>
      <c r="AF79" s="1"/>
      <c r="AG79" s="1"/>
    </row>
    <row r="80" spans="1:33" ht="20.100000000000001" customHeight="1" x14ac:dyDescent="0.3">
      <c r="A80" s="1"/>
      <c r="B80" s="276"/>
      <c r="C80" s="246"/>
      <c r="D80" s="247"/>
      <c r="E80" s="274"/>
      <c r="F80" s="267"/>
      <c r="G80" s="268"/>
      <c r="H80" s="276"/>
      <c r="I80" s="246"/>
      <c r="J80" s="247"/>
      <c r="K80" s="274"/>
      <c r="L80" s="267"/>
      <c r="M80" s="268"/>
      <c r="N80" s="283"/>
      <c r="O80" s="284"/>
      <c r="P80" s="285"/>
      <c r="Q80" s="241" t="str">
        <f>IFERROR(VLOOKUP(O80,BORCALACAK!$B$5:$AD$54,16,0),"")</f>
        <v/>
      </c>
      <c r="R80" s="290"/>
      <c r="S80" s="291"/>
      <c r="T80" s="292"/>
      <c r="U80" s="293" t="str">
        <f>IFERROR(VLOOKUP(S80,BORCALACAK!$B$61:$AD$110,16,0),"")</f>
        <v/>
      </c>
      <c r="V80" s="1"/>
      <c r="W80" s="1"/>
      <c r="X80" s="1"/>
      <c r="Y80" s="1"/>
      <c r="Z80" s="1"/>
      <c r="AA80" s="1"/>
      <c r="AB80" s="1"/>
      <c r="AC80" s="1"/>
      <c r="AD80" s="1"/>
      <c r="AE80" s="1"/>
      <c r="AF80" s="1"/>
      <c r="AG80" s="1"/>
    </row>
    <row r="81" spans="1:33" ht="20.100000000000001" customHeight="1" x14ac:dyDescent="0.3">
      <c r="A81" s="1"/>
      <c r="B81" s="275"/>
      <c r="C81" s="251"/>
      <c r="D81" s="252"/>
      <c r="E81" s="273"/>
      <c r="F81" s="270"/>
      <c r="G81" s="271"/>
      <c r="H81" s="275"/>
      <c r="I81" s="251"/>
      <c r="J81" s="252"/>
      <c r="K81" s="273"/>
      <c r="L81" s="270"/>
      <c r="M81" s="271"/>
      <c r="N81" s="286"/>
      <c r="O81" s="287"/>
      <c r="P81" s="288"/>
      <c r="Q81" s="289" t="str">
        <f>IFERROR(VLOOKUP(O81,BORCALACAK!$B$5:$AD$54,16,0),"")</f>
        <v/>
      </c>
      <c r="R81" s="294"/>
      <c r="S81" s="295"/>
      <c r="T81" s="296"/>
      <c r="U81" s="297" t="str">
        <f>IFERROR(VLOOKUP(S81,BORCALACAK!$B$61:$AD$110,16,0),"")</f>
        <v/>
      </c>
      <c r="V81" s="1"/>
      <c r="W81" s="1"/>
      <c r="X81" s="1"/>
      <c r="Y81" s="1"/>
      <c r="Z81" s="1"/>
      <c r="AA81" s="1"/>
      <c r="AB81" s="1"/>
      <c r="AC81" s="1"/>
      <c r="AD81" s="1"/>
      <c r="AE81" s="1"/>
      <c r="AF81" s="1"/>
      <c r="AG81" s="1"/>
    </row>
    <row r="82" spans="1:33" ht="20.100000000000001" customHeight="1" x14ac:dyDescent="0.3">
      <c r="A82" s="1"/>
      <c r="B82" s="276"/>
      <c r="C82" s="246"/>
      <c r="D82" s="247"/>
      <c r="E82" s="274"/>
      <c r="F82" s="267"/>
      <c r="G82" s="268"/>
      <c r="H82" s="276"/>
      <c r="I82" s="246"/>
      <c r="J82" s="247"/>
      <c r="K82" s="274"/>
      <c r="L82" s="267"/>
      <c r="M82" s="268"/>
      <c r="N82" s="283"/>
      <c r="O82" s="284"/>
      <c r="P82" s="285"/>
      <c r="Q82" s="241" t="str">
        <f>IFERROR(VLOOKUP(O82,BORCALACAK!$B$5:$AD$54,16,0),"")</f>
        <v/>
      </c>
      <c r="R82" s="290"/>
      <c r="S82" s="291"/>
      <c r="T82" s="292"/>
      <c r="U82" s="293" t="str">
        <f>IFERROR(VLOOKUP(S82,BORCALACAK!$B$61:$AD$110,16,0),"")</f>
        <v/>
      </c>
      <c r="V82" s="1"/>
      <c r="W82" s="1"/>
      <c r="X82" s="1"/>
      <c r="Y82" s="1"/>
      <c r="Z82" s="1"/>
      <c r="AA82" s="1"/>
      <c r="AB82" s="1"/>
      <c r="AC82" s="1"/>
      <c r="AD82" s="1"/>
      <c r="AE82" s="1"/>
      <c r="AF82" s="1"/>
      <c r="AG82" s="1"/>
    </row>
    <row r="83" spans="1:33" ht="20.100000000000001" customHeight="1" x14ac:dyDescent="0.3">
      <c r="A83" s="1"/>
      <c r="B83" s="275"/>
      <c r="C83" s="251"/>
      <c r="D83" s="252"/>
      <c r="E83" s="273"/>
      <c r="F83" s="270"/>
      <c r="G83" s="271"/>
      <c r="H83" s="275"/>
      <c r="I83" s="251"/>
      <c r="J83" s="252"/>
      <c r="K83" s="273"/>
      <c r="L83" s="270"/>
      <c r="M83" s="271"/>
      <c r="N83" s="286"/>
      <c r="O83" s="287"/>
      <c r="P83" s="288"/>
      <c r="Q83" s="289" t="str">
        <f>IFERROR(VLOOKUP(O83,BORCALACAK!$B$5:$AD$54,16,0),"")</f>
        <v/>
      </c>
      <c r="R83" s="294"/>
      <c r="S83" s="295"/>
      <c r="T83" s="296"/>
      <c r="U83" s="297" t="str">
        <f>IFERROR(VLOOKUP(S83,BORCALACAK!$B$61:$AD$110,16,0),"")</f>
        <v/>
      </c>
      <c r="V83" s="1"/>
      <c r="W83" s="1"/>
      <c r="X83" s="1"/>
      <c r="Y83" s="1"/>
      <c r="Z83" s="1"/>
      <c r="AA83" s="1"/>
      <c r="AB83" s="1"/>
      <c r="AC83" s="1"/>
      <c r="AD83" s="1"/>
      <c r="AE83" s="1"/>
      <c r="AF83" s="1"/>
      <c r="AG83" s="1"/>
    </row>
    <row r="84" spans="1:33" ht="20.100000000000001" customHeight="1" x14ac:dyDescent="0.3">
      <c r="A84" s="1"/>
      <c r="B84" s="276"/>
      <c r="C84" s="246"/>
      <c r="D84" s="247"/>
      <c r="E84" s="274"/>
      <c r="F84" s="267"/>
      <c r="G84" s="268"/>
      <c r="H84" s="276"/>
      <c r="I84" s="246"/>
      <c r="J84" s="247"/>
      <c r="K84" s="274"/>
      <c r="L84" s="267"/>
      <c r="M84" s="268"/>
      <c r="N84" s="283"/>
      <c r="O84" s="284"/>
      <c r="P84" s="285"/>
      <c r="Q84" s="241" t="str">
        <f>IFERROR(VLOOKUP(O84,BORCALACAK!$B$5:$AD$54,16,0),"")</f>
        <v/>
      </c>
      <c r="R84" s="290"/>
      <c r="S84" s="291"/>
      <c r="T84" s="292"/>
      <c r="U84" s="293" t="str">
        <f>IFERROR(VLOOKUP(S84,BORCALACAK!$B$61:$AD$110,16,0),"")</f>
        <v/>
      </c>
      <c r="V84" s="1"/>
      <c r="W84" s="1"/>
      <c r="X84" s="1"/>
      <c r="Y84" s="1"/>
      <c r="Z84" s="1"/>
      <c r="AA84" s="1"/>
      <c r="AB84" s="1"/>
      <c r="AC84" s="1"/>
      <c r="AD84" s="1"/>
      <c r="AE84" s="1"/>
      <c r="AF84" s="1"/>
      <c r="AG84" s="1"/>
    </row>
    <row r="85" spans="1:33" ht="20.100000000000001" customHeight="1" x14ac:dyDescent="0.3">
      <c r="A85" s="1"/>
      <c r="B85" s="275"/>
      <c r="C85" s="251"/>
      <c r="D85" s="252"/>
      <c r="E85" s="273"/>
      <c r="F85" s="270"/>
      <c r="G85" s="271"/>
      <c r="H85" s="275"/>
      <c r="I85" s="251"/>
      <c r="J85" s="252"/>
      <c r="K85" s="273"/>
      <c r="L85" s="270"/>
      <c r="M85" s="271"/>
      <c r="N85" s="286"/>
      <c r="O85" s="287"/>
      <c r="P85" s="288"/>
      <c r="Q85" s="289" t="str">
        <f>IFERROR(VLOOKUP(O85,BORCALACAK!$B$5:$AD$54,16,0),"")</f>
        <v/>
      </c>
      <c r="R85" s="294"/>
      <c r="S85" s="295"/>
      <c r="T85" s="296"/>
      <c r="U85" s="297" t="str">
        <f>IFERROR(VLOOKUP(S85,BORCALACAK!$B$61:$AD$110,16,0),"")</f>
        <v/>
      </c>
      <c r="V85" s="1"/>
      <c r="W85" s="1"/>
      <c r="X85" s="1"/>
      <c r="Y85" s="1"/>
      <c r="Z85" s="1"/>
      <c r="AA85" s="1"/>
      <c r="AB85" s="1"/>
      <c r="AC85" s="1"/>
      <c r="AD85" s="1"/>
      <c r="AE85" s="1"/>
      <c r="AF85" s="1"/>
      <c r="AG85" s="1"/>
    </row>
    <row r="86" spans="1:33" ht="20.100000000000001" customHeight="1" x14ac:dyDescent="0.3">
      <c r="A86" s="1"/>
      <c r="B86" s="276"/>
      <c r="C86" s="246"/>
      <c r="D86" s="247"/>
      <c r="E86" s="274"/>
      <c r="F86" s="267"/>
      <c r="G86" s="268"/>
      <c r="H86" s="276"/>
      <c r="I86" s="246"/>
      <c r="J86" s="247"/>
      <c r="K86" s="274"/>
      <c r="L86" s="267"/>
      <c r="M86" s="268"/>
      <c r="N86" s="283"/>
      <c r="O86" s="284"/>
      <c r="P86" s="285"/>
      <c r="Q86" s="241" t="str">
        <f>IFERROR(VLOOKUP(O86,BORCALACAK!$B$5:$AD$54,16,0),"")</f>
        <v/>
      </c>
      <c r="R86" s="290"/>
      <c r="S86" s="291"/>
      <c r="T86" s="292"/>
      <c r="U86" s="293" t="str">
        <f>IFERROR(VLOOKUP(S86,BORCALACAK!$B$61:$AD$110,16,0),"")</f>
        <v/>
      </c>
      <c r="V86" s="1"/>
      <c r="W86" s="1"/>
      <c r="X86" s="1"/>
      <c r="Y86" s="1"/>
      <c r="Z86" s="1"/>
      <c r="AA86" s="1"/>
      <c r="AB86" s="1"/>
      <c r="AC86" s="1"/>
      <c r="AD86" s="1"/>
      <c r="AE86" s="1"/>
      <c r="AF86" s="1"/>
      <c r="AG86" s="1"/>
    </row>
    <row r="87" spans="1:33" ht="20.100000000000001" customHeight="1" x14ac:dyDescent="0.3">
      <c r="A87" s="1"/>
      <c r="B87" s="275"/>
      <c r="C87" s="251"/>
      <c r="D87" s="252"/>
      <c r="E87" s="273"/>
      <c r="F87" s="270"/>
      <c r="G87" s="271"/>
      <c r="H87" s="275"/>
      <c r="I87" s="251"/>
      <c r="J87" s="252"/>
      <c r="K87" s="273"/>
      <c r="L87" s="270"/>
      <c r="M87" s="271"/>
      <c r="N87" s="286"/>
      <c r="O87" s="287"/>
      <c r="P87" s="288"/>
      <c r="Q87" s="289" t="str">
        <f>IFERROR(VLOOKUP(O87,BORCALACAK!$B$5:$AD$54,16,0),"")</f>
        <v/>
      </c>
      <c r="R87" s="294"/>
      <c r="S87" s="295"/>
      <c r="T87" s="296"/>
      <c r="U87" s="297" t="str">
        <f>IFERROR(VLOOKUP(S87,BORCALACAK!$B$61:$AD$110,16,0),"")</f>
        <v/>
      </c>
      <c r="V87" s="1"/>
      <c r="W87" s="1"/>
      <c r="X87" s="1"/>
      <c r="Y87" s="1"/>
      <c r="Z87" s="1"/>
      <c r="AA87" s="1"/>
      <c r="AB87" s="1"/>
      <c r="AC87" s="1"/>
      <c r="AD87" s="1"/>
      <c r="AE87" s="1"/>
      <c r="AF87" s="1"/>
      <c r="AG87" s="1"/>
    </row>
    <row r="88" spans="1:33" ht="20.100000000000001" customHeight="1" x14ac:dyDescent="0.3">
      <c r="A88" s="1"/>
      <c r="B88" s="276"/>
      <c r="C88" s="246"/>
      <c r="D88" s="247"/>
      <c r="E88" s="274"/>
      <c r="F88" s="267"/>
      <c r="G88" s="268"/>
      <c r="H88" s="276"/>
      <c r="I88" s="246"/>
      <c r="J88" s="247"/>
      <c r="K88" s="274"/>
      <c r="L88" s="267"/>
      <c r="M88" s="268"/>
      <c r="N88" s="283"/>
      <c r="O88" s="284"/>
      <c r="P88" s="285"/>
      <c r="Q88" s="241" t="str">
        <f>IFERROR(VLOOKUP(O88,BORCALACAK!$B$5:$AD$54,16,0),"")</f>
        <v/>
      </c>
      <c r="R88" s="290"/>
      <c r="S88" s="291"/>
      <c r="T88" s="292"/>
      <c r="U88" s="293" t="str">
        <f>IFERROR(VLOOKUP(S88,BORCALACAK!$B$61:$AD$110,16,0),"")</f>
        <v/>
      </c>
      <c r="V88" s="1"/>
      <c r="W88" s="1"/>
      <c r="X88" s="1"/>
      <c r="Y88" s="1"/>
      <c r="Z88" s="1"/>
      <c r="AA88" s="1"/>
      <c r="AB88" s="1"/>
      <c r="AC88" s="1"/>
      <c r="AD88" s="1"/>
      <c r="AE88" s="1"/>
      <c r="AF88" s="1"/>
      <c r="AG88" s="1"/>
    </row>
    <row r="89" spans="1:33" ht="20.100000000000001" customHeight="1" x14ac:dyDescent="0.3">
      <c r="A89" s="1"/>
      <c r="B89" s="275"/>
      <c r="C89" s="251"/>
      <c r="D89" s="252"/>
      <c r="E89" s="273"/>
      <c r="F89" s="270"/>
      <c r="G89" s="271"/>
      <c r="H89" s="275"/>
      <c r="I89" s="251"/>
      <c r="J89" s="252"/>
      <c r="K89" s="273"/>
      <c r="L89" s="270"/>
      <c r="M89" s="271"/>
      <c r="N89" s="286"/>
      <c r="O89" s="287"/>
      <c r="P89" s="288"/>
      <c r="Q89" s="289" t="str">
        <f>IFERROR(VLOOKUP(O89,BORCALACAK!$B$5:$AD$54,16,0),"")</f>
        <v/>
      </c>
      <c r="R89" s="294"/>
      <c r="S89" s="295"/>
      <c r="T89" s="296"/>
      <c r="U89" s="297" t="str">
        <f>IFERROR(VLOOKUP(S89,BORCALACAK!$B$61:$AD$110,16,0),"")</f>
        <v/>
      </c>
      <c r="V89" s="1"/>
      <c r="W89" s="1"/>
      <c r="X89" s="1"/>
      <c r="Y89" s="1"/>
      <c r="Z89" s="1"/>
      <c r="AA89" s="1"/>
      <c r="AB89" s="1"/>
      <c r="AC89" s="1"/>
      <c r="AD89" s="1"/>
      <c r="AE89" s="1"/>
      <c r="AF89" s="1"/>
      <c r="AG89" s="1"/>
    </row>
    <row r="90" spans="1:33" ht="20.100000000000001" customHeight="1" x14ac:dyDescent="0.3">
      <c r="A90" s="1"/>
      <c r="B90" s="276"/>
      <c r="C90" s="246"/>
      <c r="D90" s="247"/>
      <c r="E90" s="274"/>
      <c r="F90" s="267"/>
      <c r="G90" s="268"/>
      <c r="H90" s="276"/>
      <c r="I90" s="246"/>
      <c r="J90" s="247"/>
      <c r="K90" s="274"/>
      <c r="L90" s="267"/>
      <c r="M90" s="268"/>
      <c r="N90" s="283"/>
      <c r="O90" s="284"/>
      <c r="P90" s="285"/>
      <c r="Q90" s="241" t="str">
        <f>IFERROR(VLOOKUP(O90,BORCALACAK!$B$5:$AD$54,16,0),"")</f>
        <v/>
      </c>
      <c r="R90" s="290"/>
      <c r="S90" s="291"/>
      <c r="T90" s="292"/>
      <c r="U90" s="293" t="str">
        <f>IFERROR(VLOOKUP(S90,BORCALACAK!$B$61:$AD$110,16,0),"")</f>
        <v/>
      </c>
      <c r="V90" s="1"/>
      <c r="W90" s="1"/>
      <c r="X90" s="1"/>
      <c r="Y90" s="1"/>
      <c r="Z90" s="1"/>
      <c r="AA90" s="1"/>
      <c r="AB90" s="1"/>
      <c r="AC90" s="1"/>
      <c r="AD90" s="1"/>
      <c r="AE90" s="1"/>
      <c r="AF90" s="1"/>
      <c r="AG90" s="1"/>
    </row>
    <row r="91" spans="1:33" ht="20.100000000000001" customHeight="1" x14ac:dyDescent="0.3">
      <c r="A91" s="1"/>
      <c r="B91" s="275"/>
      <c r="C91" s="251"/>
      <c r="D91" s="252"/>
      <c r="E91" s="273"/>
      <c r="F91" s="270"/>
      <c r="G91" s="271"/>
      <c r="H91" s="275"/>
      <c r="I91" s="251"/>
      <c r="J91" s="252"/>
      <c r="K91" s="273"/>
      <c r="L91" s="270"/>
      <c r="M91" s="271"/>
      <c r="N91" s="286"/>
      <c r="O91" s="287"/>
      <c r="P91" s="288"/>
      <c r="Q91" s="289" t="str">
        <f>IFERROR(VLOOKUP(O91,BORCALACAK!$B$5:$AD$54,16,0),"")</f>
        <v/>
      </c>
      <c r="R91" s="294"/>
      <c r="S91" s="295"/>
      <c r="T91" s="296"/>
      <c r="U91" s="297" t="str">
        <f>IFERROR(VLOOKUP(S91,BORCALACAK!$B$61:$AD$110,16,0),"")</f>
        <v/>
      </c>
      <c r="V91" s="1"/>
      <c r="W91" s="1"/>
      <c r="X91" s="1"/>
      <c r="Y91" s="1"/>
      <c r="Z91" s="1"/>
      <c r="AA91" s="1"/>
      <c r="AB91" s="1"/>
      <c r="AC91" s="1"/>
      <c r="AD91" s="1"/>
      <c r="AE91" s="1"/>
      <c r="AF91" s="1"/>
      <c r="AG91" s="1"/>
    </row>
    <row r="92" spans="1:33" ht="20.100000000000001" customHeight="1" x14ac:dyDescent="0.3">
      <c r="A92" s="1"/>
      <c r="B92" s="276"/>
      <c r="C92" s="246"/>
      <c r="D92" s="247"/>
      <c r="E92" s="274"/>
      <c r="F92" s="267"/>
      <c r="G92" s="268"/>
      <c r="H92" s="276"/>
      <c r="I92" s="246"/>
      <c r="J92" s="247"/>
      <c r="K92" s="274"/>
      <c r="L92" s="267"/>
      <c r="M92" s="268"/>
      <c r="N92" s="283"/>
      <c r="O92" s="284"/>
      <c r="P92" s="285"/>
      <c r="Q92" s="241" t="str">
        <f>IFERROR(VLOOKUP(O92,BORCALACAK!$B$5:$AD$54,16,0),"")</f>
        <v/>
      </c>
      <c r="R92" s="290"/>
      <c r="S92" s="291"/>
      <c r="T92" s="292"/>
      <c r="U92" s="293" t="str">
        <f>IFERROR(VLOOKUP(S92,BORCALACAK!$B$61:$AD$110,16,0),"")</f>
        <v/>
      </c>
      <c r="V92" s="1"/>
      <c r="W92" s="1"/>
      <c r="X92" s="1"/>
      <c r="Y92" s="1"/>
      <c r="Z92" s="1"/>
      <c r="AA92" s="1"/>
      <c r="AB92" s="1"/>
      <c r="AC92" s="1"/>
      <c r="AD92" s="1"/>
      <c r="AE92" s="1"/>
      <c r="AF92" s="1"/>
      <c r="AG92" s="1"/>
    </row>
    <row r="93" spans="1:33" ht="20.100000000000001" customHeight="1" x14ac:dyDescent="0.3">
      <c r="A93" s="1"/>
      <c r="B93" s="275"/>
      <c r="C93" s="251"/>
      <c r="D93" s="252"/>
      <c r="E93" s="273"/>
      <c r="F93" s="270"/>
      <c r="G93" s="271"/>
      <c r="H93" s="275"/>
      <c r="I93" s="251"/>
      <c r="J93" s="252"/>
      <c r="K93" s="273"/>
      <c r="L93" s="270"/>
      <c r="M93" s="271"/>
      <c r="N93" s="286"/>
      <c r="O93" s="287"/>
      <c r="P93" s="288"/>
      <c r="Q93" s="289" t="str">
        <f>IFERROR(VLOOKUP(O93,BORCALACAK!$B$5:$AD$54,16,0),"")</f>
        <v/>
      </c>
      <c r="R93" s="294"/>
      <c r="S93" s="295"/>
      <c r="T93" s="296"/>
      <c r="U93" s="297" t="str">
        <f>IFERROR(VLOOKUP(S93,BORCALACAK!$B$61:$AD$110,16,0),"")</f>
        <v/>
      </c>
      <c r="V93" s="1"/>
      <c r="W93" s="1"/>
      <c r="X93" s="1"/>
      <c r="Y93" s="1"/>
      <c r="Z93" s="1"/>
      <c r="AA93" s="1"/>
      <c r="AB93" s="1"/>
      <c r="AC93" s="1"/>
      <c r="AD93" s="1"/>
      <c r="AE93" s="1"/>
      <c r="AF93" s="1"/>
      <c r="AG93" s="1"/>
    </row>
    <row r="94" spans="1:33" ht="20.100000000000001" customHeight="1" x14ac:dyDescent="0.3">
      <c r="A94" s="1"/>
      <c r="B94" s="276"/>
      <c r="C94" s="246"/>
      <c r="D94" s="247"/>
      <c r="E94" s="274"/>
      <c r="F94" s="267"/>
      <c r="G94" s="268"/>
      <c r="H94" s="276"/>
      <c r="I94" s="246"/>
      <c r="J94" s="247"/>
      <c r="K94" s="274"/>
      <c r="L94" s="267"/>
      <c r="M94" s="268"/>
      <c r="N94" s="283"/>
      <c r="O94" s="284"/>
      <c r="P94" s="285"/>
      <c r="Q94" s="241" t="str">
        <f>IFERROR(VLOOKUP(O94,BORCALACAK!$B$5:$AD$54,16,0),"")</f>
        <v/>
      </c>
      <c r="R94" s="290"/>
      <c r="S94" s="291"/>
      <c r="T94" s="292"/>
      <c r="U94" s="293" t="str">
        <f>IFERROR(VLOOKUP(S94,BORCALACAK!$B$61:$AD$110,16,0),"")</f>
        <v/>
      </c>
      <c r="V94" s="1"/>
      <c r="W94" s="1"/>
      <c r="X94" s="1"/>
      <c r="Y94" s="1"/>
      <c r="Z94" s="1"/>
      <c r="AA94" s="1"/>
      <c r="AB94" s="1"/>
      <c r="AC94" s="1"/>
      <c r="AD94" s="1"/>
      <c r="AE94" s="1"/>
      <c r="AF94" s="1"/>
      <c r="AG94" s="1"/>
    </row>
    <row r="95" spans="1:33" ht="20.100000000000001" customHeight="1" x14ac:dyDescent="0.3">
      <c r="A95" s="1"/>
      <c r="B95" s="275"/>
      <c r="C95" s="251"/>
      <c r="D95" s="252"/>
      <c r="E95" s="273"/>
      <c r="F95" s="270"/>
      <c r="G95" s="271"/>
      <c r="H95" s="275"/>
      <c r="I95" s="251"/>
      <c r="J95" s="252"/>
      <c r="K95" s="273"/>
      <c r="L95" s="270"/>
      <c r="M95" s="271"/>
      <c r="N95" s="286"/>
      <c r="O95" s="287"/>
      <c r="P95" s="288"/>
      <c r="Q95" s="289" t="str">
        <f>IFERROR(VLOOKUP(O95,BORCALACAK!$B$5:$AD$54,16,0),"")</f>
        <v/>
      </c>
      <c r="R95" s="294"/>
      <c r="S95" s="295"/>
      <c r="T95" s="296"/>
      <c r="U95" s="297" t="str">
        <f>IFERROR(VLOOKUP(S95,BORCALACAK!$B$61:$AD$110,16,0),"")</f>
        <v/>
      </c>
      <c r="V95" s="1"/>
      <c r="W95" s="1"/>
      <c r="X95" s="1"/>
      <c r="Y95" s="1"/>
      <c r="Z95" s="1"/>
      <c r="AA95" s="1"/>
      <c r="AB95" s="1"/>
      <c r="AC95" s="1"/>
      <c r="AD95" s="1"/>
      <c r="AE95" s="1"/>
      <c r="AF95" s="1"/>
      <c r="AG95" s="1"/>
    </row>
    <row r="96" spans="1:33" ht="20.100000000000001" customHeight="1" x14ac:dyDescent="0.3">
      <c r="A96" s="1"/>
      <c r="B96" s="276"/>
      <c r="C96" s="246"/>
      <c r="D96" s="247"/>
      <c r="E96" s="274"/>
      <c r="F96" s="267"/>
      <c r="G96" s="268"/>
      <c r="H96" s="276"/>
      <c r="I96" s="246"/>
      <c r="J96" s="247"/>
      <c r="K96" s="274"/>
      <c r="L96" s="267"/>
      <c r="M96" s="268"/>
      <c r="N96" s="283"/>
      <c r="O96" s="284"/>
      <c r="P96" s="285"/>
      <c r="Q96" s="241" t="str">
        <f>IFERROR(VLOOKUP(O96,BORCALACAK!$B$5:$AD$54,16,0),"")</f>
        <v/>
      </c>
      <c r="R96" s="290"/>
      <c r="S96" s="291"/>
      <c r="T96" s="292"/>
      <c r="U96" s="293" t="str">
        <f>IFERROR(VLOOKUP(S96,BORCALACAK!$B$61:$AD$110,16,0),"")</f>
        <v/>
      </c>
      <c r="V96" s="1"/>
      <c r="W96" s="1"/>
      <c r="X96" s="1"/>
      <c r="Y96" s="1"/>
      <c r="Z96" s="1"/>
      <c r="AA96" s="1"/>
      <c r="AB96" s="1"/>
      <c r="AC96" s="1"/>
      <c r="AD96" s="1"/>
      <c r="AE96" s="1"/>
      <c r="AF96" s="1"/>
      <c r="AG96" s="1"/>
    </row>
    <row r="97" spans="1:33" ht="20.100000000000001" customHeight="1" x14ac:dyDescent="0.3">
      <c r="A97" s="1"/>
      <c r="B97" s="275"/>
      <c r="C97" s="251"/>
      <c r="D97" s="252"/>
      <c r="E97" s="273"/>
      <c r="F97" s="270"/>
      <c r="G97" s="271"/>
      <c r="H97" s="275"/>
      <c r="I97" s="251"/>
      <c r="J97" s="252"/>
      <c r="K97" s="273"/>
      <c r="L97" s="270"/>
      <c r="M97" s="271"/>
      <c r="N97" s="286"/>
      <c r="O97" s="287"/>
      <c r="P97" s="288"/>
      <c r="Q97" s="289" t="str">
        <f>IFERROR(VLOOKUP(O97,BORCALACAK!$B$5:$AD$54,16,0),"")</f>
        <v/>
      </c>
      <c r="R97" s="294"/>
      <c r="S97" s="295"/>
      <c r="T97" s="296"/>
      <c r="U97" s="297" t="str">
        <f>IFERROR(VLOOKUP(S97,BORCALACAK!$B$61:$AD$110,16,0),"")</f>
        <v/>
      </c>
      <c r="V97" s="1"/>
      <c r="W97" s="1"/>
      <c r="X97" s="1"/>
      <c r="Y97" s="1"/>
      <c r="Z97" s="1"/>
      <c r="AA97" s="1"/>
      <c r="AB97" s="1"/>
      <c r="AC97" s="1"/>
      <c r="AD97" s="1"/>
      <c r="AE97" s="1"/>
      <c r="AF97" s="1"/>
      <c r="AG97" s="1"/>
    </row>
    <row r="98" spans="1:33" ht="20.100000000000001" customHeight="1" x14ac:dyDescent="0.3">
      <c r="A98" s="1"/>
      <c r="B98" s="276"/>
      <c r="C98" s="246"/>
      <c r="D98" s="247"/>
      <c r="E98" s="274"/>
      <c r="F98" s="267"/>
      <c r="G98" s="268"/>
      <c r="H98" s="276"/>
      <c r="I98" s="246"/>
      <c r="J98" s="247"/>
      <c r="K98" s="274"/>
      <c r="L98" s="267"/>
      <c r="M98" s="268"/>
      <c r="N98" s="283"/>
      <c r="O98" s="284"/>
      <c r="P98" s="285"/>
      <c r="Q98" s="241" t="str">
        <f>IFERROR(VLOOKUP(O98,BORCALACAK!$B$5:$AD$54,16,0),"")</f>
        <v/>
      </c>
      <c r="R98" s="290"/>
      <c r="S98" s="291"/>
      <c r="T98" s="292"/>
      <c r="U98" s="293" t="str">
        <f>IFERROR(VLOOKUP(S98,BORCALACAK!$B$61:$AD$110,16,0),"")</f>
        <v/>
      </c>
      <c r="V98" s="1"/>
      <c r="W98" s="1"/>
      <c r="X98" s="1"/>
      <c r="Y98" s="1"/>
      <c r="Z98" s="1"/>
      <c r="AA98" s="1"/>
      <c r="AB98" s="1"/>
      <c r="AC98" s="1"/>
      <c r="AD98" s="1"/>
      <c r="AE98" s="1"/>
      <c r="AF98" s="1"/>
      <c r="AG98" s="1"/>
    </row>
    <row r="99" spans="1:33" ht="20.100000000000001" customHeight="1" x14ac:dyDescent="0.3">
      <c r="A99" s="1"/>
      <c r="B99" s="275"/>
      <c r="C99" s="251"/>
      <c r="D99" s="252"/>
      <c r="E99" s="273"/>
      <c r="F99" s="270"/>
      <c r="G99" s="271"/>
      <c r="H99" s="275"/>
      <c r="I99" s="251"/>
      <c r="J99" s="252"/>
      <c r="K99" s="273"/>
      <c r="L99" s="270"/>
      <c r="M99" s="271"/>
      <c r="N99" s="286"/>
      <c r="O99" s="287"/>
      <c r="P99" s="288"/>
      <c r="Q99" s="289" t="str">
        <f>IFERROR(VLOOKUP(O99,BORCALACAK!$B$5:$AD$54,16,0),"")</f>
        <v/>
      </c>
      <c r="R99" s="294"/>
      <c r="S99" s="295"/>
      <c r="T99" s="296"/>
      <c r="U99" s="297" t="str">
        <f>IFERROR(VLOOKUP(S99,BORCALACAK!$B$61:$AD$110,16,0),"")</f>
        <v/>
      </c>
      <c r="V99" s="1"/>
      <c r="W99" s="1"/>
      <c r="X99" s="1"/>
      <c r="Y99" s="1"/>
      <c r="Z99" s="1"/>
      <c r="AA99" s="1"/>
      <c r="AB99" s="1"/>
      <c r="AC99" s="1"/>
      <c r="AD99" s="1"/>
      <c r="AE99" s="1"/>
      <c r="AF99" s="1"/>
      <c r="AG99" s="1"/>
    </row>
    <row r="100" spans="1:33" ht="20.100000000000001" customHeight="1" x14ac:dyDescent="0.3">
      <c r="A100" s="1"/>
      <c r="B100" s="276"/>
      <c r="C100" s="246"/>
      <c r="D100" s="247"/>
      <c r="E100" s="274"/>
      <c r="F100" s="267"/>
      <c r="G100" s="268"/>
      <c r="H100" s="276"/>
      <c r="I100" s="246"/>
      <c r="J100" s="247"/>
      <c r="K100" s="274"/>
      <c r="L100" s="267"/>
      <c r="M100" s="268"/>
      <c r="N100" s="283"/>
      <c r="O100" s="284"/>
      <c r="P100" s="285"/>
      <c r="Q100" s="241" t="str">
        <f>IFERROR(VLOOKUP(O100,BORCALACAK!$B$5:$AD$54,16,0),"")</f>
        <v/>
      </c>
      <c r="R100" s="290"/>
      <c r="S100" s="291"/>
      <c r="T100" s="292"/>
      <c r="U100" s="293" t="str">
        <f>IFERROR(VLOOKUP(S100,BORCALACAK!$B$61:$AD$110,16,0),"")</f>
        <v/>
      </c>
      <c r="V100" s="1"/>
      <c r="W100" s="1"/>
      <c r="X100" s="1"/>
      <c r="Y100" s="1"/>
      <c r="Z100" s="1"/>
      <c r="AA100" s="1"/>
      <c r="AB100" s="1"/>
      <c r="AC100" s="1"/>
      <c r="AD100" s="1"/>
      <c r="AE100" s="1"/>
      <c r="AF100" s="1"/>
      <c r="AG100" s="1"/>
    </row>
    <row r="101" spans="1:33" ht="20.100000000000001" customHeight="1" x14ac:dyDescent="0.3">
      <c r="A101" s="1"/>
      <c r="B101" s="275"/>
      <c r="C101" s="251"/>
      <c r="D101" s="252"/>
      <c r="E101" s="273"/>
      <c r="F101" s="270"/>
      <c r="G101" s="271"/>
      <c r="H101" s="275"/>
      <c r="I101" s="251"/>
      <c r="J101" s="252"/>
      <c r="K101" s="273"/>
      <c r="L101" s="270"/>
      <c r="M101" s="271"/>
      <c r="N101" s="286"/>
      <c r="O101" s="287"/>
      <c r="P101" s="288"/>
      <c r="Q101" s="289" t="str">
        <f>IFERROR(VLOOKUP(O101,BORCALACAK!$B$5:$AD$54,16,0),"")</f>
        <v/>
      </c>
      <c r="R101" s="294"/>
      <c r="S101" s="295"/>
      <c r="T101" s="296"/>
      <c r="U101" s="297" t="str">
        <f>IFERROR(VLOOKUP(S101,BORCALACAK!$B$61:$AD$110,16,0),"")</f>
        <v/>
      </c>
      <c r="V101" s="1"/>
      <c r="W101" s="1"/>
      <c r="X101" s="1"/>
      <c r="Y101" s="1"/>
      <c r="Z101" s="1"/>
      <c r="AA101" s="1"/>
      <c r="AB101" s="1"/>
      <c r="AC101" s="1"/>
      <c r="AD101" s="1"/>
      <c r="AE101" s="1"/>
      <c r="AF101" s="1"/>
      <c r="AG101" s="1"/>
    </row>
    <row r="102" spans="1:33" ht="20.100000000000001" customHeight="1" x14ac:dyDescent="0.3">
      <c r="A102" s="1"/>
      <c r="B102" s="276"/>
      <c r="C102" s="246"/>
      <c r="D102" s="247"/>
      <c r="E102" s="274"/>
      <c r="F102" s="267"/>
      <c r="G102" s="268"/>
      <c r="H102" s="276"/>
      <c r="I102" s="246"/>
      <c r="J102" s="247"/>
      <c r="K102" s="274"/>
      <c r="L102" s="267"/>
      <c r="M102" s="268"/>
      <c r="N102" s="283"/>
      <c r="O102" s="284"/>
      <c r="P102" s="285"/>
      <c r="Q102" s="241" t="str">
        <f>IFERROR(VLOOKUP(O102,BORCALACAK!$B$5:$AD$54,16,0),"")</f>
        <v/>
      </c>
      <c r="R102" s="290"/>
      <c r="S102" s="291"/>
      <c r="T102" s="292"/>
      <c r="U102" s="293" t="str">
        <f>IFERROR(VLOOKUP(S102,BORCALACAK!$B$61:$AD$110,16,0),"")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2" t="s">
        <v>57</v>
      </c>
    </row>
  </sheetData>
  <sheetProtection algorithmName="SHA-512" hashValue="V2IPph7zLpve2nwGxFqSunrHJvhHm8xfwjOjquyybdhGzZHztboPqz1yz0S3Zwjc+zi/HYjIY5C4GuE1/KcsTA==" saltValue="oiEtb7OyRzT6Vmh2RRzYsw==" spinCount="100000" sheet="1" formatCells="0" formatColumns="0" formatRows="0" insertColumns="0" insertRows="0" insertHyperlinks="0" deleteColumns="0" deleteRows="0"/>
  <dataConsolidate/>
  <mergeCells count="30">
    <mergeCell ref="B2:D2"/>
    <mergeCell ref="E2:G2"/>
    <mergeCell ref="H2:J2"/>
    <mergeCell ref="B1:C1"/>
    <mergeCell ref="D1:F1"/>
    <mergeCell ref="H1:I1"/>
    <mergeCell ref="J1:L1"/>
    <mergeCell ref="N1:Q1"/>
    <mergeCell ref="N2:O3"/>
    <mergeCell ref="P2:Q3"/>
    <mergeCell ref="K2:M2"/>
    <mergeCell ref="R6:U6"/>
    <mergeCell ref="R1:U1"/>
    <mergeCell ref="N5:O5"/>
    <mergeCell ref="P5:Q5"/>
    <mergeCell ref="N6:Q6"/>
    <mergeCell ref="P4:Q4"/>
    <mergeCell ref="N4:O4"/>
    <mergeCell ref="B6:D6"/>
    <mergeCell ref="E6:G6"/>
    <mergeCell ref="H6:J6"/>
    <mergeCell ref="K6:M6"/>
    <mergeCell ref="B3:C5"/>
    <mergeCell ref="D3:D5"/>
    <mergeCell ref="E3:F5"/>
    <mergeCell ref="G3:G5"/>
    <mergeCell ref="H3:I5"/>
    <mergeCell ref="J3:J5"/>
    <mergeCell ref="K3:L5"/>
    <mergeCell ref="M3:M5"/>
  </mergeCells>
  <conditionalFormatting sqref="N2">
    <cfRule type="containsText" dxfId="62" priority="1" operator="containsText" text="ZARAR">
      <formula>NOT(ISERROR(SEARCH("ZARAR",N2)))</formula>
    </cfRule>
    <cfRule type="cellIs" dxfId="61" priority="2" operator="between">
      <formula>"KAR"</formula>
      <formula>"ZARAR"</formula>
    </cfRule>
    <cfRule type="containsText" dxfId="60" priority="3" operator="containsText" text="KAR">
      <formula>NOT(ISERROR(SEARCH("KAR",N2)))</formula>
    </cfRule>
    <cfRule type="containsText" dxfId="59" priority="4" operator="containsText" text="ZARAR">
      <formula>NOT(ISERROR(SEARCH("ZARAR",N2)))</formula>
    </cfRule>
    <cfRule type="cellIs" dxfId="58" priority="5" operator="between">
      <formula>"KAR"</formula>
      <formula>"ZARAR"</formula>
    </cfRule>
    <cfRule type="containsText" dxfId="57" priority="6" operator="containsText" text="KAR">
      <formula>NOT(ISERROR(SEARCH("KAR",N2)))</formula>
    </cfRule>
    <cfRule type="cellIs" dxfId="56" priority="11" operator="between">
      <formula>"KAR"</formula>
      <formula>"ZARAR"</formula>
    </cfRule>
    <cfRule type="containsText" dxfId="55" priority="12" operator="containsText" text="KAR">
      <formula>NOT(ISERROR(SEARCH("KAR",N2)))</formula>
    </cfRule>
    <cfRule type="containsText" dxfId="54" priority="13" operator="containsText" text="ZARAR">
      <formula>NOT(ISERROR(SEARCH("ZARAR",N2)))</formula>
    </cfRule>
  </conditionalFormatting>
  <dataValidations xWindow="1376" yWindow="605" count="9">
    <dataValidation type="list" allowBlank="1" showInputMessage="1" showErrorMessage="1" sqref="E8:E102 H8:H102 K8:K102 N8:N102 B8:B102 R8:R102" xr:uid="{5FC6353F-9B00-4E8B-8B68-FDCEA520F78C}">
      <formula1>HAZIRAN</formula1>
    </dataValidation>
    <dataValidation type="list" showInputMessage="1" sqref="C8:C102" xr:uid="{E02B3911-CD2C-45F6-A1BC-81030BE518F1}">
      <formula1>gelirkategorileri1</formula1>
    </dataValidation>
    <dataValidation type="list" showInputMessage="1" sqref="F8:F102" xr:uid="{E3296386-F7FE-44BB-8E49-1A6B0D70D531}">
      <formula1>giderkategorileri1</formula1>
    </dataValidation>
    <dataValidation type="list" showInputMessage="1" sqref="I8:I102" xr:uid="{28BD57E4-EDE4-4DDC-8AA7-D092D4130535}">
      <formula1>gelirkategorileri2</formula1>
    </dataValidation>
    <dataValidation type="list" showInputMessage="1" sqref="L8:L102" xr:uid="{F25DD5F8-ED5C-4DE1-921C-8BB36101F6CB}">
      <formula1>giderkategorileri2</formula1>
    </dataValidation>
    <dataValidation type="list" showInput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61A936B5-C354-4204-9BCA-44E2F17A5963}">
      <formula1>borcisimleri</formula1>
    </dataValidation>
    <dataValidation type="list" showInputMessage="1" sqref="O9:O102" xr:uid="{EE751937-FA56-4038-97CC-48ACF091F7EC}">
      <formula1>borcisimleri</formula1>
    </dataValidation>
    <dataValidation type="list" showInputMessage="1" sqref="S9:S102" xr:uid="{915D59A9-7F61-4ADB-AD3A-536B3671FE88}">
      <formula1>alacakisimleri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40EED76C-693A-4F02-917E-F70FC79E3847}">
      <formula1>alacakisimleri</formula1>
    </dataValidation>
  </dataValidations>
  <pageMargins left="0.7" right="0.7" top="0.75" bottom="0.75" header="0.3" footer="0.3"/>
  <pageSetup paperSize="9"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7261B-2DFF-4D5D-9BD6-48F50EC94350}">
  <sheetPr codeName="Sayfa11">
    <tabColor rgb="FFFF6699"/>
  </sheetPr>
  <dimension ref="A1:AG188"/>
  <sheetViews>
    <sheetView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31</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BORCALACAK!S55</f>
        <v>0</v>
      </c>
      <c r="T3" s="26" t="str">
        <f>AYARLAR!S9</f>
        <v>Bu Ay Kalan Alacak</v>
      </c>
      <c r="U3" s="27">
        <f>BORCALACAK!S111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HAZİRAN!P5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22">
        <f>(P2+P4)</f>
        <v>0</v>
      </c>
      <c r="Q5" s="522"/>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11" t="str">
        <f>AYARLAR!S12</f>
        <v>ALACAK VERİLERİ</v>
      </c>
      <c r="S6" s="511"/>
      <c r="T6" s="511"/>
      <c r="U6" s="511"/>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77"/>
      <c r="C8" s="246"/>
      <c r="D8" s="247"/>
      <c r="E8" s="279"/>
      <c r="F8" s="267"/>
      <c r="G8" s="268"/>
      <c r="H8" s="277"/>
      <c r="I8" s="246"/>
      <c r="J8" s="247"/>
      <c r="K8" s="279"/>
      <c r="L8" s="267"/>
      <c r="M8" s="268"/>
      <c r="N8" s="283"/>
      <c r="O8" s="284"/>
      <c r="P8" s="285"/>
      <c r="Q8" s="241" t="str">
        <f>IFERROR(VLOOKUP(O8,BORCALACAK!$B$5:$AD$54,18,0),"")</f>
        <v/>
      </c>
      <c r="R8" s="290"/>
      <c r="S8" s="291"/>
      <c r="T8" s="292"/>
      <c r="U8" s="293" t="str">
        <f>IFERROR(VLOOKUP(S8,BORCALACAK!$B$61:$AD$110,18,0),"")</f>
        <v/>
      </c>
      <c r="V8" s="1"/>
      <c r="W8" s="1"/>
      <c r="X8" s="1"/>
      <c r="Y8" s="1"/>
      <c r="Z8" s="1"/>
      <c r="AA8" s="1"/>
      <c r="AB8" s="1"/>
      <c r="AC8" s="1"/>
      <c r="AD8" s="1"/>
      <c r="AE8" s="1"/>
      <c r="AF8" s="1"/>
      <c r="AG8" s="1"/>
    </row>
    <row r="9" spans="1:33" ht="20.100000000000001" customHeight="1" x14ac:dyDescent="0.3">
      <c r="A9" s="1"/>
      <c r="B9" s="278"/>
      <c r="C9" s="251"/>
      <c r="D9" s="252"/>
      <c r="E9" s="280"/>
      <c r="F9" s="270"/>
      <c r="G9" s="271"/>
      <c r="H9" s="278"/>
      <c r="I9" s="251"/>
      <c r="J9" s="252"/>
      <c r="K9" s="280"/>
      <c r="L9" s="270"/>
      <c r="M9" s="271"/>
      <c r="N9" s="286"/>
      <c r="O9" s="287"/>
      <c r="P9" s="288"/>
      <c r="Q9" s="289" t="str">
        <f>IFERROR(VLOOKUP(O9,BORCALACAK!$B$5:$AD$54,18,0),"")</f>
        <v/>
      </c>
      <c r="R9" s="294"/>
      <c r="S9" s="295"/>
      <c r="T9" s="296"/>
      <c r="U9" s="297" t="str">
        <f>IFERROR(VLOOKUP(S9,BORCALACAK!$B$61:$AD$110,18,0),"")</f>
        <v/>
      </c>
      <c r="V9" s="1"/>
      <c r="W9" s="1"/>
      <c r="X9" s="1"/>
      <c r="Y9" s="1"/>
      <c r="Z9" s="1"/>
      <c r="AA9" s="1"/>
      <c r="AB9" s="1"/>
      <c r="AC9" s="1"/>
      <c r="AD9" s="1"/>
      <c r="AE9" s="1"/>
      <c r="AF9" s="1"/>
      <c r="AG9" s="1"/>
    </row>
    <row r="10" spans="1:33" ht="20.100000000000001" customHeight="1" x14ac:dyDescent="0.3">
      <c r="A10" s="1"/>
      <c r="B10" s="277"/>
      <c r="C10" s="246"/>
      <c r="D10" s="247"/>
      <c r="E10" s="279"/>
      <c r="F10" s="267"/>
      <c r="G10" s="268"/>
      <c r="H10" s="277"/>
      <c r="I10" s="246"/>
      <c r="J10" s="247"/>
      <c r="K10" s="279"/>
      <c r="L10" s="267"/>
      <c r="M10" s="268"/>
      <c r="N10" s="283"/>
      <c r="O10" s="284"/>
      <c r="P10" s="285"/>
      <c r="Q10" s="241" t="str">
        <f>IFERROR(VLOOKUP(O10,BORCALACAK!$B$5:$AD$54,18,0),"")</f>
        <v/>
      </c>
      <c r="R10" s="290"/>
      <c r="S10" s="291"/>
      <c r="T10" s="292"/>
      <c r="U10" s="293" t="str">
        <f>IFERROR(VLOOKUP(S10,BORCALACAK!$B$61:$AD$110,18,0),"")</f>
        <v/>
      </c>
      <c r="V10" s="1"/>
      <c r="W10" s="1"/>
      <c r="X10" s="1"/>
      <c r="Y10" s="1"/>
      <c r="Z10" s="1"/>
      <c r="AA10" s="1"/>
      <c r="AB10" s="1"/>
      <c r="AC10" s="1"/>
      <c r="AD10" s="1"/>
      <c r="AE10" s="1"/>
      <c r="AF10" s="1"/>
      <c r="AG10" s="1"/>
    </row>
    <row r="11" spans="1:33" ht="20.100000000000001" customHeight="1" x14ac:dyDescent="0.3">
      <c r="A11" s="1"/>
      <c r="B11" s="278"/>
      <c r="C11" s="251"/>
      <c r="D11" s="252"/>
      <c r="E11" s="280"/>
      <c r="F11" s="270"/>
      <c r="G11" s="271"/>
      <c r="H11" s="278"/>
      <c r="I11" s="251"/>
      <c r="J11" s="252"/>
      <c r="K11" s="280"/>
      <c r="L11" s="270"/>
      <c r="M11" s="271"/>
      <c r="N11" s="286"/>
      <c r="O11" s="287"/>
      <c r="P11" s="288"/>
      <c r="Q11" s="289" t="str">
        <f>IFERROR(VLOOKUP(O11,BORCALACAK!$B$5:$AD$54,18,0),"")</f>
        <v/>
      </c>
      <c r="R11" s="294"/>
      <c r="S11" s="295"/>
      <c r="T11" s="296"/>
      <c r="U11" s="297" t="str">
        <f>IFERROR(VLOOKUP(S11,BORCALACAK!$B$61:$AD$110,18,0),"")</f>
        <v/>
      </c>
      <c r="V11" s="1"/>
      <c r="W11" s="1"/>
      <c r="X11" s="1"/>
      <c r="Y11" s="1"/>
      <c r="Z11" s="1"/>
      <c r="AA11" s="1"/>
      <c r="AB11" s="1"/>
      <c r="AC11" s="1"/>
      <c r="AD11" s="1"/>
      <c r="AE11" s="1"/>
      <c r="AF11" s="1"/>
      <c r="AG11" s="1"/>
    </row>
    <row r="12" spans="1:33" ht="20.100000000000001" customHeight="1" x14ac:dyDescent="0.3">
      <c r="A12" s="1"/>
      <c r="B12" s="277"/>
      <c r="C12" s="246"/>
      <c r="D12" s="247"/>
      <c r="E12" s="279"/>
      <c r="F12" s="267"/>
      <c r="G12" s="268"/>
      <c r="H12" s="277"/>
      <c r="I12" s="246"/>
      <c r="J12" s="247"/>
      <c r="K12" s="279"/>
      <c r="L12" s="267"/>
      <c r="M12" s="268"/>
      <c r="N12" s="283"/>
      <c r="O12" s="284"/>
      <c r="P12" s="285"/>
      <c r="Q12" s="241" t="str">
        <f>IFERROR(VLOOKUP(O12,BORCALACAK!$B$5:$AD$54,18,0),"")</f>
        <v/>
      </c>
      <c r="R12" s="290"/>
      <c r="S12" s="291"/>
      <c r="T12" s="292"/>
      <c r="U12" s="293" t="str">
        <f>IFERROR(VLOOKUP(S12,BORCALACAK!$B$61:$AD$110,18,0),"")</f>
        <v/>
      </c>
      <c r="V12" s="1"/>
      <c r="W12" s="1"/>
      <c r="X12" s="1"/>
      <c r="Y12" s="1"/>
      <c r="Z12" s="1"/>
      <c r="AA12" s="1"/>
      <c r="AB12" s="1"/>
      <c r="AC12" s="1"/>
      <c r="AD12" s="1"/>
      <c r="AE12" s="1"/>
      <c r="AF12" s="1"/>
      <c r="AG12" s="1"/>
    </row>
    <row r="13" spans="1:33" ht="20.100000000000001" customHeight="1" x14ac:dyDescent="0.3">
      <c r="A13" s="1"/>
      <c r="B13" s="278"/>
      <c r="C13" s="251"/>
      <c r="D13" s="252"/>
      <c r="E13" s="280"/>
      <c r="F13" s="270"/>
      <c r="G13" s="271"/>
      <c r="H13" s="278"/>
      <c r="I13" s="251"/>
      <c r="J13" s="252"/>
      <c r="K13" s="280"/>
      <c r="L13" s="270"/>
      <c r="M13" s="271"/>
      <c r="N13" s="286"/>
      <c r="O13" s="287"/>
      <c r="P13" s="288"/>
      <c r="Q13" s="289" t="str">
        <f>IFERROR(VLOOKUP(O13,BORCALACAK!$B$5:$AD$54,18,0),"")</f>
        <v/>
      </c>
      <c r="R13" s="294"/>
      <c r="S13" s="295"/>
      <c r="T13" s="296"/>
      <c r="U13" s="297" t="str">
        <f>IFERROR(VLOOKUP(S13,BORCALACAK!$B$61:$AD$110,18,0),"")</f>
        <v/>
      </c>
      <c r="V13" s="1"/>
      <c r="W13" s="1"/>
      <c r="X13" s="1"/>
      <c r="Y13" s="1"/>
      <c r="Z13" s="1"/>
      <c r="AA13" s="1"/>
      <c r="AB13" s="1"/>
      <c r="AC13" s="1"/>
      <c r="AD13" s="1"/>
      <c r="AE13" s="1"/>
      <c r="AF13" s="1"/>
      <c r="AG13" s="1"/>
    </row>
    <row r="14" spans="1:33" ht="20.100000000000001" customHeight="1" x14ac:dyDescent="0.3">
      <c r="A14" s="1"/>
      <c r="B14" s="277"/>
      <c r="C14" s="246"/>
      <c r="D14" s="247"/>
      <c r="E14" s="279"/>
      <c r="F14" s="267"/>
      <c r="G14" s="268"/>
      <c r="H14" s="277"/>
      <c r="I14" s="246"/>
      <c r="J14" s="247"/>
      <c r="K14" s="279"/>
      <c r="L14" s="267"/>
      <c r="M14" s="268"/>
      <c r="N14" s="283"/>
      <c r="O14" s="284"/>
      <c r="P14" s="285"/>
      <c r="Q14" s="241" t="str">
        <f>IFERROR(VLOOKUP(O14,BORCALACAK!$B$5:$AD$54,18,0),"")</f>
        <v/>
      </c>
      <c r="R14" s="290"/>
      <c r="S14" s="291"/>
      <c r="T14" s="292"/>
      <c r="U14" s="293" t="str">
        <f>IFERROR(VLOOKUP(S14,BORCALACAK!$B$61:$AD$110,18,0),"")</f>
        <v/>
      </c>
      <c r="V14" s="1"/>
      <c r="W14" s="1"/>
      <c r="X14" s="1"/>
      <c r="Y14" s="1"/>
      <c r="Z14" s="1"/>
      <c r="AA14" s="1"/>
      <c r="AB14" s="1"/>
      <c r="AC14" s="1"/>
      <c r="AD14" s="1"/>
      <c r="AE14" s="1"/>
      <c r="AF14" s="1"/>
      <c r="AG14" s="1"/>
    </row>
    <row r="15" spans="1:33" ht="20.100000000000001" customHeight="1" x14ac:dyDescent="0.3">
      <c r="A15" s="1"/>
      <c r="B15" s="278"/>
      <c r="C15" s="251"/>
      <c r="D15" s="252"/>
      <c r="E15" s="280"/>
      <c r="F15" s="270"/>
      <c r="G15" s="271"/>
      <c r="H15" s="278"/>
      <c r="I15" s="251"/>
      <c r="J15" s="252"/>
      <c r="K15" s="280"/>
      <c r="L15" s="270"/>
      <c r="M15" s="271"/>
      <c r="N15" s="286"/>
      <c r="O15" s="287"/>
      <c r="P15" s="288"/>
      <c r="Q15" s="289" t="str">
        <f>IFERROR(VLOOKUP(O15,BORCALACAK!$B$5:$AD$54,18,0),"")</f>
        <v/>
      </c>
      <c r="R15" s="294"/>
      <c r="S15" s="295"/>
      <c r="T15" s="296"/>
      <c r="U15" s="297" t="str">
        <f>IFERROR(VLOOKUP(S15,BORCALACAK!$B$61:$AD$110,18,0),"")</f>
        <v/>
      </c>
      <c r="V15" s="1"/>
      <c r="W15" s="1"/>
      <c r="X15" s="1"/>
      <c r="Y15" s="1"/>
      <c r="Z15" s="1"/>
      <c r="AA15" s="1"/>
      <c r="AB15" s="1"/>
      <c r="AC15" s="1"/>
      <c r="AD15" s="1"/>
      <c r="AE15" s="1"/>
      <c r="AF15" s="1"/>
      <c r="AG15" s="1"/>
    </row>
    <row r="16" spans="1:33" ht="20.100000000000001" customHeight="1" x14ac:dyDescent="0.3">
      <c r="A16" s="1"/>
      <c r="B16" s="277"/>
      <c r="C16" s="246"/>
      <c r="D16" s="247"/>
      <c r="E16" s="279"/>
      <c r="F16" s="267"/>
      <c r="G16" s="268"/>
      <c r="H16" s="277"/>
      <c r="I16" s="246"/>
      <c r="J16" s="247"/>
      <c r="K16" s="279"/>
      <c r="L16" s="267"/>
      <c r="M16" s="268"/>
      <c r="N16" s="283"/>
      <c r="O16" s="284"/>
      <c r="P16" s="285"/>
      <c r="Q16" s="241" t="str">
        <f>IFERROR(VLOOKUP(O16,BORCALACAK!$B$5:$AD$54,18,0),"")</f>
        <v/>
      </c>
      <c r="R16" s="290"/>
      <c r="S16" s="291"/>
      <c r="T16" s="292"/>
      <c r="U16" s="293" t="str">
        <f>IFERROR(VLOOKUP(S16,BORCALACAK!$B$61:$AD$110,18,0),"")</f>
        <v/>
      </c>
      <c r="V16" s="1"/>
      <c r="W16" s="1"/>
      <c r="X16" s="1"/>
      <c r="Y16" s="1"/>
      <c r="Z16" s="1"/>
      <c r="AA16" s="1"/>
      <c r="AB16" s="1"/>
      <c r="AC16" s="1"/>
      <c r="AD16" s="1"/>
      <c r="AE16" s="1"/>
      <c r="AF16" s="1"/>
      <c r="AG16" s="1"/>
    </row>
    <row r="17" spans="1:33" ht="20.100000000000001" customHeight="1" x14ac:dyDescent="0.3">
      <c r="A17" s="1"/>
      <c r="B17" s="278"/>
      <c r="C17" s="251"/>
      <c r="D17" s="252"/>
      <c r="E17" s="280"/>
      <c r="F17" s="270"/>
      <c r="G17" s="271"/>
      <c r="H17" s="278"/>
      <c r="I17" s="251"/>
      <c r="J17" s="252"/>
      <c r="K17" s="280"/>
      <c r="L17" s="270"/>
      <c r="M17" s="271"/>
      <c r="N17" s="286"/>
      <c r="O17" s="287"/>
      <c r="P17" s="288"/>
      <c r="Q17" s="289" t="str">
        <f>IFERROR(VLOOKUP(O17,BORCALACAK!$B$5:$AD$54,18,0),"")</f>
        <v/>
      </c>
      <c r="R17" s="294"/>
      <c r="S17" s="295"/>
      <c r="T17" s="296"/>
      <c r="U17" s="297" t="str">
        <f>IFERROR(VLOOKUP(S17,BORCALACAK!$B$61:$AD$110,18,0),"")</f>
        <v/>
      </c>
      <c r="V17" s="1"/>
      <c r="W17" s="1"/>
      <c r="X17" s="1"/>
      <c r="Y17" s="1"/>
      <c r="Z17" s="1"/>
      <c r="AA17" s="1"/>
      <c r="AB17" s="1"/>
      <c r="AC17" s="1"/>
      <c r="AD17" s="1"/>
      <c r="AE17" s="1"/>
      <c r="AF17" s="1"/>
      <c r="AG17" s="1"/>
    </row>
    <row r="18" spans="1:33" ht="20.100000000000001" customHeight="1" x14ac:dyDescent="0.3">
      <c r="A18" s="1"/>
      <c r="B18" s="277"/>
      <c r="C18" s="246"/>
      <c r="D18" s="247"/>
      <c r="E18" s="279"/>
      <c r="F18" s="267"/>
      <c r="G18" s="268"/>
      <c r="H18" s="277"/>
      <c r="I18" s="246"/>
      <c r="J18" s="247"/>
      <c r="K18" s="279"/>
      <c r="L18" s="267"/>
      <c r="M18" s="268"/>
      <c r="N18" s="283"/>
      <c r="O18" s="284"/>
      <c r="P18" s="285"/>
      <c r="Q18" s="241" t="str">
        <f>IFERROR(VLOOKUP(O18,BORCALACAK!$B$5:$AD$54,18,0),"")</f>
        <v/>
      </c>
      <c r="R18" s="290"/>
      <c r="S18" s="291"/>
      <c r="T18" s="292"/>
      <c r="U18" s="293" t="str">
        <f>IFERROR(VLOOKUP(S18,BORCALACAK!$B$61:$AD$110,18,0),"")</f>
        <v/>
      </c>
      <c r="V18" s="1"/>
      <c r="W18" s="1"/>
      <c r="X18" s="1"/>
      <c r="Y18" s="1"/>
      <c r="Z18" s="1"/>
      <c r="AA18" s="1"/>
      <c r="AB18" s="1"/>
      <c r="AC18" s="1"/>
      <c r="AD18" s="1"/>
      <c r="AE18" s="1"/>
      <c r="AF18" s="1"/>
      <c r="AG18" s="1"/>
    </row>
    <row r="19" spans="1:33" ht="20.100000000000001" customHeight="1" x14ac:dyDescent="0.3">
      <c r="A19" s="1"/>
      <c r="B19" s="278"/>
      <c r="C19" s="251"/>
      <c r="D19" s="252"/>
      <c r="E19" s="280"/>
      <c r="F19" s="270"/>
      <c r="G19" s="271"/>
      <c r="H19" s="278"/>
      <c r="I19" s="251"/>
      <c r="J19" s="252"/>
      <c r="K19" s="280"/>
      <c r="L19" s="270"/>
      <c r="M19" s="271"/>
      <c r="N19" s="286"/>
      <c r="O19" s="287"/>
      <c r="P19" s="288"/>
      <c r="Q19" s="289" t="str">
        <f>IFERROR(VLOOKUP(O19,BORCALACAK!$B$5:$AD$54,18,0),"")</f>
        <v/>
      </c>
      <c r="R19" s="294"/>
      <c r="S19" s="295"/>
      <c r="T19" s="296"/>
      <c r="U19" s="297" t="str">
        <f>IFERROR(VLOOKUP(S19,BORCALACAK!$B$61:$AD$110,18,0),"")</f>
        <v/>
      </c>
      <c r="V19" s="1"/>
      <c r="W19" s="1"/>
      <c r="X19" s="1"/>
      <c r="Y19" s="1"/>
      <c r="Z19" s="1"/>
      <c r="AA19" s="1"/>
      <c r="AB19" s="1"/>
      <c r="AC19" s="1"/>
      <c r="AD19" s="1"/>
      <c r="AE19" s="1"/>
      <c r="AF19" s="1"/>
      <c r="AG19" s="1"/>
    </row>
    <row r="20" spans="1:33" ht="20.100000000000001" customHeight="1" x14ac:dyDescent="0.3">
      <c r="A20" s="1"/>
      <c r="B20" s="277"/>
      <c r="C20" s="246"/>
      <c r="D20" s="247"/>
      <c r="E20" s="279"/>
      <c r="F20" s="267"/>
      <c r="G20" s="268"/>
      <c r="H20" s="277"/>
      <c r="I20" s="246"/>
      <c r="J20" s="247"/>
      <c r="K20" s="279"/>
      <c r="L20" s="267"/>
      <c r="M20" s="268"/>
      <c r="N20" s="283"/>
      <c r="O20" s="284"/>
      <c r="P20" s="285"/>
      <c r="Q20" s="241" t="str">
        <f>IFERROR(VLOOKUP(O20,BORCALACAK!$B$5:$AD$54,18,0),"")</f>
        <v/>
      </c>
      <c r="R20" s="290"/>
      <c r="S20" s="291"/>
      <c r="T20" s="292"/>
      <c r="U20" s="293" t="str">
        <f>IFERROR(VLOOKUP(S20,BORCALACAK!$B$61:$AD$110,18,0),"")</f>
        <v/>
      </c>
      <c r="V20" s="1"/>
      <c r="W20" s="1"/>
      <c r="X20" s="1"/>
      <c r="Y20" s="1"/>
      <c r="Z20" s="1"/>
      <c r="AA20" s="1"/>
      <c r="AB20" s="1"/>
      <c r="AC20" s="1"/>
      <c r="AD20" s="1"/>
      <c r="AE20" s="1"/>
      <c r="AF20" s="1"/>
      <c r="AG20" s="1"/>
    </row>
    <row r="21" spans="1:33" ht="20.100000000000001" customHeight="1" x14ac:dyDescent="0.3">
      <c r="A21" s="1"/>
      <c r="B21" s="278"/>
      <c r="C21" s="251"/>
      <c r="D21" s="252"/>
      <c r="E21" s="280"/>
      <c r="F21" s="270"/>
      <c r="G21" s="271"/>
      <c r="H21" s="278"/>
      <c r="I21" s="251"/>
      <c r="J21" s="252"/>
      <c r="K21" s="280"/>
      <c r="L21" s="270"/>
      <c r="M21" s="271"/>
      <c r="N21" s="286"/>
      <c r="O21" s="287"/>
      <c r="P21" s="288"/>
      <c r="Q21" s="289" t="str">
        <f>IFERROR(VLOOKUP(O21,BORCALACAK!$B$5:$AD$54,18,0),"")</f>
        <v/>
      </c>
      <c r="R21" s="294"/>
      <c r="S21" s="295"/>
      <c r="T21" s="296"/>
      <c r="U21" s="297" t="str">
        <f>IFERROR(VLOOKUP(S21,BORCALACAK!$B$61:$AD$110,18,0),"")</f>
        <v/>
      </c>
      <c r="V21" s="1"/>
      <c r="W21" s="1"/>
      <c r="X21" s="1"/>
      <c r="Y21" s="1"/>
      <c r="Z21" s="1"/>
      <c r="AA21" s="1"/>
      <c r="AB21" s="1"/>
      <c r="AC21" s="1"/>
      <c r="AD21" s="1"/>
      <c r="AE21" s="1"/>
      <c r="AF21" s="1"/>
      <c r="AG21" s="1"/>
    </row>
    <row r="22" spans="1:33" ht="20.100000000000001" customHeight="1" x14ac:dyDescent="0.3">
      <c r="A22" s="1"/>
      <c r="B22" s="277"/>
      <c r="C22" s="246"/>
      <c r="D22" s="247"/>
      <c r="E22" s="279"/>
      <c r="F22" s="267"/>
      <c r="G22" s="268"/>
      <c r="H22" s="277"/>
      <c r="I22" s="246"/>
      <c r="J22" s="247"/>
      <c r="K22" s="279"/>
      <c r="L22" s="267"/>
      <c r="M22" s="268"/>
      <c r="N22" s="283"/>
      <c r="O22" s="284"/>
      <c r="P22" s="285"/>
      <c r="Q22" s="241" t="str">
        <f>IFERROR(VLOOKUP(O22,BORCALACAK!$B$5:$AD$54,18,0),"")</f>
        <v/>
      </c>
      <c r="R22" s="290"/>
      <c r="S22" s="291"/>
      <c r="T22" s="292"/>
      <c r="U22" s="293" t="str">
        <f>IFERROR(VLOOKUP(S22,BORCALACAK!$B$61:$AD$110,18,0),"")</f>
        <v/>
      </c>
      <c r="V22" s="1"/>
      <c r="W22" s="1"/>
      <c r="X22" s="1"/>
      <c r="Y22" s="1"/>
      <c r="Z22" s="1"/>
      <c r="AA22" s="1"/>
      <c r="AB22" s="1"/>
      <c r="AC22" s="1"/>
      <c r="AD22" s="1"/>
      <c r="AE22" s="1"/>
      <c r="AF22" s="1"/>
      <c r="AG22" s="1"/>
    </row>
    <row r="23" spans="1:33" ht="20.100000000000001" customHeight="1" x14ac:dyDescent="0.3">
      <c r="A23" s="1"/>
      <c r="B23" s="278"/>
      <c r="C23" s="251"/>
      <c r="D23" s="252"/>
      <c r="E23" s="280"/>
      <c r="F23" s="270"/>
      <c r="G23" s="271"/>
      <c r="H23" s="278"/>
      <c r="I23" s="251"/>
      <c r="J23" s="252"/>
      <c r="K23" s="280"/>
      <c r="L23" s="270"/>
      <c r="M23" s="271"/>
      <c r="N23" s="286"/>
      <c r="O23" s="287"/>
      <c r="P23" s="288"/>
      <c r="Q23" s="289" t="str">
        <f>IFERROR(VLOOKUP(O23,BORCALACAK!$B$5:$AD$54,18,0),"")</f>
        <v/>
      </c>
      <c r="R23" s="294"/>
      <c r="S23" s="295"/>
      <c r="T23" s="296"/>
      <c r="U23" s="297" t="str">
        <f>IFERROR(VLOOKUP(S23,BORCALACAK!$B$61:$AD$110,18,0),"")</f>
        <v/>
      </c>
      <c r="V23" s="1"/>
      <c r="W23" s="1"/>
      <c r="X23" s="1"/>
      <c r="Y23" s="1"/>
      <c r="Z23" s="1"/>
      <c r="AA23" s="1"/>
      <c r="AB23" s="1"/>
      <c r="AC23" s="1"/>
      <c r="AD23" s="1"/>
      <c r="AE23" s="1"/>
      <c r="AF23" s="1"/>
      <c r="AG23" s="1"/>
    </row>
    <row r="24" spans="1:33" ht="20.100000000000001" customHeight="1" x14ac:dyDescent="0.3">
      <c r="A24" s="1"/>
      <c r="B24" s="277"/>
      <c r="C24" s="246"/>
      <c r="D24" s="247"/>
      <c r="E24" s="279"/>
      <c r="F24" s="267"/>
      <c r="G24" s="268"/>
      <c r="H24" s="277"/>
      <c r="I24" s="246"/>
      <c r="J24" s="247"/>
      <c r="K24" s="279"/>
      <c r="L24" s="267"/>
      <c r="M24" s="268"/>
      <c r="N24" s="283"/>
      <c r="O24" s="284"/>
      <c r="P24" s="285"/>
      <c r="Q24" s="241" t="str">
        <f>IFERROR(VLOOKUP(O24,BORCALACAK!$B$5:$AD$54,18,0),"")</f>
        <v/>
      </c>
      <c r="R24" s="290"/>
      <c r="S24" s="291"/>
      <c r="T24" s="292"/>
      <c r="U24" s="293" t="str">
        <f>IFERROR(VLOOKUP(S24,BORCALACAK!$B$61:$AD$110,18,0),"")</f>
        <v/>
      </c>
      <c r="V24" s="1"/>
      <c r="W24" s="1"/>
      <c r="X24" s="1"/>
      <c r="Y24" s="1"/>
      <c r="Z24" s="1"/>
      <c r="AA24" s="1"/>
      <c r="AB24" s="1"/>
      <c r="AC24" s="1"/>
      <c r="AD24" s="1"/>
      <c r="AE24" s="1"/>
      <c r="AF24" s="1"/>
      <c r="AG24" s="1"/>
    </row>
    <row r="25" spans="1:33" ht="20.100000000000001" customHeight="1" x14ac:dyDescent="0.3">
      <c r="A25" s="1"/>
      <c r="B25" s="278"/>
      <c r="C25" s="251"/>
      <c r="D25" s="252"/>
      <c r="E25" s="280"/>
      <c r="F25" s="270"/>
      <c r="G25" s="271"/>
      <c r="H25" s="278"/>
      <c r="I25" s="251"/>
      <c r="J25" s="252"/>
      <c r="K25" s="280"/>
      <c r="L25" s="270"/>
      <c r="M25" s="271"/>
      <c r="N25" s="286"/>
      <c r="O25" s="287"/>
      <c r="P25" s="288"/>
      <c r="Q25" s="289" t="str">
        <f>IFERROR(VLOOKUP(O25,BORCALACAK!$B$5:$AD$54,18,0),"")</f>
        <v/>
      </c>
      <c r="R25" s="294"/>
      <c r="S25" s="295"/>
      <c r="T25" s="296"/>
      <c r="U25" s="297" t="str">
        <f>IFERROR(VLOOKUP(S25,BORCALACAK!$B$61:$AD$110,18,0),"")</f>
        <v/>
      </c>
      <c r="V25" s="1"/>
      <c r="W25" s="1"/>
      <c r="X25" s="1"/>
      <c r="Y25" s="1"/>
      <c r="Z25" s="1"/>
      <c r="AA25" s="1"/>
      <c r="AB25" s="1"/>
      <c r="AC25" s="1"/>
      <c r="AD25" s="1"/>
      <c r="AE25" s="1"/>
      <c r="AF25" s="1"/>
      <c r="AG25" s="1"/>
    </row>
    <row r="26" spans="1:33" ht="20.100000000000001" customHeight="1" x14ac:dyDescent="0.3">
      <c r="A26" s="1"/>
      <c r="B26" s="277"/>
      <c r="C26" s="246"/>
      <c r="D26" s="247"/>
      <c r="E26" s="279"/>
      <c r="F26" s="267"/>
      <c r="G26" s="268"/>
      <c r="H26" s="277"/>
      <c r="I26" s="246"/>
      <c r="J26" s="247"/>
      <c r="K26" s="279"/>
      <c r="L26" s="267"/>
      <c r="M26" s="268"/>
      <c r="N26" s="283"/>
      <c r="O26" s="284"/>
      <c r="P26" s="285"/>
      <c r="Q26" s="241" t="str">
        <f>IFERROR(VLOOKUP(O26,BORCALACAK!$B$5:$AD$54,18,0),"")</f>
        <v/>
      </c>
      <c r="R26" s="290"/>
      <c r="S26" s="291"/>
      <c r="T26" s="292"/>
      <c r="U26" s="293" t="str">
        <f>IFERROR(VLOOKUP(S26,BORCALACAK!$B$61:$AD$110,18,0),"")</f>
        <v/>
      </c>
      <c r="V26" s="1"/>
      <c r="W26" s="1"/>
      <c r="X26" s="1"/>
      <c r="Y26" s="1"/>
      <c r="Z26" s="1"/>
      <c r="AA26" s="1"/>
      <c r="AB26" s="1"/>
      <c r="AC26" s="1"/>
      <c r="AD26" s="1"/>
      <c r="AE26" s="1"/>
      <c r="AF26" s="1"/>
      <c r="AG26" s="1"/>
    </row>
    <row r="27" spans="1:33" ht="20.100000000000001" customHeight="1" x14ac:dyDescent="0.3">
      <c r="A27" s="1"/>
      <c r="B27" s="278"/>
      <c r="C27" s="251"/>
      <c r="D27" s="252"/>
      <c r="E27" s="280"/>
      <c r="F27" s="270"/>
      <c r="G27" s="271"/>
      <c r="H27" s="278"/>
      <c r="I27" s="251"/>
      <c r="J27" s="252"/>
      <c r="K27" s="280"/>
      <c r="L27" s="270"/>
      <c r="M27" s="271"/>
      <c r="N27" s="286"/>
      <c r="O27" s="287"/>
      <c r="P27" s="288"/>
      <c r="Q27" s="289" t="str">
        <f>IFERROR(VLOOKUP(O27,BORCALACAK!$B$5:$AD$54,18,0),"")</f>
        <v/>
      </c>
      <c r="R27" s="294"/>
      <c r="S27" s="295"/>
      <c r="T27" s="296"/>
      <c r="U27" s="297" t="str">
        <f>IFERROR(VLOOKUP(S27,BORCALACAK!$B$61:$AD$110,18,0),"")</f>
        <v/>
      </c>
      <c r="V27" s="1"/>
      <c r="W27" s="1"/>
      <c r="X27" s="1"/>
      <c r="Y27" s="1"/>
      <c r="Z27" s="1"/>
      <c r="AA27" s="1"/>
      <c r="AB27" s="1"/>
      <c r="AC27" s="1"/>
      <c r="AD27" s="1"/>
      <c r="AE27" s="1"/>
      <c r="AF27" s="1"/>
      <c r="AG27" s="1"/>
    </row>
    <row r="28" spans="1:33" ht="20.100000000000001" customHeight="1" x14ac:dyDescent="0.3">
      <c r="A28" s="1"/>
      <c r="B28" s="277"/>
      <c r="C28" s="246"/>
      <c r="D28" s="247"/>
      <c r="E28" s="279"/>
      <c r="F28" s="267"/>
      <c r="G28" s="268"/>
      <c r="H28" s="277"/>
      <c r="I28" s="246"/>
      <c r="J28" s="247"/>
      <c r="K28" s="279"/>
      <c r="L28" s="267"/>
      <c r="M28" s="268"/>
      <c r="N28" s="283"/>
      <c r="O28" s="284"/>
      <c r="P28" s="285"/>
      <c r="Q28" s="241" t="str">
        <f>IFERROR(VLOOKUP(O28,BORCALACAK!$B$5:$AD$54,18,0),"")</f>
        <v/>
      </c>
      <c r="R28" s="290"/>
      <c r="S28" s="291"/>
      <c r="T28" s="292"/>
      <c r="U28" s="293" t="str">
        <f>IFERROR(VLOOKUP(S28,BORCALACAK!$B$61:$AD$110,18,0),"")</f>
        <v/>
      </c>
      <c r="V28" s="1"/>
      <c r="W28" s="1"/>
      <c r="X28" s="1"/>
      <c r="Y28" s="1"/>
      <c r="Z28" s="1"/>
      <c r="AA28" s="1"/>
      <c r="AB28" s="1"/>
      <c r="AC28" s="1"/>
      <c r="AD28" s="1"/>
      <c r="AE28" s="1"/>
      <c r="AF28" s="1"/>
      <c r="AG28" s="1"/>
    </row>
    <row r="29" spans="1:33" ht="20.100000000000001" customHeight="1" x14ac:dyDescent="0.3">
      <c r="A29" s="1"/>
      <c r="B29" s="278"/>
      <c r="C29" s="251"/>
      <c r="D29" s="252"/>
      <c r="E29" s="280"/>
      <c r="F29" s="270"/>
      <c r="G29" s="271"/>
      <c r="H29" s="278"/>
      <c r="I29" s="251"/>
      <c r="J29" s="252"/>
      <c r="K29" s="280"/>
      <c r="L29" s="270"/>
      <c r="M29" s="271"/>
      <c r="N29" s="286"/>
      <c r="O29" s="287"/>
      <c r="P29" s="288"/>
      <c r="Q29" s="289" t="str">
        <f>IFERROR(VLOOKUP(O29,BORCALACAK!$B$5:$AD$54,18,0),"")</f>
        <v/>
      </c>
      <c r="R29" s="294"/>
      <c r="S29" s="295"/>
      <c r="T29" s="296"/>
      <c r="U29" s="297" t="str">
        <f>IFERROR(VLOOKUP(S29,BORCALACAK!$B$61:$AD$110,18,0),"")</f>
        <v/>
      </c>
      <c r="V29" s="1"/>
      <c r="W29" s="1"/>
      <c r="X29" s="1"/>
      <c r="Y29" s="1"/>
      <c r="Z29" s="1"/>
      <c r="AA29" s="1"/>
      <c r="AB29" s="1"/>
      <c r="AC29" s="1"/>
      <c r="AD29" s="1"/>
      <c r="AE29" s="1"/>
      <c r="AF29" s="1"/>
      <c r="AG29" s="1"/>
    </row>
    <row r="30" spans="1:33" ht="20.100000000000001" customHeight="1" x14ac:dyDescent="0.3">
      <c r="A30" s="1"/>
      <c r="B30" s="277"/>
      <c r="C30" s="246"/>
      <c r="D30" s="247"/>
      <c r="E30" s="279"/>
      <c r="F30" s="267"/>
      <c r="G30" s="268"/>
      <c r="H30" s="277"/>
      <c r="I30" s="246"/>
      <c r="J30" s="247"/>
      <c r="K30" s="279"/>
      <c r="L30" s="267"/>
      <c r="M30" s="268"/>
      <c r="N30" s="283"/>
      <c r="O30" s="284"/>
      <c r="P30" s="285"/>
      <c r="Q30" s="241" t="str">
        <f>IFERROR(VLOOKUP(O30,BORCALACAK!$B$5:$AD$54,18,0),"")</f>
        <v/>
      </c>
      <c r="R30" s="290"/>
      <c r="S30" s="291"/>
      <c r="T30" s="292"/>
      <c r="U30" s="293" t="str">
        <f>IFERROR(VLOOKUP(S30,BORCALACAK!$B$61:$AD$110,18,0),"")</f>
        <v/>
      </c>
      <c r="V30" s="1"/>
      <c r="W30" s="1"/>
      <c r="X30" s="1"/>
      <c r="Y30" s="1"/>
      <c r="Z30" s="1"/>
      <c r="AA30" s="1"/>
      <c r="AB30" s="1"/>
      <c r="AC30" s="1"/>
      <c r="AD30" s="1"/>
      <c r="AE30" s="1"/>
      <c r="AF30" s="1"/>
      <c r="AG30" s="1"/>
    </row>
    <row r="31" spans="1:33" ht="20.100000000000001" customHeight="1" x14ac:dyDescent="0.3">
      <c r="A31" s="1"/>
      <c r="B31" s="278"/>
      <c r="C31" s="251"/>
      <c r="D31" s="252"/>
      <c r="E31" s="280"/>
      <c r="F31" s="270"/>
      <c r="G31" s="271"/>
      <c r="H31" s="278"/>
      <c r="I31" s="251"/>
      <c r="J31" s="252"/>
      <c r="K31" s="280"/>
      <c r="L31" s="270"/>
      <c r="M31" s="271"/>
      <c r="N31" s="286"/>
      <c r="O31" s="287"/>
      <c r="P31" s="288"/>
      <c r="Q31" s="289" t="str">
        <f>IFERROR(VLOOKUP(O31,BORCALACAK!$B$5:$AD$54,18,0),"")</f>
        <v/>
      </c>
      <c r="R31" s="294"/>
      <c r="S31" s="295"/>
      <c r="T31" s="296"/>
      <c r="U31" s="297" t="str">
        <f>IFERROR(VLOOKUP(S31,BORCALACAK!$B$61:$AD$110,18,0),"")</f>
        <v/>
      </c>
      <c r="V31" s="1"/>
      <c r="W31" s="1"/>
      <c r="X31" s="1"/>
      <c r="Y31" s="1"/>
      <c r="Z31" s="1"/>
      <c r="AA31" s="1"/>
      <c r="AB31" s="1"/>
      <c r="AC31" s="1"/>
      <c r="AD31" s="1"/>
      <c r="AE31" s="1"/>
      <c r="AF31" s="1"/>
      <c r="AG31" s="1"/>
    </row>
    <row r="32" spans="1:33" ht="20.100000000000001" customHeight="1" x14ac:dyDescent="0.3">
      <c r="A32" s="1"/>
      <c r="B32" s="277"/>
      <c r="C32" s="246"/>
      <c r="D32" s="247"/>
      <c r="E32" s="279"/>
      <c r="F32" s="267"/>
      <c r="G32" s="268"/>
      <c r="H32" s="277"/>
      <c r="I32" s="246"/>
      <c r="J32" s="247"/>
      <c r="K32" s="279"/>
      <c r="L32" s="267"/>
      <c r="M32" s="268"/>
      <c r="N32" s="283"/>
      <c r="O32" s="284"/>
      <c r="P32" s="285"/>
      <c r="Q32" s="241" t="str">
        <f>IFERROR(VLOOKUP(O32,BORCALACAK!$B$5:$AD$54,18,0),"")</f>
        <v/>
      </c>
      <c r="R32" s="290"/>
      <c r="S32" s="291"/>
      <c r="T32" s="292"/>
      <c r="U32" s="293" t="str">
        <f>IFERROR(VLOOKUP(S32,BORCALACAK!$B$61:$AD$110,18,0),"")</f>
        <v/>
      </c>
      <c r="V32" s="1"/>
      <c r="W32" s="1"/>
      <c r="X32" s="1"/>
      <c r="Y32" s="1"/>
      <c r="Z32" s="1"/>
      <c r="AA32" s="1"/>
      <c r="AB32" s="1"/>
      <c r="AC32" s="1"/>
      <c r="AD32" s="1"/>
      <c r="AE32" s="1"/>
      <c r="AF32" s="1"/>
      <c r="AG32" s="1"/>
    </row>
    <row r="33" spans="1:33" ht="20.100000000000001" customHeight="1" x14ac:dyDescent="0.3">
      <c r="A33" s="1"/>
      <c r="B33" s="278"/>
      <c r="C33" s="251"/>
      <c r="D33" s="252"/>
      <c r="E33" s="280"/>
      <c r="F33" s="270"/>
      <c r="G33" s="271"/>
      <c r="H33" s="278"/>
      <c r="I33" s="251"/>
      <c r="J33" s="252"/>
      <c r="K33" s="280"/>
      <c r="L33" s="270"/>
      <c r="M33" s="271"/>
      <c r="N33" s="286"/>
      <c r="O33" s="287"/>
      <c r="P33" s="288"/>
      <c r="Q33" s="289" t="str">
        <f>IFERROR(VLOOKUP(O33,BORCALACAK!$B$5:$AD$54,18,0),"")</f>
        <v/>
      </c>
      <c r="R33" s="294"/>
      <c r="S33" s="295"/>
      <c r="T33" s="296"/>
      <c r="U33" s="297" t="str">
        <f>IFERROR(VLOOKUP(S33,BORCALACAK!$B$61:$AD$110,18,0),"")</f>
        <v/>
      </c>
      <c r="V33" s="1"/>
      <c r="W33" s="1"/>
      <c r="X33" s="1"/>
      <c r="Y33" s="1"/>
      <c r="Z33" s="1"/>
      <c r="AA33" s="1"/>
      <c r="AB33" s="1"/>
      <c r="AC33" s="1"/>
      <c r="AD33" s="1"/>
      <c r="AE33" s="1"/>
      <c r="AF33" s="1"/>
      <c r="AG33" s="1"/>
    </row>
    <row r="34" spans="1:33" ht="20.100000000000001" customHeight="1" x14ac:dyDescent="0.3">
      <c r="A34" s="1"/>
      <c r="B34" s="277"/>
      <c r="C34" s="246"/>
      <c r="D34" s="247"/>
      <c r="E34" s="279"/>
      <c r="F34" s="267"/>
      <c r="G34" s="268"/>
      <c r="H34" s="277"/>
      <c r="I34" s="246"/>
      <c r="J34" s="247"/>
      <c r="K34" s="279"/>
      <c r="L34" s="267"/>
      <c r="M34" s="268"/>
      <c r="N34" s="283"/>
      <c r="O34" s="284"/>
      <c r="P34" s="285"/>
      <c r="Q34" s="241" t="str">
        <f>IFERROR(VLOOKUP(O34,BORCALACAK!$B$5:$AD$54,18,0),"")</f>
        <v/>
      </c>
      <c r="R34" s="290"/>
      <c r="S34" s="291"/>
      <c r="T34" s="292"/>
      <c r="U34" s="293" t="str">
        <f>IFERROR(VLOOKUP(S34,BORCALACAK!$B$61:$AD$110,18,0),"")</f>
        <v/>
      </c>
      <c r="V34" s="1"/>
      <c r="W34" s="1"/>
      <c r="X34" s="1"/>
      <c r="Y34" s="1"/>
      <c r="Z34" s="1"/>
      <c r="AA34" s="1"/>
      <c r="AB34" s="1"/>
      <c r="AC34" s="1"/>
      <c r="AD34" s="1"/>
      <c r="AE34" s="1"/>
      <c r="AF34" s="1"/>
      <c r="AG34" s="1"/>
    </row>
    <row r="35" spans="1:33" ht="20.100000000000001" customHeight="1" x14ac:dyDescent="0.3">
      <c r="A35" s="1"/>
      <c r="B35" s="278"/>
      <c r="C35" s="251"/>
      <c r="D35" s="252"/>
      <c r="E35" s="280"/>
      <c r="F35" s="270"/>
      <c r="G35" s="271"/>
      <c r="H35" s="278"/>
      <c r="I35" s="251"/>
      <c r="J35" s="252"/>
      <c r="K35" s="280"/>
      <c r="L35" s="270"/>
      <c r="M35" s="271"/>
      <c r="N35" s="286"/>
      <c r="O35" s="287"/>
      <c r="P35" s="288"/>
      <c r="Q35" s="289" t="str">
        <f>IFERROR(VLOOKUP(O35,BORCALACAK!$B$5:$AD$54,18,0),"")</f>
        <v/>
      </c>
      <c r="R35" s="294"/>
      <c r="S35" s="295"/>
      <c r="T35" s="296"/>
      <c r="U35" s="297" t="str">
        <f>IFERROR(VLOOKUP(S35,BORCALACAK!$B$61:$AD$110,18,0),"")</f>
        <v/>
      </c>
      <c r="V35" s="1"/>
      <c r="W35" s="1"/>
      <c r="X35" s="1"/>
      <c r="Y35" s="1"/>
      <c r="Z35" s="1"/>
      <c r="AA35" s="1"/>
      <c r="AB35" s="1"/>
      <c r="AC35" s="1"/>
      <c r="AD35" s="1"/>
      <c r="AE35" s="1"/>
      <c r="AF35" s="1"/>
      <c r="AG35" s="1"/>
    </row>
    <row r="36" spans="1:33" ht="20.100000000000001" customHeight="1" x14ac:dyDescent="0.3">
      <c r="A36" s="1"/>
      <c r="B36" s="277"/>
      <c r="C36" s="246"/>
      <c r="D36" s="247"/>
      <c r="E36" s="279"/>
      <c r="F36" s="267"/>
      <c r="G36" s="268"/>
      <c r="H36" s="277"/>
      <c r="I36" s="246"/>
      <c r="J36" s="247"/>
      <c r="K36" s="279"/>
      <c r="L36" s="267"/>
      <c r="M36" s="268"/>
      <c r="N36" s="283"/>
      <c r="O36" s="284"/>
      <c r="P36" s="285"/>
      <c r="Q36" s="241" t="str">
        <f>IFERROR(VLOOKUP(O36,BORCALACAK!$B$5:$AD$54,18,0),"")</f>
        <v/>
      </c>
      <c r="R36" s="290"/>
      <c r="S36" s="291"/>
      <c r="T36" s="292"/>
      <c r="U36" s="293" t="str">
        <f>IFERROR(VLOOKUP(S36,BORCALACAK!$B$61:$AD$110,18,0),"")</f>
        <v/>
      </c>
      <c r="V36" s="1"/>
      <c r="W36" s="1"/>
      <c r="X36" s="1"/>
      <c r="Y36" s="1"/>
      <c r="Z36" s="1"/>
      <c r="AA36" s="1"/>
      <c r="AB36" s="1"/>
      <c r="AC36" s="1"/>
      <c r="AD36" s="1"/>
      <c r="AE36" s="1"/>
      <c r="AF36" s="1"/>
      <c r="AG36" s="1"/>
    </row>
    <row r="37" spans="1:33" ht="20.100000000000001" customHeight="1" x14ac:dyDescent="0.3">
      <c r="A37" s="1"/>
      <c r="B37" s="278"/>
      <c r="C37" s="251"/>
      <c r="D37" s="252"/>
      <c r="E37" s="280"/>
      <c r="F37" s="270"/>
      <c r="G37" s="271"/>
      <c r="H37" s="278"/>
      <c r="I37" s="251"/>
      <c r="J37" s="252"/>
      <c r="K37" s="280"/>
      <c r="L37" s="270"/>
      <c r="M37" s="271"/>
      <c r="N37" s="286"/>
      <c r="O37" s="287"/>
      <c r="P37" s="288"/>
      <c r="Q37" s="289" t="str">
        <f>IFERROR(VLOOKUP(O37,BORCALACAK!$B$5:$AD$54,18,0),"")</f>
        <v/>
      </c>
      <c r="R37" s="294"/>
      <c r="S37" s="295"/>
      <c r="T37" s="296"/>
      <c r="U37" s="297" t="str">
        <f>IFERROR(VLOOKUP(S37,BORCALACAK!$B$61:$AD$110,18,0),"")</f>
        <v/>
      </c>
      <c r="V37" s="1"/>
      <c r="W37" s="1"/>
      <c r="X37" s="1"/>
      <c r="Y37" s="1"/>
      <c r="Z37" s="1"/>
      <c r="AA37" s="1"/>
      <c r="AB37" s="1"/>
      <c r="AC37" s="1"/>
      <c r="AD37" s="1"/>
      <c r="AE37" s="1"/>
      <c r="AF37" s="1"/>
      <c r="AG37" s="1"/>
    </row>
    <row r="38" spans="1:33" ht="20.100000000000001" customHeight="1" x14ac:dyDescent="0.3">
      <c r="A38" s="1"/>
      <c r="B38" s="277"/>
      <c r="C38" s="246"/>
      <c r="D38" s="247"/>
      <c r="E38" s="279"/>
      <c r="F38" s="267"/>
      <c r="G38" s="268"/>
      <c r="H38" s="277"/>
      <c r="I38" s="246"/>
      <c r="J38" s="247"/>
      <c r="K38" s="279"/>
      <c r="L38" s="267"/>
      <c r="M38" s="268"/>
      <c r="N38" s="283"/>
      <c r="O38" s="284"/>
      <c r="P38" s="285"/>
      <c r="Q38" s="241" t="str">
        <f>IFERROR(VLOOKUP(O38,BORCALACAK!$B$5:$AD$54,18,0),"")</f>
        <v/>
      </c>
      <c r="R38" s="290"/>
      <c r="S38" s="291"/>
      <c r="T38" s="292"/>
      <c r="U38" s="293" t="str">
        <f>IFERROR(VLOOKUP(S38,BORCALACAK!$B$61:$AD$110,18,0),"")</f>
        <v/>
      </c>
      <c r="V38" s="1"/>
      <c r="W38" s="1"/>
      <c r="X38" s="1"/>
      <c r="Y38" s="1"/>
      <c r="Z38" s="1"/>
      <c r="AA38" s="1"/>
      <c r="AB38" s="1"/>
      <c r="AC38" s="1"/>
      <c r="AD38" s="1"/>
      <c r="AE38" s="1"/>
      <c r="AF38" s="1"/>
      <c r="AG38" s="1"/>
    </row>
    <row r="39" spans="1:33" ht="20.100000000000001" customHeight="1" x14ac:dyDescent="0.3">
      <c r="A39" s="1"/>
      <c r="B39" s="278"/>
      <c r="C39" s="251"/>
      <c r="D39" s="252"/>
      <c r="E39" s="280"/>
      <c r="F39" s="270"/>
      <c r="G39" s="271"/>
      <c r="H39" s="278"/>
      <c r="I39" s="251"/>
      <c r="J39" s="252"/>
      <c r="K39" s="280"/>
      <c r="L39" s="270"/>
      <c r="M39" s="271"/>
      <c r="N39" s="286"/>
      <c r="O39" s="287"/>
      <c r="P39" s="288"/>
      <c r="Q39" s="289" t="str">
        <f>IFERROR(VLOOKUP(O39,BORCALACAK!$B$5:$AD$54,18,0),"")</f>
        <v/>
      </c>
      <c r="R39" s="294"/>
      <c r="S39" s="295"/>
      <c r="T39" s="296"/>
      <c r="U39" s="297" t="str">
        <f>IFERROR(VLOOKUP(S39,BORCALACAK!$B$61:$AD$110,18,0),"")</f>
        <v/>
      </c>
      <c r="V39" s="1"/>
      <c r="W39" s="1"/>
      <c r="X39" s="1"/>
      <c r="Y39" s="1"/>
      <c r="Z39" s="1"/>
      <c r="AA39" s="1"/>
      <c r="AB39" s="1"/>
      <c r="AC39" s="1"/>
      <c r="AD39" s="1"/>
      <c r="AE39" s="1"/>
      <c r="AF39" s="1"/>
      <c r="AG39" s="1"/>
    </row>
    <row r="40" spans="1:33" ht="20.100000000000001" customHeight="1" x14ac:dyDescent="0.3">
      <c r="A40" s="1"/>
      <c r="B40" s="277"/>
      <c r="C40" s="246"/>
      <c r="D40" s="247"/>
      <c r="E40" s="279"/>
      <c r="F40" s="267"/>
      <c r="G40" s="268"/>
      <c r="H40" s="277"/>
      <c r="I40" s="246"/>
      <c r="J40" s="247"/>
      <c r="K40" s="279"/>
      <c r="L40" s="267"/>
      <c r="M40" s="268"/>
      <c r="N40" s="283"/>
      <c r="O40" s="284"/>
      <c r="P40" s="285"/>
      <c r="Q40" s="241" t="str">
        <f>IFERROR(VLOOKUP(O40,BORCALACAK!$B$5:$AD$54,18,0),"")</f>
        <v/>
      </c>
      <c r="R40" s="290"/>
      <c r="S40" s="291"/>
      <c r="T40" s="292"/>
      <c r="U40" s="293" t="str">
        <f>IFERROR(VLOOKUP(S40,BORCALACAK!$B$61:$AD$110,18,0),"")</f>
        <v/>
      </c>
      <c r="V40" s="1"/>
      <c r="W40" s="1"/>
      <c r="X40" s="1"/>
      <c r="Y40" s="1"/>
      <c r="Z40" s="1"/>
      <c r="AA40" s="1"/>
      <c r="AB40" s="1"/>
      <c r="AC40" s="1"/>
      <c r="AD40" s="1"/>
      <c r="AE40" s="1"/>
      <c r="AF40" s="1"/>
      <c r="AG40" s="1"/>
    </row>
    <row r="41" spans="1:33" ht="20.100000000000001" customHeight="1" x14ac:dyDescent="0.3">
      <c r="A41" s="1"/>
      <c r="B41" s="278"/>
      <c r="C41" s="251"/>
      <c r="D41" s="252"/>
      <c r="E41" s="280"/>
      <c r="F41" s="270"/>
      <c r="G41" s="271"/>
      <c r="H41" s="278"/>
      <c r="I41" s="251"/>
      <c r="J41" s="252"/>
      <c r="K41" s="280"/>
      <c r="L41" s="270"/>
      <c r="M41" s="271"/>
      <c r="N41" s="286"/>
      <c r="O41" s="287"/>
      <c r="P41" s="288"/>
      <c r="Q41" s="289" t="str">
        <f>IFERROR(VLOOKUP(O41,BORCALACAK!$B$5:$AD$54,18,0),"")</f>
        <v/>
      </c>
      <c r="R41" s="294"/>
      <c r="S41" s="295"/>
      <c r="T41" s="296"/>
      <c r="U41" s="297" t="str">
        <f>IFERROR(VLOOKUP(S41,BORCALACAK!$B$61:$AD$110,18,0),"")</f>
        <v/>
      </c>
      <c r="V41" s="1"/>
      <c r="W41" s="1"/>
      <c r="X41" s="1"/>
      <c r="Y41" s="1"/>
      <c r="Z41" s="1"/>
      <c r="AA41" s="1"/>
      <c r="AB41" s="1"/>
      <c r="AC41" s="1"/>
      <c r="AD41" s="1"/>
      <c r="AE41" s="1"/>
      <c r="AF41" s="1"/>
      <c r="AG41" s="1"/>
    </row>
    <row r="42" spans="1:33" ht="20.100000000000001" customHeight="1" x14ac:dyDescent="0.3">
      <c r="A42" s="1"/>
      <c r="B42" s="277"/>
      <c r="C42" s="246"/>
      <c r="D42" s="247"/>
      <c r="E42" s="279"/>
      <c r="F42" s="267"/>
      <c r="G42" s="268"/>
      <c r="H42" s="277"/>
      <c r="I42" s="246"/>
      <c r="J42" s="247"/>
      <c r="K42" s="279"/>
      <c r="L42" s="267"/>
      <c r="M42" s="268"/>
      <c r="N42" s="283"/>
      <c r="O42" s="284"/>
      <c r="P42" s="285"/>
      <c r="Q42" s="241" t="str">
        <f>IFERROR(VLOOKUP(O42,BORCALACAK!$B$5:$AD$54,18,0),"")</f>
        <v/>
      </c>
      <c r="R42" s="290"/>
      <c r="S42" s="291"/>
      <c r="T42" s="292"/>
      <c r="U42" s="293" t="str">
        <f>IFERROR(VLOOKUP(S42,BORCALACAK!$B$61:$AD$110,18,0),"")</f>
        <v/>
      </c>
      <c r="V42" s="1"/>
      <c r="W42" s="1"/>
      <c r="X42" s="1"/>
      <c r="Y42" s="1"/>
      <c r="Z42" s="1"/>
      <c r="AA42" s="1"/>
      <c r="AB42" s="1"/>
      <c r="AC42" s="1"/>
      <c r="AD42" s="1"/>
      <c r="AE42" s="1"/>
      <c r="AF42" s="1"/>
      <c r="AG42" s="1"/>
    </row>
    <row r="43" spans="1:33" ht="20.100000000000001" customHeight="1" x14ac:dyDescent="0.3">
      <c r="A43" s="1"/>
      <c r="B43" s="278"/>
      <c r="C43" s="251"/>
      <c r="D43" s="252"/>
      <c r="E43" s="280"/>
      <c r="F43" s="270"/>
      <c r="G43" s="271"/>
      <c r="H43" s="278"/>
      <c r="I43" s="251"/>
      <c r="J43" s="252"/>
      <c r="K43" s="280"/>
      <c r="L43" s="270"/>
      <c r="M43" s="271"/>
      <c r="N43" s="286"/>
      <c r="O43" s="287"/>
      <c r="P43" s="288"/>
      <c r="Q43" s="289" t="str">
        <f>IFERROR(VLOOKUP(O43,BORCALACAK!$B$5:$AD$54,18,0),"")</f>
        <v/>
      </c>
      <c r="R43" s="294"/>
      <c r="S43" s="295"/>
      <c r="T43" s="296"/>
      <c r="U43" s="297" t="str">
        <f>IFERROR(VLOOKUP(S43,BORCALACAK!$B$61:$AD$110,18,0),"")</f>
        <v/>
      </c>
      <c r="V43" s="1"/>
      <c r="W43" s="1"/>
      <c r="X43" s="1"/>
      <c r="Y43" s="1"/>
      <c r="Z43" s="1"/>
      <c r="AA43" s="1"/>
      <c r="AB43" s="1"/>
      <c r="AC43" s="1"/>
      <c r="AD43" s="1"/>
      <c r="AE43" s="1"/>
      <c r="AF43" s="1"/>
      <c r="AG43" s="1"/>
    </row>
    <row r="44" spans="1:33" ht="20.100000000000001" customHeight="1" x14ac:dyDescent="0.3">
      <c r="A44" s="1"/>
      <c r="B44" s="277"/>
      <c r="C44" s="246"/>
      <c r="D44" s="247"/>
      <c r="E44" s="279"/>
      <c r="F44" s="267"/>
      <c r="G44" s="268"/>
      <c r="H44" s="277"/>
      <c r="I44" s="246"/>
      <c r="J44" s="247"/>
      <c r="K44" s="279"/>
      <c r="L44" s="267"/>
      <c r="M44" s="268"/>
      <c r="N44" s="283"/>
      <c r="O44" s="284"/>
      <c r="P44" s="285"/>
      <c r="Q44" s="241" t="str">
        <f>IFERROR(VLOOKUP(O44,BORCALACAK!$B$5:$AD$54,18,0),"")</f>
        <v/>
      </c>
      <c r="R44" s="290"/>
      <c r="S44" s="291"/>
      <c r="T44" s="292"/>
      <c r="U44" s="293" t="str">
        <f>IFERROR(VLOOKUP(S44,BORCALACAK!$B$61:$AD$110,18,0),"")</f>
        <v/>
      </c>
      <c r="V44" s="1"/>
      <c r="W44" s="1"/>
      <c r="X44" s="1"/>
      <c r="Y44" s="1"/>
      <c r="Z44" s="1"/>
      <c r="AA44" s="1"/>
      <c r="AB44" s="1"/>
      <c r="AC44" s="1"/>
      <c r="AD44" s="1"/>
      <c r="AE44" s="1"/>
      <c r="AF44" s="1"/>
      <c r="AG44" s="1"/>
    </row>
    <row r="45" spans="1:33" ht="20.100000000000001" customHeight="1" x14ac:dyDescent="0.3">
      <c r="A45" s="1"/>
      <c r="B45" s="278"/>
      <c r="C45" s="251"/>
      <c r="D45" s="252"/>
      <c r="E45" s="280"/>
      <c r="F45" s="270"/>
      <c r="G45" s="271"/>
      <c r="H45" s="278"/>
      <c r="I45" s="251"/>
      <c r="J45" s="252"/>
      <c r="K45" s="280"/>
      <c r="L45" s="270"/>
      <c r="M45" s="271"/>
      <c r="N45" s="286"/>
      <c r="O45" s="287"/>
      <c r="P45" s="288"/>
      <c r="Q45" s="289" t="str">
        <f>IFERROR(VLOOKUP(O45,BORCALACAK!$B$5:$AD$54,18,0),"")</f>
        <v/>
      </c>
      <c r="R45" s="294"/>
      <c r="S45" s="295"/>
      <c r="T45" s="296"/>
      <c r="U45" s="297" t="str">
        <f>IFERROR(VLOOKUP(S45,BORCALACAK!$B$61:$AD$110,18,0),"")</f>
        <v/>
      </c>
      <c r="V45" s="1"/>
      <c r="W45" s="1"/>
      <c r="X45" s="1"/>
      <c r="Y45" s="1"/>
      <c r="Z45" s="1"/>
      <c r="AA45" s="1"/>
      <c r="AB45" s="1"/>
      <c r="AC45" s="1"/>
      <c r="AD45" s="1"/>
      <c r="AE45" s="1"/>
      <c r="AF45" s="1"/>
      <c r="AG45" s="1"/>
    </row>
    <row r="46" spans="1:33" ht="20.100000000000001" customHeight="1" x14ac:dyDescent="0.3">
      <c r="A46" s="1"/>
      <c r="B46" s="277"/>
      <c r="C46" s="246"/>
      <c r="D46" s="247"/>
      <c r="E46" s="279"/>
      <c r="F46" s="267"/>
      <c r="G46" s="268"/>
      <c r="H46" s="277"/>
      <c r="I46" s="246"/>
      <c r="J46" s="247"/>
      <c r="K46" s="279"/>
      <c r="L46" s="267"/>
      <c r="M46" s="268"/>
      <c r="N46" s="283"/>
      <c r="O46" s="284"/>
      <c r="P46" s="285"/>
      <c r="Q46" s="241" t="str">
        <f>IFERROR(VLOOKUP(O46,BORCALACAK!$B$5:$AD$54,18,0),"")</f>
        <v/>
      </c>
      <c r="R46" s="290"/>
      <c r="S46" s="291"/>
      <c r="T46" s="292"/>
      <c r="U46" s="293" t="str">
        <f>IFERROR(VLOOKUP(S46,BORCALACAK!$B$61:$AD$110,18,0),"")</f>
        <v/>
      </c>
      <c r="V46" s="1"/>
      <c r="W46" s="1"/>
      <c r="X46" s="1"/>
      <c r="Y46" s="1"/>
      <c r="Z46" s="1"/>
      <c r="AA46" s="1"/>
      <c r="AB46" s="1"/>
      <c r="AC46" s="1"/>
      <c r="AD46" s="1"/>
      <c r="AE46" s="1"/>
      <c r="AF46" s="1"/>
      <c r="AG46" s="1"/>
    </row>
    <row r="47" spans="1:33" ht="20.100000000000001" customHeight="1" x14ac:dyDescent="0.3">
      <c r="A47" s="1"/>
      <c r="B47" s="278"/>
      <c r="C47" s="251"/>
      <c r="D47" s="252"/>
      <c r="E47" s="280"/>
      <c r="F47" s="270"/>
      <c r="G47" s="271"/>
      <c r="H47" s="278"/>
      <c r="I47" s="251"/>
      <c r="J47" s="252"/>
      <c r="K47" s="280"/>
      <c r="L47" s="270"/>
      <c r="M47" s="271"/>
      <c r="N47" s="286"/>
      <c r="O47" s="287"/>
      <c r="P47" s="288"/>
      <c r="Q47" s="289" t="str">
        <f>IFERROR(VLOOKUP(O47,BORCALACAK!$B$5:$AD$54,18,0),"")</f>
        <v/>
      </c>
      <c r="R47" s="294"/>
      <c r="S47" s="295"/>
      <c r="T47" s="296"/>
      <c r="U47" s="297" t="str">
        <f>IFERROR(VLOOKUP(S47,BORCALACAK!$B$61:$AD$110,18,0),"")</f>
        <v/>
      </c>
      <c r="V47" s="1"/>
      <c r="W47" s="1"/>
      <c r="X47" s="1"/>
      <c r="Y47" s="1"/>
      <c r="Z47" s="1"/>
      <c r="AA47" s="1"/>
      <c r="AB47" s="1"/>
      <c r="AC47" s="1"/>
      <c r="AD47" s="1"/>
      <c r="AE47" s="1"/>
      <c r="AF47" s="1"/>
      <c r="AG47" s="1"/>
    </row>
    <row r="48" spans="1:33" ht="20.100000000000001" customHeight="1" x14ac:dyDescent="0.3">
      <c r="A48" s="1"/>
      <c r="B48" s="277"/>
      <c r="C48" s="246"/>
      <c r="D48" s="247"/>
      <c r="E48" s="279"/>
      <c r="F48" s="267"/>
      <c r="G48" s="268"/>
      <c r="H48" s="277"/>
      <c r="I48" s="246"/>
      <c r="J48" s="247"/>
      <c r="K48" s="279"/>
      <c r="L48" s="267"/>
      <c r="M48" s="268"/>
      <c r="N48" s="283"/>
      <c r="O48" s="284"/>
      <c r="P48" s="285"/>
      <c r="Q48" s="241" t="str">
        <f>IFERROR(VLOOKUP(O48,BORCALACAK!$B$5:$AD$54,18,0),"")</f>
        <v/>
      </c>
      <c r="R48" s="290"/>
      <c r="S48" s="291"/>
      <c r="T48" s="292"/>
      <c r="U48" s="293" t="str">
        <f>IFERROR(VLOOKUP(S48,BORCALACAK!$B$61:$AD$110,18,0),"")</f>
        <v/>
      </c>
      <c r="V48" s="1"/>
      <c r="W48" s="1"/>
      <c r="X48" s="1"/>
      <c r="Y48" s="1"/>
      <c r="Z48" s="1"/>
      <c r="AA48" s="1"/>
      <c r="AB48" s="1"/>
      <c r="AC48" s="1"/>
      <c r="AD48" s="1"/>
      <c r="AE48" s="1"/>
      <c r="AF48" s="1"/>
      <c r="AG48" s="1"/>
    </row>
    <row r="49" spans="1:33" ht="20.100000000000001" customHeight="1" x14ac:dyDescent="0.3">
      <c r="A49" s="1"/>
      <c r="B49" s="278"/>
      <c r="C49" s="251"/>
      <c r="D49" s="252"/>
      <c r="E49" s="280"/>
      <c r="F49" s="270"/>
      <c r="G49" s="271"/>
      <c r="H49" s="278"/>
      <c r="I49" s="251"/>
      <c r="J49" s="252"/>
      <c r="K49" s="280"/>
      <c r="L49" s="270"/>
      <c r="M49" s="271"/>
      <c r="N49" s="286"/>
      <c r="O49" s="287"/>
      <c r="P49" s="288"/>
      <c r="Q49" s="289" t="str">
        <f>IFERROR(VLOOKUP(O49,BORCALACAK!$B$5:$AD$54,18,0),"")</f>
        <v/>
      </c>
      <c r="R49" s="294"/>
      <c r="S49" s="295"/>
      <c r="T49" s="296"/>
      <c r="U49" s="297" t="str">
        <f>IFERROR(VLOOKUP(S49,BORCALACAK!$B$61:$AD$110,18,0),"")</f>
        <v/>
      </c>
      <c r="V49" s="1"/>
      <c r="W49" s="1"/>
      <c r="X49" s="1"/>
      <c r="Y49" s="1"/>
      <c r="Z49" s="1"/>
      <c r="AA49" s="1"/>
      <c r="AB49" s="1"/>
      <c r="AC49" s="1"/>
      <c r="AD49" s="1"/>
      <c r="AE49" s="1"/>
      <c r="AF49" s="1"/>
      <c r="AG49" s="1"/>
    </row>
    <row r="50" spans="1:33" ht="20.100000000000001" customHeight="1" x14ac:dyDescent="0.3">
      <c r="A50" s="1"/>
      <c r="B50" s="277"/>
      <c r="C50" s="246"/>
      <c r="D50" s="247"/>
      <c r="E50" s="279"/>
      <c r="F50" s="267"/>
      <c r="G50" s="268"/>
      <c r="H50" s="277"/>
      <c r="I50" s="246"/>
      <c r="J50" s="247"/>
      <c r="K50" s="279"/>
      <c r="L50" s="267"/>
      <c r="M50" s="268"/>
      <c r="N50" s="283"/>
      <c r="O50" s="284"/>
      <c r="P50" s="285"/>
      <c r="Q50" s="241" t="str">
        <f>IFERROR(VLOOKUP(O50,BORCALACAK!$B$5:$AD$54,18,0),"")</f>
        <v/>
      </c>
      <c r="R50" s="290"/>
      <c r="S50" s="291"/>
      <c r="T50" s="292"/>
      <c r="U50" s="293" t="str">
        <f>IFERROR(VLOOKUP(S50,BORCALACAK!$B$61:$AD$110,18,0),"")</f>
        <v/>
      </c>
      <c r="V50" s="1"/>
      <c r="W50" s="1"/>
      <c r="X50" s="1"/>
      <c r="Y50" s="1"/>
      <c r="Z50" s="1"/>
      <c r="AA50" s="1"/>
      <c r="AB50" s="1"/>
      <c r="AC50" s="1"/>
      <c r="AD50" s="1"/>
      <c r="AE50" s="1"/>
      <c r="AF50" s="1"/>
      <c r="AG50" s="1"/>
    </row>
    <row r="51" spans="1:33" ht="20.100000000000001" customHeight="1" x14ac:dyDescent="0.3">
      <c r="A51" s="1"/>
      <c r="B51" s="278"/>
      <c r="C51" s="251"/>
      <c r="D51" s="252"/>
      <c r="E51" s="280"/>
      <c r="F51" s="270"/>
      <c r="G51" s="271"/>
      <c r="H51" s="278"/>
      <c r="I51" s="251"/>
      <c r="J51" s="252"/>
      <c r="K51" s="280"/>
      <c r="L51" s="270"/>
      <c r="M51" s="271"/>
      <c r="N51" s="286"/>
      <c r="O51" s="287"/>
      <c r="P51" s="288"/>
      <c r="Q51" s="289" t="str">
        <f>IFERROR(VLOOKUP(O51,BORCALACAK!$B$5:$AD$54,18,0),"")</f>
        <v/>
      </c>
      <c r="R51" s="294"/>
      <c r="S51" s="295"/>
      <c r="T51" s="296"/>
      <c r="U51" s="297" t="str">
        <f>IFERROR(VLOOKUP(S51,BORCALACAK!$B$61:$AD$110,18,0),"")</f>
        <v/>
      </c>
      <c r="V51" s="1"/>
      <c r="W51" s="1"/>
      <c r="X51" s="1"/>
      <c r="Y51" s="1"/>
      <c r="Z51" s="1"/>
      <c r="AA51" s="1"/>
      <c r="AB51" s="1"/>
      <c r="AC51" s="1"/>
      <c r="AD51" s="1"/>
      <c r="AE51" s="1"/>
      <c r="AF51" s="1"/>
      <c r="AG51" s="1"/>
    </row>
    <row r="52" spans="1:33" ht="20.100000000000001" customHeight="1" x14ac:dyDescent="0.3">
      <c r="A52" s="1"/>
      <c r="B52" s="277"/>
      <c r="C52" s="246"/>
      <c r="D52" s="247"/>
      <c r="E52" s="279"/>
      <c r="F52" s="267"/>
      <c r="G52" s="268"/>
      <c r="H52" s="277"/>
      <c r="I52" s="246"/>
      <c r="J52" s="247"/>
      <c r="K52" s="279"/>
      <c r="L52" s="267"/>
      <c r="M52" s="268"/>
      <c r="N52" s="283"/>
      <c r="O52" s="284"/>
      <c r="P52" s="285"/>
      <c r="Q52" s="241" t="str">
        <f>IFERROR(VLOOKUP(O52,BORCALACAK!$B$5:$AD$54,18,0),"")</f>
        <v/>
      </c>
      <c r="R52" s="290"/>
      <c r="S52" s="291"/>
      <c r="T52" s="292"/>
      <c r="U52" s="293" t="str">
        <f>IFERROR(VLOOKUP(S52,BORCALACAK!$B$61:$AD$110,18,0),"")</f>
        <v/>
      </c>
      <c r="V52" s="1"/>
      <c r="W52" s="1"/>
      <c r="X52" s="1"/>
      <c r="Y52" s="1"/>
      <c r="Z52" s="1"/>
      <c r="AA52" s="1"/>
      <c r="AB52" s="1"/>
      <c r="AC52" s="1"/>
      <c r="AD52" s="1"/>
      <c r="AE52" s="1"/>
      <c r="AF52" s="1"/>
      <c r="AG52" s="1"/>
    </row>
    <row r="53" spans="1:33" ht="20.100000000000001" customHeight="1" x14ac:dyDescent="0.3">
      <c r="A53" s="1"/>
      <c r="B53" s="278"/>
      <c r="C53" s="251"/>
      <c r="D53" s="252"/>
      <c r="E53" s="280"/>
      <c r="F53" s="270"/>
      <c r="G53" s="271"/>
      <c r="H53" s="278"/>
      <c r="I53" s="251"/>
      <c r="J53" s="252"/>
      <c r="K53" s="280"/>
      <c r="L53" s="270"/>
      <c r="M53" s="271"/>
      <c r="N53" s="286"/>
      <c r="O53" s="287"/>
      <c r="P53" s="288"/>
      <c r="Q53" s="289" t="str">
        <f>IFERROR(VLOOKUP(O53,BORCALACAK!$B$5:$AD$54,18,0),"")</f>
        <v/>
      </c>
      <c r="R53" s="294"/>
      <c r="S53" s="295"/>
      <c r="T53" s="296"/>
      <c r="U53" s="297" t="str">
        <f>IFERROR(VLOOKUP(S53,BORCALACAK!$B$61:$AD$110,18,0),"")</f>
        <v/>
      </c>
      <c r="V53" s="1"/>
      <c r="W53" s="1"/>
      <c r="X53" s="1"/>
      <c r="Y53" s="1"/>
      <c r="Z53" s="1"/>
      <c r="AA53" s="1"/>
      <c r="AB53" s="1"/>
      <c r="AC53" s="1"/>
      <c r="AD53" s="1"/>
      <c r="AE53" s="1"/>
      <c r="AF53" s="1"/>
      <c r="AG53" s="1"/>
    </row>
    <row r="54" spans="1:33" ht="20.100000000000001" customHeight="1" x14ac:dyDescent="0.3">
      <c r="A54" s="1"/>
      <c r="B54" s="277"/>
      <c r="C54" s="246"/>
      <c r="D54" s="247"/>
      <c r="E54" s="279"/>
      <c r="F54" s="267"/>
      <c r="G54" s="268"/>
      <c r="H54" s="277"/>
      <c r="I54" s="246"/>
      <c r="J54" s="247"/>
      <c r="K54" s="279"/>
      <c r="L54" s="267"/>
      <c r="M54" s="268"/>
      <c r="N54" s="283"/>
      <c r="O54" s="284"/>
      <c r="P54" s="285"/>
      <c r="Q54" s="241" t="str">
        <f>IFERROR(VLOOKUP(O54,BORCALACAK!$B$5:$AD$54,18,0),"")</f>
        <v/>
      </c>
      <c r="R54" s="290"/>
      <c r="S54" s="291"/>
      <c r="T54" s="292"/>
      <c r="U54" s="293" t="str">
        <f>IFERROR(VLOOKUP(S54,BORCALACAK!$B$61:$AD$110,18,0),"")</f>
        <v/>
      </c>
      <c r="V54" s="1"/>
      <c r="W54" s="1"/>
      <c r="X54" s="1"/>
      <c r="Y54" s="1"/>
      <c r="Z54" s="1"/>
      <c r="AA54" s="1"/>
      <c r="AB54" s="1"/>
      <c r="AC54" s="1"/>
      <c r="AD54" s="1"/>
      <c r="AE54" s="1"/>
      <c r="AF54" s="1"/>
      <c r="AG54" s="1"/>
    </row>
    <row r="55" spans="1:33" ht="20.100000000000001" customHeight="1" x14ac:dyDescent="0.3">
      <c r="A55" s="1"/>
      <c r="B55" s="278"/>
      <c r="C55" s="251"/>
      <c r="D55" s="252"/>
      <c r="E55" s="280"/>
      <c r="F55" s="270"/>
      <c r="G55" s="271"/>
      <c r="H55" s="278"/>
      <c r="I55" s="251"/>
      <c r="J55" s="252"/>
      <c r="K55" s="280"/>
      <c r="L55" s="270"/>
      <c r="M55" s="271"/>
      <c r="N55" s="286"/>
      <c r="O55" s="287"/>
      <c r="P55" s="288"/>
      <c r="Q55" s="289" t="str">
        <f>IFERROR(VLOOKUP(O55,BORCALACAK!$B$5:$AD$54,18,0),"")</f>
        <v/>
      </c>
      <c r="R55" s="294"/>
      <c r="S55" s="295"/>
      <c r="T55" s="296"/>
      <c r="U55" s="297" t="str">
        <f>IFERROR(VLOOKUP(S55,BORCALACAK!$B$61:$AD$110,18,0),"")</f>
        <v/>
      </c>
      <c r="V55" s="1"/>
      <c r="W55" s="1"/>
      <c r="X55" s="1"/>
      <c r="Y55" s="1"/>
      <c r="Z55" s="1"/>
      <c r="AA55" s="1"/>
      <c r="AB55" s="1"/>
      <c r="AC55" s="1"/>
      <c r="AD55" s="1"/>
      <c r="AE55" s="1"/>
      <c r="AF55" s="1"/>
      <c r="AG55" s="1"/>
    </row>
    <row r="56" spans="1:33" ht="20.100000000000001" customHeight="1" x14ac:dyDescent="0.3">
      <c r="A56" s="1"/>
      <c r="B56" s="277"/>
      <c r="C56" s="246"/>
      <c r="D56" s="247"/>
      <c r="E56" s="279"/>
      <c r="F56" s="267"/>
      <c r="G56" s="268"/>
      <c r="H56" s="277"/>
      <c r="I56" s="246"/>
      <c r="J56" s="247"/>
      <c r="K56" s="279"/>
      <c r="L56" s="267"/>
      <c r="M56" s="268"/>
      <c r="N56" s="283"/>
      <c r="O56" s="284"/>
      <c r="P56" s="285"/>
      <c r="Q56" s="241" t="str">
        <f>IFERROR(VLOOKUP(O56,BORCALACAK!$B$5:$AD$54,18,0),"")</f>
        <v/>
      </c>
      <c r="R56" s="290"/>
      <c r="S56" s="291"/>
      <c r="T56" s="292"/>
      <c r="U56" s="293" t="str">
        <f>IFERROR(VLOOKUP(S56,BORCALACAK!$B$61:$AD$110,18,0),"")</f>
        <v/>
      </c>
      <c r="V56" s="1"/>
      <c r="W56" s="1"/>
      <c r="X56" s="1"/>
      <c r="Y56" s="1"/>
      <c r="Z56" s="1"/>
      <c r="AA56" s="1"/>
      <c r="AB56" s="1"/>
      <c r="AC56" s="1"/>
      <c r="AD56" s="1"/>
      <c r="AE56" s="1"/>
      <c r="AF56" s="1"/>
      <c r="AG56" s="1"/>
    </row>
    <row r="57" spans="1:33" ht="20.100000000000001" customHeight="1" x14ac:dyDescent="0.3">
      <c r="A57" s="1"/>
      <c r="B57" s="278"/>
      <c r="C57" s="251"/>
      <c r="D57" s="252"/>
      <c r="E57" s="280"/>
      <c r="F57" s="270"/>
      <c r="G57" s="271"/>
      <c r="H57" s="278"/>
      <c r="I57" s="251"/>
      <c r="J57" s="252"/>
      <c r="K57" s="280"/>
      <c r="L57" s="270"/>
      <c r="M57" s="271"/>
      <c r="N57" s="286"/>
      <c r="O57" s="287"/>
      <c r="P57" s="288"/>
      <c r="Q57" s="289" t="str">
        <f>IFERROR(VLOOKUP(O57,BORCALACAK!$B$5:$AD$54,18,0),"")</f>
        <v/>
      </c>
      <c r="R57" s="294"/>
      <c r="S57" s="295"/>
      <c r="T57" s="296"/>
      <c r="U57" s="297" t="str">
        <f>IFERROR(VLOOKUP(S57,BORCALACAK!$B$61:$AD$110,18,0),"")</f>
        <v/>
      </c>
      <c r="V57" s="1"/>
      <c r="W57" s="1"/>
      <c r="X57" s="1"/>
      <c r="Y57" s="1"/>
      <c r="Z57" s="1"/>
      <c r="AA57" s="1"/>
      <c r="AB57" s="1"/>
      <c r="AC57" s="1"/>
      <c r="AD57" s="1"/>
      <c r="AE57" s="1"/>
      <c r="AF57" s="1"/>
      <c r="AG57" s="1"/>
    </row>
    <row r="58" spans="1:33" ht="20.100000000000001" customHeight="1" x14ac:dyDescent="0.3">
      <c r="A58" s="1"/>
      <c r="B58" s="277"/>
      <c r="C58" s="246"/>
      <c r="D58" s="247"/>
      <c r="E58" s="279"/>
      <c r="F58" s="267"/>
      <c r="G58" s="268"/>
      <c r="H58" s="277"/>
      <c r="I58" s="246"/>
      <c r="J58" s="247"/>
      <c r="K58" s="279"/>
      <c r="L58" s="267"/>
      <c r="M58" s="268"/>
      <c r="N58" s="283"/>
      <c r="O58" s="284"/>
      <c r="P58" s="285"/>
      <c r="Q58" s="241" t="str">
        <f>IFERROR(VLOOKUP(O58,BORCALACAK!$B$5:$AD$54,18,0),"")</f>
        <v/>
      </c>
      <c r="R58" s="290"/>
      <c r="S58" s="291"/>
      <c r="T58" s="292"/>
      <c r="U58" s="293" t="str">
        <f>IFERROR(VLOOKUP(S58,BORCALACAK!$B$61:$AD$110,18,0),"")</f>
        <v/>
      </c>
      <c r="V58" s="1"/>
      <c r="W58" s="1"/>
      <c r="X58" s="1"/>
      <c r="Y58" s="1"/>
      <c r="Z58" s="1"/>
      <c r="AA58" s="1"/>
      <c r="AB58" s="1"/>
      <c r="AC58" s="1"/>
      <c r="AD58" s="1"/>
      <c r="AE58" s="1"/>
      <c r="AF58" s="1"/>
      <c r="AG58" s="1"/>
    </row>
    <row r="59" spans="1:33" ht="20.100000000000001" customHeight="1" x14ac:dyDescent="0.3">
      <c r="A59" s="1"/>
      <c r="B59" s="278"/>
      <c r="C59" s="251"/>
      <c r="D59" s="252"/>
      <c r="E59" s="280"/>
      <c r="F59" s="270"/>
      <c r="G59" s="271"/>
      <c r="H59" s="278"/>
      <c r="I59" s="251"/>
      <c r="J59" s="252"/>
      <c r="K59" s="280"/>
      <c r="L59" s="270"/>
      <c r="M59" s="271"/>
      <c r="N59" s="286"/>
      <c r="O59" s="287"/>
      <c r="P59" s="288"/>
      <c r="Q59" s="289" t="str">
        <f>IFERROR(VLOOKUP(O59,BORCALACAK!$B$5:$AD$54,18,0),"")</f>
        <v/>
      </c>
      <c r="R59" s="294"/>
      <c r="S59" s="295"/>
      <c r="T59" s="296"/>
      <c r="U59" s="297" t="str">
        <f>IFERROR(VLOOKUP(S59,BORCALACAK!$B$61:$AD$110,18,0),"")</f>
        <v/>
      </c>
      <c r="V59" s="1"/>
      <c r="W59" s="1"/>
      <c r="X59" s="1"/>
      <c r="Y59" s="1"/>
      <c r="Z59" s="1"/>
      <c r="AA59" s="1"/>
      <c r="AB59" s="1"/>
      <c r="AC59" s="1"/>
      <c r="AD59" s="1"/>
      <c r="AE59" s="1"/>
      <c r="AF59" s="1"/>
      <c r="AG59" s="1"/>
    </row>
    <row r="60" spans="1:33" ht="20.100000000000001" customHeight="1" x14ac:dyDescent="0.3">
      <c r="A60" s="1"/>
      <c r="B60" s="277"/>
      <c r="C60" s="246"/>
      <c r="D60" s="247"/>
      <c r="E60" s="279"/>
      <c r="F60" s="267"/>
      <c r="G60" s="268"/>
      <c r="H60" s="277"/>
      <c r="I60" s="246"/>
      <c r="J60" s="247"/>
      <c r="K60" s="279"/>
      <c r="L60" s="267"/>
      <c r="M60" s="268"/>
      <c r="N60" s="283"/>
      <c r="O60" s="284"/>
      <c r="P60" s="285"/>
      <c r="Q60" s="241" t="str">
        <f>IFERROR(VLOOKUP(O60,BORCALACAK!$B$5:$AD$54,18,0),"")</f>
        <v/>
      </c>
      <c r="R60" s="290"/>
      <c r="S60" s="291"/>
      <c r="T60" s="292"/>
      <c r="U60" s="293" t="str">
        <f>IFERROR(VLOOKUP(S60,BORCALACAK!$B$61:$AD$110,18,0),"")</f>
        <v/>
      </c>
      <c r="V60" s="1"/>
      <c r="W60" s="1"/>
      <c r="X60" s="1"/>
      <c r="Y60" s="1"/>
      <c r="Z60" s="1"/>
      <c r="AA60" s="1"/>
      <c r="AB60" s="1"/>
      <c r="AC60" s="1"/>
      <c r="AD60" s="1"/>
      <c r="AE60" s="1"/>
      <c r="AF60" s="1"/>
      <c r="AG60" s="1"/>
    </row>
    <row r="61" spans="1:33" ht="20.100000000000001" customHeight="1" x14ac:dyDescent="0.3">
      <c r="A61" s="1"/>
      <c r="B61" s="278"/>
      <c r="C61" s="251"/>
      <c r="D61" s="252"/>
      <c r="E61" s="280"/>
      <c r="F61" s="270"/>
      <c r="G61" s="271"/>
      <c r="H61" s="278"/>
      <c r="I61" s="251"/>
      <c r="J61" s="252"/>
      <c r="K61" s="280"/>
      <c r="L61" s="270"/>
      <c r="M61" s="271"/>
      <c r="N61" s="286"/>
      <c r="O61" s="287"/>
      <c r="P61" s="288"/>
      <c r="Q61" s="289" t="str">
        <f>IFERROR(VLOOKUP(O61,BORCALACAK!$B$5:$AD$54,18,0),"")</f>
        <v/>
      </c>
      <c r="R61" s="294"/>
      <c r="S61" s="295"/>
      <c r="T61" s="296"/>
      <c r="U61" s="297" t="str">
        <f>IFERROR(VLOOKUP(S61,BORCALACAK!$B$61:$AD$110,18,0),"")</f>
        <v/>
      </c>
      <c r="V61" s="1"/>
      <c r="W61" s="1"/>
      <c r="X61" s="1"/>
      <c r="Y61" s="1"/>
      <c r="Z61" s="1"/>
      <c r="AA61" s="1"/>
      <c r="AB61" s="1"/>
      <c r="AC61" s="1"/>
      <c r="AD61" s="1"/>
      <c r="AE61" s="1"/>
      <c r="AF61" s="1"/>
      <c r="AG61" s="1"/>
    </row>
    <row r="62" spans="1:33" ht="20.100000000000001" customHeight="1" x14ac:dyDescent="0.3">
      <c r="A62" s="1"/>
      <c r="B62" s="277"/>
      <c r="C62" s="246"/>
      <c r="D62" s="247"/>
      <c r="E62" s="279"/>
      <c r="F62" s="267"/>
      <c r="G62" s="268"/>
      <c r="H62" s="277"/>
      <c r="I62" s="246"/>
      <c r="J62" s="247"/>
      <c r="K62" s="279"/>
      <c r="L62" s="267"/>
      <c r="M62" s="268"/>
      <c r="N62" s="283"/>
      <c r="O62" s="284"/>
      <c r="P62" s="285"/>
      <c r="Q62" s="241" t="str">
        <f>IFERROR(VLOOKUP(O62,BORCALACAK!$B$5:$AD$54,18,0),"")</f>
        <v/>
      </c>
      <c r="R62" s="290"/>
      <c r="S62" s="291"/>
      <c r="T62" s="292"/>
      <c r="U62" s="293" t="str">
        <f>IFERROR(VLOOKUP(S62,BORCALACAK!$B$61:$AD$110,18,0),"")</f>
        <v/>
      </c>
      <c r="V62" s="1"/>
      <c r="W62" s="1"/>
      <c r="X62" s="1"/>
      <c r="Y62" s="1"/>
      <c r="Z62" s="1"/>
      <c r="AA62" s="1"/>
      <c r="AB62" s="1"/>
      <c r="AC62" s="1"/>
      <c r="AD62" s="1"/>
      <c r="AE62" s="1"/>
      <c r="AF62" s="1"/>
      <c r="AG62" s="1"/>
    </row>
    <row r="63" spans="1:33" ht="20.100000000000001" customHeight="1" x14ac:dyDescent="0.3">
      <c r="A63" s="1"/>
      <c r="B63" s="278"/>
      <c r="C63" s="251"/>
      <c r="D63" s="252"/>
      <c r="E63" s="280"/>
      <c r="F63" s="270"/>
      <c r="G63" s="271"/>
      <c r="H63" s="278"/>
      <c r="I63" s="251"/>
      <c r="J63" s="252"/>
      <c r="K63" s="280"/>
      <c r="L63" s="270"/>
      <c r="M63" s="271"/>
      <c r="N63" s="286"/>
      <c r="O63" s="287"/>
      <c r="P63" s="288"/>
      <c r="Q63" s="289" t="str">
        <f>IFERROR(VLOOKUP(O63,BORCALACAK!$B$5:$AD$54,18,0),"")</f>
        <v/>
      </c>
      <c r="R63" s="294"/>
      <c r="S63" s="295"/>
      <c r="T63" s="296"/>
      <c r="U63" s="297" t="str">
        <f>IFERROR(VLOOKUP(S63,BORCALACAK!$B$61:$AD$110,18,0),"")</f>
        <v/>
      </c>
      <c r="V63" s="1"/>
      <c r="W63" s="1"/>
      <c r="X63" s="1"/>
      <c r="Y63" s="1"/>
      <c r="Z63" s="1"/>
      <c r="AA63" s="1"/>
      <c r="AB63" s="1"/>
      <c r="AC63" s="1"/>
      <c r="AD63" s="1"/>
      <c r="AE63" s="1"/>
      <c r="AF63" s="1"/>
      <c r="AG63" s="1"/>
    </row>
    <row r="64" spans="1:33" ht="20.100000000000001" customHeight="1" x14ac:dyDescent="0.3">
      <c r="A64" s="1"/>
      <c r="B64" s="277"/>
      <c r="C64" s="246"/>
      <c r="D64" s="247"/>
      <c r="E64" s="279"/>
      <c r="F64" s="267"/>
      <c r="G64" s="268"/>
      <c r="H64" s="277"/>
      <c r="I64" s="246"/>
      <c r="J64" s="247"/>
      <c r="K64" s="279"/>
      <c r="L64" s="267"/>
      <c r="M64" s="268"/>
      <c r="N64" s="283"/>
      <c r="O64" s="284"/>
      <c r="P64" s="285"/>
      <c r="Q64" s="241" t="str">
        <f>IFERROR(VLOOKUP(O64,BORCALACAK!$B$5:$AD$54,18,0),"")</f>
        <v/>
      </c>
      <c r="R64" s="290"/>
      <c r="S64" s="291"/>
      <c r="T64" s="292"/>
      <c r="U64" s="293" t="str">
        <f>IFERROR(VLOOKUP(S64,BORCALACAK!$B$61:$AD$110,18,0),"")</f>
        <v/>
      </c>
      <c r="V64" s="1"/>
      <c r="W64" s="1"/>
      <c r="X64" s="1"/>
      <c r="Y64" s="1"/>
      <c r="Z64" s="1"/>
      <c r="AA64" s="1"/>
      <c r="AB64" s="1"/>
      <c r="AC64" s="1"/>
      <c r="AD64" s="1"/>
      <c r="AE64" s="1"/>
      <c r="AF64" s="1"/>
      <c r="AG64" s="1"/>
    </row>
    <row r="65" spans="1:33" ht="20.100000000000001" customHeight="1" x14ac:dyDescent="0.3">
      <c r="A65" s="1"/>
      <c r="B65" s="278"/>
      <c r="C65" s="251"/>
      <c r="D65" s="252"/>
      <c r="E65" s="280"/>
      <c r="F65" s="270"/>
      <c r="G65" s="271"/>
      <c r="H65" s="278"/>
      <c r="I65" s="251"/>
      <c r="J65" s="252"/>
      <c r="K65" s="280"/>
      <c r="L65" s="270"/>
      <c r="M65" s="271"/>
      <c r="N65" s="286"/>
      <c r="O65" s="287"/>
      <c r="P65" s="288"/>
      <c r="Q65" s="289" t="str">
        <f>IFERROR(VLOOKUP(O65,BORCALACAK!$B$5:$AD$54,18,0),"")</f>
        <v/>
      </c>
      <c r="R65" s="294"/>
      <c r="S65" s="295"/>
      <c r="T65" s="296"/>
      <c r="U65" s="297" t="str">
        <f>IFERROR(VLOOKUP(S65,BORCALACAK!$B$61:$AD$110,18,0),"")</f>
        <v/>
      </c>
      <c r="V65" s="1"/>
      <c r="W65" s="1"/>
      <c r="X65" s="1"/>
      <c r="Y65" s="1"/>
      <c r="Z65" s="1"/>
      <c r="AA65" s="1"/>
      <c r="AB65" s="1"/>
      <c r="AC65" s="1"/>
      <c r="AD65" s="1"/>
      <c r="AE65" s="1"/>
      <c r="AF65" s="1"/>
      <c r="AG65" s="1"/>
    </row>
    <row r="66" spans="1:33" ht="20.100000000000001" customHeight="1" x14ac:dyDescent="0.3">
      <c r="A66" s="1"/>
      <c r="B66" s="277"/>
      <c r="C66" s="246"/>
      <c r="D66" s="247"/>
      <c r="E66" s="279"/>
      <c r="F66" s="267"/>
      <c r="G66" s="268"/>
      <c r="H66" s="277"/>
      <c r="I66" s="246"/>
      <c r="J66" s="247"/>
      <c r="K66" s="279"/>
      <c r="L66" s="267"/>
      <c r="M66" s="268"/>
      <c r="N66" s="283"/>
      <c r="O66" s="284"/>
      <c r="P66" s="285"/>
      <c r="Q66" s="241" t="str">
        <f>IFERROR(VLOOKUP(O66,BORCALACAK!$B$5:$AD$54,18,0),"")</f>
        <v/>
      </c>
      <c r="R66" s="290"/>
      <c r="S66" s="291"/>
      <c r="T66" s="292"/>
      <c r="U66" s="293" t="str">
        <f>IFERROR(VLOOKUP(S66,BORCALACAK!$B$61:$AD$110,18,0),"")</f>
        <v/>
      </c>
      <c r="V66" s="1"/>
      <c r="W66" s="1"/>
      <c r="X66" s="1"/>
      <c r="Y66" s="1"/>
      <c r="Z66" s="1"/>
      <c r="AA66" s="1"/>
      <c r="AB66" s="1"/>
      <c r="AC66" s="1"/>
      <c r="AD66" s="1"/>
      <c r="AE66" s="1"/>
      <c r="AF66" s="1"/>
      <c r="AG66" s="1"/>
    </row>
    <row r="67" spans="1:33" ht="20.100000000000001" customHeight="1" x14ac:dyDescent="0.3">
      <c r="A67" s="1"/>
      <c r="B67" s="278"/>
      <c r="C67" s="251"/>
      <c r="D67" s="252"/>
      <c r="E67" s="280"/>
      <c r="F67" s="270"/>
      <c r="G67" s="271"/>
      <c r="H67" s="278"/>
      <c r="I67" s="251"/>
      <c r="J67" s="252"/>
      <c r="K67" s="280"/>
      <c r="L67" s="270"/>
      <c r="M67" s="271"/>
      <c r="N67" s="286"/>
      <c r="O67" s="287"/>
      <c r="P67" s="288"/>
      <c r="Q67" s="289" t="str">
        <f>IFERROR(VLOOKUP(O67,BORCALACAK!$B$5:$AD$54,18,0),"")</f>
        <v/>
      </c>
      <c r="R67" s="294"/>
      <c r="S67" s="295"/>
      <c r="T67" s="296"/>
      <c r="U67" s="297" t="str">
        <f>IFERROR(VLOOKUP(S67,BORCALACAK!$B$61:$AD$110,18,0),"")</f>
        <v/>
      </c>
      <c r="V67" s="1"/>
      <c r="W67" s="1"/>
      <c r="X67" s="1"/>
      <c r="Y67" s="1"/>
      <c r="Z67" s="1"/>
      <c r="AA67" s="1"/>
      <c r="AB67" s="1"/>
      <c r="AC67" s="1"/>
      <c r="AD67" s="1"/>
      <c r="AE67" s="1"/>
      <c r="AF67" s="1"/>
      <c r="AG67" s="1"/>
    </row>
    <row r="68" spans="1:33" ht="20.100000000000001" customHeight="1" x14ac:dyDescent="0.3">
      <c r="A68" s="1"/>
      <c r="B68" s="277"/>
      <c r="C68" s="246"/>
      <c r="D68" s="247"/>
      <c r="E68" s="279"/>
      <c r="F68" s="267"/>
      <c r="G68" s="268"/>
      <c r="H68" s="277"/>
      <c r="I68" s="246"/>
      <c r="J68" s="247"/>
      <c r="K68" s="279"/>
      <c r="L68" s="267"/>
      <c r="M68" s="268"/>
      <c r="N68" s="283"/>
      <c r="O68" s="284"/>
      <c r="P68" s="285"/>
      <c r="Q68" s="241" t="str">
        <f>IFERROR(VLOOKUP(O68,BORCALACAK!$B$5:$AD$54,18,0),"")</f>
        <v/>
      </c>
      <c r="R68" s="290"/>
      <c r="S68" s="291"/>
      <c r="T68" s="292"/>
      <c r="U68" s="293" t="str">
        <f>IFERROR(VLOOKUP(S68,BORCALACAK!$B$61:$AD$110,18,0),"")</f>
        <v/>
      </c>
      <c r="V68" s="1"/>
      <c r="W68" s="1"/>
      <c r="X68" s="1"/>
      <c r="Y68" s="1"/>
      <c r="Z68" s="1"/>
      <c r="AA68" s="1"/>
      <c r="AB68" s="1"/>
      <c r="AC68" s="1"/>
      <c r="AD68" s="1"/>
      <c r="AE68" s="1"/>
      <c r="AF68" s="1"/>
      <c r="AG68" s="1"/>
    </row>
    <row r="69" spans="1:33" ht="20.100000000000001" customHeight="1" x14ac:dyDescent="0.3">
      <c r="A69" s="1"/>
      <c r="B69" s="278"/>
      <c r="C69" s="251"/>
      <c r="D69" s="252"/>
      <c r="E69" s="280"/>
      <c r="F69" s="270"/>
      <c r="G69" s="271"/>
      <c r="H69" s="278"/>
      <c r="I69" s="251"/>
      <c r="J69" s="252"/>
      <c r="K69" s="280"/>
      <c r="L69" s="270"/>
      <c r="M69" s="271"/>
      <c r="N69" s="286"/>
      <c r="O69" s="287"/>
      <c r="P69" s="288"/>
      <c r="Q69" s="289" t="str">
        <f>IFERROR(VLOOKUP(O69,BORCALACAK!$B$5:$AD$54,18,0),"")</f>
        <v/>
      </c>
      <c r="R69" s="294"/>
      <c r="S69" s="295"/>
      <c r="T69" s="296"/>
      <c r="U69" s="297" t="str">
        <f>IFERROR(VLOOKUP(S69,BORCALACAK!$B$61:$AD$110,18,0),"")</f>
        <v/>
      </c>
      <c r="V69" s="1"/>
      <c r="W69" s="1"/>
      <c r="X69" s="1"/>
      <c r="Y69" s="1"/>
      <c r="Z69" s="1"/>
      <c r="AA69" s="1"/>
      <c r="AB69" s="1"/>
      <c r="AC69" s="1"/>
      <c r="AD69" s="1"/>
      <c r="AE69" s="1"/>
      <c r="AF69" s="1"/>
      <c r="AG69" s="1"/>
    </row>
    <row r="70" spans="1:33" ht="20.100000000000001" customHeight="1" x14ac:dyDescent="0.3">
      <c r="A70" s="1"/>
      <c r="B70" s="277"/>
      <c r="C70" s="246"/>
      <c r="D70" s="247"/>
      <c r="E70" s="279"/>
      <c r="F70" s="267"/>
      <c r="G70" s="268"/>
      <c r="H70" s="277"/>
      <c r="I70" s="246"/>
      <c r="J70" s="247"/>
      <c r="K70" s="279"/>
      <c r="L70" s="267"/>
      <c r="M70" s="268"/>
      <c r="N70" s="283"/>
      <c r="O70" s="284"/>
      <c r="P70" s="285"/>
      <c r="Q70" s="241" t="str">
        <f>IFERROR(VLOOKUP(O70,BORCALACAK!$B$5:$AD$54,18,0),"")</f>
        <v/>
      </c>
      <c r="R70" s="290"/>
      <c r="S70" s="291"/>
      <c r="T70" s="292"/>
      <c r="U70" s="293" t="str">
        <f>IFERROR(VLOOKUP(S70,BORCALACAK!$B$61:$AD$110,18,0),"")</f>
        <v/>
      </c>
      <c r="V70" s="1"/>
      <c r="W70" s="1"/>
      <c r="X70" s="1"/>
      <c r="Y70" s="1"/>
      <c r="Z70" s="1"/>
      <c r="AA70" s="1"/>
      <c r="AB70" s="1"/>
      <c r="AC70" s="1"/>
      <c r="AD70" s="1"/>
      <c r="AE70" s="1"/>
      <c r="AF70" s="1"/>
      <c r="AG70" s="1"/>
    </row>
    <row r="71" spans="1:33" ht="20.100000000000001" customHeight="1" x14ac:dyDescent="0.3">
      <c r="A71" s="1"/>
      <c r="B71" s="278"/>
      <c r="C71" s="251"/>
      <c r="D71" s="252"/>
      <c r="E71" s="280"/>
      <c r="F71" s="270"/>
      <c r="G71" s="271"/>
      <c r="H71" s="278"/>
      <c r="I71" s="251"/>
      <c r="J71" s="252"/>
      <c r="K71" s="280"/>
      <c r="L71" s="270"/>
      <c r="M71" s="271"/>
      <c r="N71" s="286"/>
      <c r="O71" s="287"/>
      <c r="P71" s="288"/>
      <c r="Q71" s="289" t="str">
        <f>IFERROR(VLOOKUP(O71,BORCALACAK!$B$5:$AD$54,18,0),"")</f>
        <v/>
      </c>
      <c r="R71" s="294"/>
      <c r="S71" s="295"/>
      <c r="T71" s="296"/>
      <c r="U71" s="297" t="str">
        <f>IFERROR(VLOOKUP(S71,BORCALACAK!$B$61:$AD$110,18,0),"")</f>
        <v/>
      </c>
      <c r="V71" s="1"/>
      <c r="W71" s="1"/>
      <c r="X71" s="1"/>
      <c r="Y71" s="1"/>
      <c r="Z71" s="1"/>
      <c r="AA71" s="1"/>
      <c r="AB71" s="1"/>
      <c r="AC71" s="1"/>
      <c r="AD71" s="1"/>
      <c r="AE71" s="1"/>
      <c r="AF71" s="1"/>
      <c r="AG71" s="1"/>
    </row>
    <row r="72" spans="1:33" ht="20.100000000000001" customHeight="1" x14ac:dyDescent="0.3">
      <c r="A72" s="1"/>
      <c r="B72" s="277"/>
      <c r="C72" s="246"/>
      <c r="D72" s="247"/>
      <c r="E72" s="279"/>
      <c r="F72" s="267"/>
      <c r="G72" s="268"/>
      <c r="H72" s="277"/>
      <c r="I72" s="246"/>
      <c r="J72" s="247"/>
      <c r="K72" s="279"/>
      <c r="L72" s="267"/>
      <c r="M72" s="268"/>
      <c r="N72" s="283"/>
      <c r="O72" s="284"/>
      <c r="P72" s="285"/>
      <c r="Q72" s="241" t="str">
        <f>IFERROR(VLOOKUP(O72,BORCALACAK!$B$5:$AD$54,18,0),"")</f>
        <v/>
      </c>
      <c r="R72" s="290"/>
      <c r="S72" s="291"/>
      <c r="T72" s="292"/>
      <c r="U72" s="293" t="str">
        <f>IFERROR(VLOOKUP(S72,BORCALACAK!$B$61:$AD$110,18,0),"")</f>
        <v/>
      </c>
      <c r="V72" s="1"/>
      <c r="W72" s="1"/>
      <c r="X72" s="1"/>
      <c r="Y72" s="1"/>
      <c r="Z72" s="1"/>
      <c r="AA72" s="1"/>
      <c r="AB72" s="1"/>
      <c r="AC72" s="1"/>
      <c r="AD72" s="1"/>
      <c r="AE72" s="1"/>
      <c r="AF72" s="1"/>
      <c r="AG72" s="1"/>
    </row>
    <row r="73" spans="1:33" ht="20.100000000000001" customHeight="1" x14ac:dyDescent="0.3">
      <c r="A73" s="1"/>
      <c r="B73" s="278"/>
      <c r="C73" s="251"/>
      <c r="D73" s="252"/>
      <c r="E73" s="280"/>
      <c r="F73" s="270"/>
      <c r="G73" s="271"/>
      <c r="H73" s="278"/>
      <c r="I73" s="251"/>
      <c r="J73" s="252"/>
      <c r="K73" s="280"/>
      <c r="L73" s="270"/>
      <c r="M73" s="271"/>
      <c r="N73" s="286"/>
      <c r="O73" s="287"/>
      <c r="P73" s="288"/>
      <c r="Q73" s="289" t="str">
        <f>IFERROR(VLOOKUP(O73,BORCALACAK!$B$5:$AD$54,18,0),"")</f>
        <v/>
      </c>
      <c r="R73" s="294"/>
      <c r="S73" s="295"/>
      <c r="T73" s="296"/>
      <c r="U73" s="297" t="str">
        <f>IFERROR(VLOOKUP(S73,BORCALACAK!$B$61:$AD$110,18,0),"")</f>
        <v/>
      </c>
      <c r="V73" s="1"/>
      <c r="W73" s="1"/>
      <c r="X73" s="1"/>
      <c r="Y73" s="1"/>
      <c r="Z73" s="1"/>
      <c r="AA73" s="1"/>
      <c r="AB73" s="1"/>
      <c r="AC73" s="1"/>
      <c r="AD73" s="1"/>
      <c r="AE73" s="1"/>
      <c r="AF73" s="1"/>
      <c r="AG73" s="1"/>
    </row>
    <row r="74" spans="1:33" ht="20.100000000000001" customHeight="1" x14ac:dyDescent="0.3">
      <c r="A74" s="1"/>
      <c r="B74" s="277"/>
      <c r="C74" s="246"/>
      <c r="D74" s="247"/>
      <c r="E74" s="279"/>
      <c r="F74" s="267"/>
      <c r="G74" s="268"/>
      <c r="H74" s="277"/>
      <c r="I74" s="246"/>
      <c r="J74" s="247"/>
      <c r="K74" s="279"/>
      <c r="L74" s="267"/>
      <c r="M74" s="268"/>
      <c r="N74" s="283"/>
      <c r="O74" s="284"/>
      <c r="P74" s="285"/>
      <c r="Q74" s="241" t="str">
        <f>IFERROR(VLOOKUP(O74,BORCALACAK!$B$5:$AD$54,18,0),"")</f>
        <v/>
      </c>
      <c r="R74" s="290"/>
      <c r="S74" s="291"/>
      <c r="T74" s="292"/>
      <c r="U74" s="293" t="str">
        <f>IFERROR(VLOOKUP(S74,BORCALACAK!$B$61:$AD$110,18,0),"")</f>
        <v/>
      </c>
      <c r="V74" s="1"/>
      <c r="W74" s="1"/>
      <c r="X74" s="1"/>
      <c r="Y74" s="1"/>
      <c r="Z74" s="1"/>
      <c r="AA74" s="1"/>
      <c r="AB74" s="1"/>
      <c r="AC74" s="1"/>
      <c r="AD74" s="1"/>
      <c r="AE74" s="1"/>
      <c r="AF74" s="1"/>
      <c r="AG74" s="1"/>
    </row>
    <row r="75" spans="1:33" ht="20.100000000000001" customHeight="1" x14ac:dyDescent="0.3">
      <c r="A75" s="1"/>
      <c r="B75" s="278"/>
      <c r="C75" s="251"/>
      <c r="D75" s="252"/>
      <c r="E75" s="280"/>
      <c r="F75" s="270"/>
      <c r="G75" s="271"/>
      <c r="H75" s="278"/>
      <c r="I75" s="251"/>
      <c r="J75" s="252"/>
      <c r="K75" s="280"/>
      <c r="L75" s="270"/>
      <c r="M75" s="271"/>
      <c r="N75" s="286"/>
      <c r="O75" s="287"/>
      <c r="P75" s="288"/>
      <c r="Q75" s="289" t="str">
        <f>IFERROR(VLOOKUP(O75,BORCALACAK!$B$5:$AD$54,18,0),"")</f>
        <v/>
      </c>
      <c r="R75" s="294"/>
      <c r="S75" s="295"/>
      <c r="T75" s="296"/>
      <c r="U75" s="297" t="str">
        <f>IFERROR(VLOOKUP(S75,BORCALACAK!$B$61:$AD$110,18,0),"")</f>
        <v/>
      </c>
      <c r="V75" s="1"/>
      <c r="W75" s="1"/>
      <c r="X75" s="1"/>
      <c r="Y75" s="1"/>
      <c r="Z75" s="1"/>
      <c r="AA75" s="1"/>
      <c r="AB75" s="1"/>
      <c r="AC75" s="1"/>
      <c r="AD75" s="1"/>
      <c r="AE75" s="1"/>
      <c r="AF75" s="1"/>
      <c r="AG75" s="1"/>
    </row>
    <row r="76" spans="1:33" ht="20.100000000000001" customHeight="1" x14ac:dyDescent="0.3">
      <c r="A76" s="1"/>
      <c r="B76" s="277"/>
      <c r="C76" s="246"/>
      <c r="D76" s="247"/>
      <c r="E76" s="279"/>
      <c r="F76" s="267"/>
      <c r="G76" s="268"/>
      <c r="H76" s="277"/>
      <c r="I76" s="246"/>
      <c r="J76" s="247"/>
      <c r="K76" s="279"/>
      <c r="L76" s="267"/>
      <c r="M76" s="268"/>
      <c r="N76" s="283"/>
      <c r="O76" s="284"/>
      <c r="P76" s="285"/>
      <c r="Q76" s="241" t="str">
        <f>IFERROR(VLOOKUP(O76,BORCALACAK!$B$5:$AD$54,18,0),"")</f>
        <v/>
      </c>
      <c r="R76" s="290"/>
      <c r="S76" s="291"/>
      <c r="T76" s="292"/>
      <c r="U76" s="293" t="str">
        <f>IFERROR(VLOOKUP(S76,BORCALACAK!$B$61:$AD$110,18,0),"")</f>
        <v/>
      </c>
      <c r="V76" s="1"/>
      <c r="W76" s="1"/>
      <c r="X76" s="1"/>
      <c r="Y76" s="1"/>
      <c r="Z76" s="1"/>
      <c r="AA76" s="1"/>
      <c r="AB76" s="1"/>
      <c r="AC76" s="1"/>
      <c r="AD76" s="1"/>
      <c r="AE76" s="1"/>
      <c r="AF76" s="1"/>
      <c r="AG76" s="1"/>
    </row>
    <row r="77" spans="1:33" ht="20.100000000000001" customHeight="1" x14ac:dyDescent="0.3">
      <c r="A77" s="1"/>
      <c r="B77" s="278"/>
      <c r="C77" s="251"/>
      <c r="D77" s="252"/>
      <c r="E77" s="280"/>
      <c r="F77" s="270"/>
      <c r="G77" s="271"/>
      <c r="H77" s="278"/>
      <c r="I77" s="251"/>
      <c r="J77" s="252"/>
      <c r="K77" s="280"/>
      <c r="L77" s="270"/>
      <c r="M77" s="271"/>
      <c r="N77" s="286"/>
      <c r="O77" s="287"/>
      <c r="P77" s="288"/>
      <c r="Q77" s="289" t="str">
        <f>IFERROR(VLOOKUP(O77,BORCALACAK!$B$5:$AD$54,18,0),"")</f>
        <v/>
      </c>
      <c r="R77" s="294"/>
      <c r="S77" s="295"/>
      <c r="T77" s="296"/>
      <c r="U77" s="297" t="str">
        <f>IFERROR(VLOOKUP(S77,BORCALACAK!$B$61:$AD$110,18,0),"")</f>
        <v/>
      </c>
      <c r="V77" s="1"/>
      <c r="W77" s="1"/>
      <c r="X77" s="1"/>
      <c r="Y77" s="1"/>
      <c r="Z77" s="1"/>
      <c r="AA77" s="1"/>
      <c r="AB77" s="1"/>
      <c r="AC77" s="1"/>
      <c r="AD77" s="1"/>
      <c r="AE77" s="1"/>
      <c r="AF77" s="1"/>
      <c r="AG77" s="1"/>
    </row>
    <row r="78" spans="1:33" ht="20.100000000000001" customHeight="1" x14ac:dyDescent="0.3">
      <c r="A78" s="1"/>
      <c r="B78" s="277"/>
      <c r="C78" s="246"/>
      <c r="D78" s="247"/>
      <c r="E78" s="279"/>
      <c r="F78" s="267"/>
      <c r="G78" s="268"/>
      <c r="H78" s="277"/>
      <c r="I78" s="246"/>
      <c r="J78" s="247"/>
      <c r="K78" s="279"/>
      <c r="L78" s="267"/>
      <c r="M78" s="268"/>
      <c r="N78" s="283"/>
      <c r="O78" s="284"/>
      <c r="P78" s="285"/>
      <c r="Q78" s="241" t="str">
        <f>IFERROR(VLOOKUP(O78,BORCALACAK!$B$5:$AD$54,18,0),"")</f>
        <v/>
      </c>
      <c r="R78" s="290"/>
      <c r="S78" s="291"/>
      <c r="T78" s="292"/>
      <c r="U78" s="293" t="str">
        <f>IFERROR(VLOOKUP(S78,BORCALACAK!$B$61:$AD$110,18,0),"")</f>
        <v/>
      </c>
      <c r="V78" s="1"/>
      <c r="W78" s="1"/>
      <c r="X78" s="1"/>
      <c r="Y78" s="1"/>
      <c r="Z78" s="1"/>
      <c r="AA78" s="1"/>
      <c r="AB78" s="1"/>
      <c r="AC78" s="1"/>
      <c r="AD78" s="1"/>
      <c r="AE78" s="1"/>
      <c r="AF78" s="1"/>
      <c r="AG78" s="1"/>
    </row>
    <row r="79" spans="1:33" ht="20.100000000000001" customHeight="1" x14ac:dyDescent="0.3">
      <c r="A79" s="1"/>
      <c r="B79" s="278"/>
      <c r="C79" s="251"/>
      <c r="D79" s="252"/>
      <c r="E79" s="280"/>
      <c r="F79" s="270"/>
      <c r="G79" s="271"/>
      <c r="H79" s="278"/>
      <c r="I79" s="251"/>
      <c r="J79" s="252"/>
      <c r="K79" s="280"/>
      <c r="L79" s="270"/>
      <c r="M79" s="271"/>
      <c r="N79" s="286"/>
      <c r="O79" s="287"/>
      <c r="P79" s="288"/>
      <c r="Q79" s="289" t="str">
        <f>IFERROR(VLOOKUP(O79,BORCALACAK!$B$5:$AD$54,18,0),"")</f>
        <v/>
      </c>
      <c r="R79" s="294"/>
      <c r="S79" s="295"/>
      <c r="T79" s="296"/>
      <c r="U79" s="297" t="str">
        <f>IFERROR(VLOOKUP(S79,BORCALACAK!$B$61:$AD$110,18,0),"")</f>
        <v/>
      </c>
      <c r="V79" s="1"/>
      <c r="W79" s="1"/>
      <c r="X79" s="1"/>
      <c r="Y79" s="1"/>
      <c r="Z79" s="1"/>
      <c r="AA79" s="1"/>
      <c r="AB79" s="1"/>
      <c r="AC79" s="1"/>
      <c r="AD79" s="1"/>
      <c r="AE79" s="1"/>
      <c r="AF79" s="1"/>
      <c r="AG79" s="1"/>
    </row>
    <row r="80" spans="1:33" ht="20.100000000000001" customHeight="1" x14ac:dyDescent="0.3">
      <c r="A80" s="1"/>
      <c r="B80" s="277"/>
      <c r="C80" s="246"/>
      <c r="D80" s="247"/>
      <c r="E80" s="279"/>
      <c r="F80" s="267"/>
      <c r="G80" s="268"/>
      <c r="H80" s="277"/>
      <c r="I80" s="246"/>
      <c r="J80" s="247"/>
      <c r="K80" s="279"/>
      <c r="L80" s="267"/>
      <c r="M80" s="268"/>
      <c r="N80" s="283"/>
      <c r="O80" s="284"/>
      <c r="P80" s="285"/>
      <c r="Q80" s="241" t="str">
        <f>IFERROR(VLOOKUP(O80,BORCALACAK!$B$5:$AD$54,18,0),"")</f>
        <v/>
      </c>
      <c r="R80" s="290"/>
      <c r="S80" s="291"/>
      <c r="T80" s="292"/>
      <c r="U80" s="293" t="str">
        <f>IFERROR(VLOOKUP(S80,BORCALACAK!$B$61:$AD$110,18,0),"")</f>
        <v/>
      </c>
      <c r="V80" s="1"/>
      <c r="W80" s="1"/>
      <c r="X80" s="1"/>
      <c r="Y80" s="1"/>
      <c r="Z80" s="1"/>
      <c r="AA80" s="1"/>
      <c r="AB80" s="1"/>
      <c r="AC80" s="1"/>
      <c r="AD80" s="1"/>
      <c r="AE80" s="1"/>
      <c r="AF80" s="1"/>
      <c r="AG80" s="1"/>
    </row>
    <row r="81" spans="1:33" ht="20.100000000000001" customHeight="1" x14ac:dyDescent="0.3">
      <c r="A81" s="1"/>
      <c r="B81" s="278"/>
      <c r="C81" s="251"/>
      <c r="D81" s="252"/>
      <c r="E81" s="280"/>
      <c r="F81" s="270"/>
      <c r="G81" s="271"/>
      <c r="H81" s="278"/>
      <c r="I81" s="251"/>
      <c r="J81" s="252"/>
      <c r="K81" s="280"/>
      <c r="L81" s="270"/>
      <c r="M81" s="271"/>
      <c r="N81" s="286"/>
      <c r="O81" s="287"/>
      <c r="P81" s="288"/>
      <c r="Q81" s="289" t="str">
        <f>IFERROR(VLOOKUP(O81,BORCALACAK!$B$5:$AD$54,18,0),"")</f>
        <v/>
      </c>
      <c r="R81" s="294"/>
      <c r="S81" s="295"/>
      <c r="T81" s="296"/>
      <c r="U81" s="297" t="str">
        <f>IFERROR(VLOOKUP(S81,BORCALACAK!$B$61:$AD$110,18,0),"")</f>
        <v/>
      </c>
      <c r="V81" s="1"/>
      <c r="W81" s="1"/>
      <c r="X81" s="1"/>
      <c r="Y81" s="1"/>
      <c r="Z81" s="1"/>
      <c r="AA81" s="1"/>
      <c r="AB81" s="1"/>
      <c r="AC81" s="1"/>
      <c r="AD81" s="1"/>
      <c r="AE81" s="1"/>
      <c r="AF81" s="1"/>
      <c r="AG81" s="1"/>
    </row>
    <row r="82" spans="1:33" ht="20.100000000000001" customHeight="1" x14ac:dyDescent="0.3">
      <c r="A82" s="1"/>
      <c r="B82" s="277"/>
      <c r="C82" s="246"/>
      <c r="D82" s="247"/>
      <c r="E82" s="279"/>
      <c r="F82" s="267"/>
      <c r="G82" s="268"/>
      <c r="H82" s="277"/>
      <c r="I82" s="246"/>
      <c r="J82" s="247"/>
      <c r="K82" s="279"/>
      <c r="L82" s="267"/>
      <c r="M82" s="268"/>
      <c r="N82" s="283"/>
      <c r="O82" s="284"/>
      <c r="P82" s="285"/>
      <c r="Q82" s="241" t="str">
        <f>IFERROR(VLOOKUP(O82,BORCALACAK!$B$5:$AD$54,18,0),"")</f>
        <v/>
      </c>
      <c r="R82" s="290"/>
      <c r="S82" s="291"/>
      <c r="T82" s="292"/>
      <c r="U82" s="293" t="str">
        <f>IFERROR(VLOOKUP(S82,BORCALACAK!$B$61:$AD$110,18,0),"")</f>
        <v/>
      </c>
      <c r="V82" s="1"/>
      <c r="W82" s="1"/>
      <c r="X82" s="1"/>
      <c r="Y82" s="1"/>
      <c r="Z82" s="1"/>
      <c r="AA82" s="1"/>
      <c r="AB82" s="1"/>
      <c r="AC82" s="1"/>
      <c r="AD82" s="1"/>
      <c r="AE82" s="1"/>
      <c r="AF82" s="1"/>
      <c r="AG82" s="1"/>
    </row>
    <row r="83" spans="1:33" ht="20.100000000000001" customHeight="1" x14ac:dyDescent="0.3">
      <c r="A83" s="1"/>
      <c r="B83" s="278"/>
      <c r="C83" s="251"/>
      <c r="D83" s="252"/>
      <c r="E83" s="280"/>
      <c r="F83" s="270"/>
      <c r="G83" s="271"/>
      <c r="H83" s="278"/>
      <c r="I83" s="251"/>
      <c r="J83" s="252"/>
      <c r="K83" s="280"/>
      <c r="L83" s="270"/>
      <c r="M83" s="271"/>
      <c r="N83" s="286"/>
      <c r="O83" s="287"/>
      <c r="P83" s="288"/>
      <c r="Q83" s="289" t="str">
        <f>IFERROR(VLOOKUP(O83,BORCALACAK!$B$5:$AD$54,18,0),"")</f>
        <v/>
      </c>
      <c r="R83" s="294"/>
      <c r="S83" s="295"/>
      <c r="T83" s="296"/>
      <c r="U83" s="297" t="str">
        <f>IFERROR(VLOOKUP(S83,BORCALACAK!$B$61:$AD$110,18,0),"")</f>
        <v/>
      </c>
      <c r="V83" s="1"/>
      <c r="W83" s="1"/>
      <c r="X83" s="1"/>
      <c r="Y83" s="1"/>
      <c r="Z83" s="1"/>
      <c r="AA83" s="1"/>
      <c r="AB83" s="1"/>
      <c r="AC83" s="1"/>
      <c r="AD83" s="1"/>
      <c r="AE83" s="1"/>
      <c r="AF83" s="1"/>
      <c r="AG83" s="1"/>
    </row>
    <row r="84" spans="1:33" ht="20.100000000000001" customHeight="1" x14ac:dyDescent="0.3">
      <c r="A84" s="1"/>
      <c r="B84" s="277"/>
      <c r="C84" s="246"/>
      <c r="D84" s="247"/>
      <c r="E84" s="279"/>
      <c r="F84" s="267"/>
      <c r="G84" s="268"/>
      <c r="H84" s="277"/>
      <c r="I84" s="246"/>
      <c r="J84" s="247"/>
      <c r="K84" s="279"/>
      <c r="L84" s="267"/>
      <c r="M84" s="268"/>
      <c r="N84" s="283"/>
      <c r="O84" s="284"/>
      <c r="P84" s="285"/>
      <c r="Q84" s="241" t="str">
        <f>IFERROR(VLOOKUP(O84,BORCALACAK!$B$5:$AD$54,18,0),"")</f>
        <v/>
      </c>
      <c r="R84" s="290"/>
      <c r="S84" s="291"/>
      <c r="T84" s="292"/>
      <c r="U84" s="293" t="str">
        <f>IFERROR(VLOOKUP(S84,BORCALACAK!$B$61:$AD$110,18,0),"")</f>
        <v/>
      </c>
      <c r="V84" s="1"/>
      <c r="W84" s="1"/>
      <c r="X84" s="1"/>
      <c r="Y84" s="1"/>
      <c r="Z84" s="1"/>
      <c r="AA84" s="1"/>
      <c r="AB84" s="1"/>
      <c r="AC84" s="1"/>
      <c r="AD84" s="1"/>
      <c r="AE84" s="1"/>
      <c r="AF84" s="1"/>
      <c r="AG84" s="1"/>
    </row>
    <row r="85" spans="1:33" ht="20.100000000000001" customHeight="1" x14ac:dyDescent="0.3">
      <c r="A85" s="1"/>
      <c r="B85" s="278"/>
      <c r="C85" s="251"/>
      <c r="D85" s="252"/>
      <c r="E85" s="280"/>
      <c r="F85" s="270"/>
      <c r="G85" s="271"/>
      <c r="H85" s="278"/>
      <c r="I85" s="251"/>
      <c r="J85" s="252"/>
      <c r="K85" s="280"/>
      <c r="L85" s="270"/>
      <c r="M85" s="271"/>
      <c r="N85" s="286"/>
      <c r="O85" s="287"/>
      <c r="P85" s="288"/>
      <c r="Q85" s="289" t="str">
        <f>IFERROR(VLOOKUP(O85,BORCALACAK!$B$5:$AD$54,18,0),"")</f>
        <v/>
      </c>
      <c r="R85" s="294"/>
      <c r="S85" s="295"/>
      <c r="T85" s="296"/>
      <c r="U85" s="297" t="str">
        <f>IFERROR(VLOOKUP(S85,BORCALACAK!$B$61:$AD$110,18,0),"")</f>
        <v/>
      </c>
      <c r="V85" s="1"/>
      <c r="W85" s="1"/>
      <c r="X85" s="1"/>
      <c r="Y85" s="1"/>
      <c r="Z85" s="1"/>
      <c r="AA85" s="1"/>
      <c r="AB85" s="1"/>
      <c r="AC85" s="1"/>
      <c r="AD85" s="1"/>
      <c r="AE85" s="1"/>
      <c r="AF85" s="1"/>
      <c r="AG85" s="1"/>
    </row>
    <row r="86" spans="1:33" ht="20.100000000000001" customHeight="1" x14ac:dyDescent="0.3">
      <c r="A86" s="1"/>
      <c r="B86" s="277"/>
      <c r="C86" s="246"/>
      <c r="D86" s="247"/>
      <c r="E86" s="279"/>
      <c r="F86" s="267"/>
      <c r="G86" s="268"/>
      <c r="H86" s="277"/>
      <c r="I86" s="246"/>
      <c r="J86" s="247"/>
      <c r="K86" s="279"/>
      <c r="L86" s="267"/>
      <c r="M86" s="268"/>
      <c r="N86" s="283"/>
      <c r="O86" s="284"/>
      <c r="P86" s="285"/>
      <c r="Q86" s="241" t="str">
        <f>IFERROR(VLOOKUP(O86,BORCALACAK!$B$5:$AD$54,18,0),"")</f>
        <v/>
      </c>
      <c r="R86" s="290"/>
      <c r="S86" s="291"/>
      <c r="T86" s="292"/>
      <c r="U86" s="293" t="str">
        <f>IFERROR(VLOOKUP(S86,BORCALACAK!$B$61:$AD$110,18,0),"")</f>
        <v/>
      </c>
      <c r="V86" s="1"/>
      <c r="W86" s="1"/>
      <c r="X86" s="1"/>
      <c r="Y86" s="1"/>
      <c r="Z86" s="1"/>
      <c r="AA86" s="1"/>
      <c r="AB86" s="1"/>
      <c r="AC86" s="1"/>
      <c r="AD86" s="1"/>
      <c r="AE86" s="1"/>
      <c r="AF86" s="1"/>
      <c r="AG86" s="1"/>
    </row>
    <row r="87" spans="1:33" ht="20.100000000000001" customHeight="1" x14ac:dyDescent="0.3">
      <c r="A87" s="1"/>
      <c r="B87" s="278"/>
      <c r="C87" s="251"/>
      <c r="D87" s="252"/>
      <c r="E87" s="280"/>
      <c r="F87" s="270"/>
      <c r="G87" s="271"/>
      <c r="H87" s="278"/>
      <c r="I87" s="251"/>
      <c r="J87" s="252"/>
      <c r="K87" s="280"/>
      <c r="L87" s="270"/>
      <c r="M87" s="271"/>
      <c r="N87" s="286"/>
      <c r="O87" s="287"/>
      <c r="P87" s="288"/>
      <c r="Q87" s="289" t="str">
        <f>IFERROR(VLOOKUP(O87,BORCALACAK!$B$5:$AD$54,18,0),"")</f>
        <v/>
      </c>
      <c r="R87" s="294"/>
      <c r="S87" s="295"/>
      <c r="T87" s="296"/>
      <c r="U87" s="297" t="str">
        <f>IFERROR(VLOOKUP(S87,BORCALACAK!$B$61:$AD$110,18,0),"")</f>
        <v/>
      </c>
      <c r="V87" s="1"/>
      <c r="W87" s="1"/>
      <c r="X87" s="1"/>
      <c r="Y87" s="1"/>
      <c r="Z87" s="1"/>
      <c r="AA87" s="1"/>
      <c r="AB87" s="1"/>
      <c r="AC87" s="1"/>
      <c r="AD87" s="1"/>
      <c r="AE87" s="1"/>
      <c r="AF87" s="1"/>
      <c r="AG87" s="1"/>
    </row>
    <row r="88" spans="1:33" ht="20.100000000000001" customHeight="1" x14ac:dyDescent="0.3">
      <c r="A88" s="1"/>
      <c r="B88" s="277"/>
      <c r="C88" s="246"/>
      <c r="D88" s="247"/>
      <c r="E88" s="279"/>
      <c r="F88" s="267"/>
      <c r="G88" s="268"/>
      <c r="H88" s="277"/>
      <c r="I88" s="246"/>
      <c r="J88" s="247"/>
      <c r="K88" s="279"/>
      <c r="L88" s="267"/>
      <c r="M88" s="268"/>
      <c r="N88" s="283"/>
      <c r="O88" s="284"/>
      <c r="P88" s="285"/>
      <c r="Q88" s="241" t="str">
        <f>IFERROR(VLOOKUP(O88,BORCALACAK!$B$5:$AD$54,18,0),"")</f>
        <v/>
      </c>
      <c r="R88" s="290"/>
      <c r="S88" s="291"/>
      <c r="T88" s="292"/>
      <c r="U88" s="293" t="str">
        <f>IFERROR(VLOOKUP(S88,BORCALACAK!$B$61:$AD$110,18,0),"")</f>
        <v/>
      </c>
      <c r="V88" s="1"/>
      <c r="W88" s="1"/>
      <c r="X88" s="1"/>
      <c r="Y88" s="1"/>
      <c r="Z88" s="1"/>
      <c r="AA88" s="1"/>
      <c r="AB88" s="1"/>
      <c r="AC88" s="1"/>
      <c r="AD88" s="1"/>
      <c r="AE88" s="1"/>
      <c r="AF88" s="1"/>
      <c r="AG88" s="1"/>
    </row>
    <row r="89" spans="1:33" ht="20.100000000000001" customHeight="1" x14ac:dyDescent="0.3">
      <c r="A89" s="1"/>
      <c r="B89" s="278"/>
      <c r="C89" s="251"/>
      <c r="D89" s="252"/>
      <c r="E89" s="280"/>
      <c r="F89" s="270"/>
      <c r="G89" s="271"/>
      <c r="H89" s="278"/>
      <c r="I89" s="251"/>
      <c r="J89" s="252"/>
      <c r="K89" s="280"/>
      <c r="L89" s="270"/>
      <c r="M89" s="271"/>
      <c r="N89" s="286"/>
      <c r="O89" s="287"/>
      <c r="P89" s="288"/>
      <c r="Q89" s="289" t="str">
        <f>IFERROR(VLOOKUP(O89,BORCALACAK!$B$5:$AD$54,18,0),"")</f>
        <v/>
      </c>
      <c r="R89" s="294"/>
      <c r="S89" s="295"/>
      <c r="T89" s="296"/>
      <c r="U89" s="297" t="str">
        <f>IFERROR(VLOOKUP(S89,BORCALACAK!$B$61:$AD$110,18,0),"")</f>
        <v/>
      </c>
      <c r="V89" s="1"/>
      <c r="W89" s="1"/>
      <c r="X89" s="1"/>
      <c r="Y89" s="1"/>
      <c r="Z89" s="1"/>
      <c r="AA89" s="1"/>
      <c r="AB89" s="1"/>
      <c r="AC89" s="1"/>
      <c r="AD89" s="1"/>
      <c r="AE89" s="1"/>
      <c r="AF89" s="1"/>
      <c r="AG89" s="1"/>
    </row>
    <row r="90" spans="1:33" ht="20.100000000000001" customHeight="1" x14ac:dyDescent="0.3">
      <c r="A90" s="1"/>
      <c r="B90" s="277"/>
      <c r="C90" s="246"/>
      <c r="D90" s="247"/>
      <c r="E90" s="279"/>
      <c r="F90" s="267"/>
      <c r="G90" s="268"/>
      <c r="H90" s="277"/>
      <c r="I90" s="246"/>
      <c r="J90" s="247"/>
      <c r="K90" s="279"/>
      <c r="L90" s="267"/>
      <c r="M90" s="268"/>
      <c r="N90" s="283"/>
      <c r="O90" s="284"/>
      <c r="P90" s="285"/>
      <c r="Q90" s="241" t="str">
        <f>IFERROR(VLOOKUP(O90,BORCALACAK!$B$5:$AD$54,18,0),"")</f>
        <v/>
      </c>
      <c r="R90" s="290"/>
      <c r="S90" s="291"/>
      <c r="T90" s="292"/>
      <c r="U90" s="293" t="str">
        <f>IFERROR(VLOOKUP(S90,BORCALACAK!$B$61:$AD$110,18,0),"")</f>
        <v/>
      </c>
      <c r="V90" s="1"/>
      <c r="W90" s="1"/>
      <c r="X90" s="1"/>
      <c r="Y90" s="1"/>
      <c r="Z90" s="1"/>
      <c r="AA90" s="1"/>
      <c r="AB90" s="1"/>
      <c r="AC90" s="1"/>
      <c r="AD90" s="1"/>
      <c r="AE90" s="1"/>
      <c r="AF90" s="1"/>
      <c r="AG90" s="1"/>
    </row>
    <row r="91" spans="1:33" ht="20.100000000000001" customHeight="1" x14ac:dyDescent="0.3">
      <c r="A91" s="1"/>
      <c r="B91" s="278"/>
      <c r="C91" s="251"/>
      <c r="D91" s="252"/>
      <c r="E91" s="280"/>
      <c r="F91" s="270"/>
      <c r="G91" s="271"/>
      <c r="H91" s="278"/>
      <c r="I91" s="251"/>
      <c r="J91" s="252"/>
      <c r="K91" s="280"/>
      <c r="L91" s="270"/>
      <c r="M91" s="271"/>
      <c r="N91" s="286"/>
      <c r="O91" s="287"/>
      <c r="P91" s="288"/>
      <c r="Q91" s="289" t="str">
        <f>IFERROR(VLOOKUP(O91,BORCALACAK!$B$5:$AD$54,18,0),"")</f>
        <v/>
      </c>
      <c r="R91" s="294"/>
      <c r="S91" s="295"/>
      <c r="T91" s="296"/>
      <c r="U91" s="297" t="str">
        <f>IFERROR(VLOOKUP(S91,BORCALACAK!$B$61:$AD$110,18,0),"")</f>
        <v/>
      </c>
      <c r="V91" s="1"/>
      <c r="W91" s="1"/>
      <c r="X91" s="1"/>
      <c r="Y91" s="1"/>
      <c r="Z91" s="1"/>
      <c r="AA91" s="1"/>
      <c r="AB91" s="1"/>
      <c r="AC91" s="1"/>
      <c r="AD91" s="1"/>
      <c r="AE91" s="1"/>
      <c r="AF91" s="1"/>
      <c r="AG91" s="1"/>
    </row>
    <row r="92" spans="1:33" ht="20.100000000000001" customHeight="1" x14ac:dyDescent="0.3">
      <c r="A92" s="1"/>
      <c r="B92" s="277"/>
      <c r="C92" s="246"/>
      <c r="D92" s="247"/>
      <c r="E92" s="279"/>
      <c r="F92" s="267"/>
      <c r="G92" s="268"/>
      <c r="H92" s="277"/>
      <c r="I92" s="246"/>
      <c r="J92" s="247"/>
      <c r="K92" s="279"/>
      <c r="L92" s="267"/>
      <c r="M92" s="268"/>
      <c r="N92" s="283"/>
      <c r="O92" s="284"/>
      <c r="P92" s="285"/>
      <c r="Q92" s="241" t="str">
        <f>IFERROR(VLOOKUP(O92,BORCALACAK!$B$5:$AD$54,18,0),"")</f>
        <v/>
      </c>
      <c r="R92" s="290"/>
      <c r="S92" s="291"/>
      <c r="T92" s="292"/>
      <c r="U92" s="293" t="str">
        <f>IFERROR(VLOOKUP(S92,BORCALACAK!$B$61:$AD$110,18,0),"")</f>
        <v/>
      </c>
      <c r="V92" s="1"/>
      <c r="W92" s="1"/>
      <c r="X92" s="1"/>
      <c r="Y92" s="1"/>
      <c r="Z92" s="1"/>
      <c r="AA92" s="1"/>
      <c r="AB92" s="1"/>
      <c r="AC92" s="1"/>
      <c r="AD92" s="1"/>
      <c r="AE92" s="1"/>
      <c r="AF92" s="1"/>
      <c r="AG92" s="1"/>
    </row>
    <row r="93" spans="1:33" ht="20.100000000000001" customHeight="1" x14ac:dyDescent="0.3">
      <c r="A93" s="1"/>
      <c r="B93" s="278"/>
      <c r="C93" s="251"/>
      <c r="D93" s="252"/>
      <c r="E93" s="280"/>
      <c r="F93" s="270"/>
      <c r="G93" s="271"/>
      <c r="H93" s="278"/>
      <c r="I93" s="251"/>
      <c r="J93" s="252"/>
      <c r="K93" s="280"/>
      <c r="L93" s="270"/>
      <c r="M93" s="271"/>
      <c r="N93" s="286"/>
      <c r="O93" s="287"/>
      <c r="P93" s="288"/>
      <c r="Q93" s="289" t="str">
        <f>IFERROR(VLOOKUP(O93,BORCALACAK!$B$5:$AD$54,18,0),"")</f>
        <v/>
      </c>
      <c r="R93" s="294"/>
      <c r="S93" s="295"/>
      <c r="T93" s="296"/>
      <c r="U93" s="297" t="str">
        <f>IFERROR(VLOOKUP(S93,BORCALACAK!$B$61:$AD$110,18,0),"")</f>
        <v/>
      </c>
      <c r="V93" s="1"/>
      <c r="W93" s="1"/>
      <c r="X93" s="1"/>
      <c r="Y93" s="1"/>
      <c r="Z93" s="1"/>
      <c r="AA93" s="1"/>
      <c r="AB93" s="1"/>
      <c r="AC93" s="1"/>
      <c r="AD93" s="1"/>
      <c r="AE93" s="1"/>
      <c r="AF93" s="1"/>
      <c r="AG93" s="1"/>
    </row>
    <row r="94" spans="1:33" ht="20.100000000000001" customHeight="1" x14ac:dyDescent="0.3">
      <c r="A94" s="1"/>
      <c r="B94" s="277"/>
      <c r="C94" s="246"/>
      <c r="D94" s="247"/>
      <c r="E94" s="279"/>
      <c r="F94" s="267"/>
      <c r="G94" s="268"/>
      <c r="H94" s="277"/>
      <c r="I94" s="246"/>
      <c r="J94" s="247"/>
      <c r="K94" s="279"/>
      <c r="L94" s="267"/>
      <c r="M94" s="268"/>
      <c r="N94" s="283"/>
      <c r="O94" s="284"/>
      <c r="P94" s="285"/>
      <c r="Q94" s="241" t="str">
        <f>IFERROR(VLOOKUP(O94,BORCALACAK!$B$5:$AD$54,18,0),"")</f>
        <v/>
      </c>
      <c r="R94" s="290"/>
      <c r="S94" s="291"/>
      <c r="T94" s="292"/>
      <c r="U94" s="293" t="str">
        <f>IFERROR(VLOOKUP(S94,BORCALACAK!$B$61:$AD$110,18,0),"")</f>
        <v/>
      </c>
      <c r="V94" s="1"/>
      <c r="W94" s="1"/>
      <c r="X94" s="1"/>
      <c r="Y94" s="1"/>
      <c r="Z94" s="1"/>
      <c r="AA94" s="1"/>
      <c r="AB94" s="1"/>
      <c r="AC94" s="1"/>
      <c r="AD94" s="1"/>
      <c r="AE94" s="1"/>
      <c r="AF94" s="1"/>
      <c r="AG94" s="1"/>
    </row>
    <row r="95" spans="1:33" ht="20.100000000000001" customHeight="1" x14ac:dyDescent="0.3">
      <c r="A95" s="1"/>
      <c r="B95" s="278"/>
      <c r="C95" s="251"/>
      <c r="D95" s="252"/>
      <c r="E95" s="280"/>
      <c r="F95" s="270"/>
      <c r="G95" s="271"/>
      <c r="H95" s="278"/>
      <c r="I95" s="251"/>
      <c r="J95" s="252"/>
      <c r="K95" s="280"/>
      <c r="L95" s="270"/>
      <c r="M95" s="271"/>
      <c r="N95" s="286"/>
      <c r="O95" s="287"/>
      <c r="P95" s="288"/>
      <c r="Q95" s="289" t="str">
        <f>IFERROR(VLOOKUP(O95,BORCALACAK!$B$5:$AD$54,18,0),"")</f>
        <v/>
      </c>
      <c r="R95" s="294"/>
      <c r="S95" s="295"/>
      <c r="T95" s="296"/>
      <c r="U95" s="297" t="str">
        <f>IFERROR(VLOOKUP(S95,BORCALACAK!$B$61:$AD$110,18,0),"")</f>
        <v/>
      </c>
      <c r="V95" s="1"/>
      <c r="W95" s="1"/>
      <c r="X95" s="1"/>
      <c r="Y95" s="1"/>
      <c r="Z95" s="1"/>
      <c r="AA95" s="1"/>
      <c r="AB95" s="1"/>
      <c r="AC95" s="1"/>
      <c r="AD95" s="1"/>
      <c r="AE95" s="1"/>
      <c r="AF95" s="1"/>
      <c r="AG95" s="1"/>
    </row>
    <row r="96" spans="1:33" ht="20.100000000000001" customHeight="1" x14ac:dyDescent="0.3">
      <c r="A96" s="1"/>
      <c r="B96" s="277"/>
      <c r="C96" s="246"/>
      <c r="D96" s="247"/>
      <c r="E96" s="279"/>
      <c r="F96" s="267"/>
      <c r="G96" s="268"/>
      <c r="H96" s="277"/>
      <c r="I96" s="246"/>
      <c r="J96" s="247"/>
      <c r="K96" s="279"/>
      <c r="L96" s="267"/>
      <c r="M96" s="268"/>
      <c r="N96" s="283"/>
      <c r="O96" s="284"/>
      <c r="P96" s="285"/>
      <c r="Q96" s="241" t="str">
        <f>IFERROR(VLOOKUP(O96,BORCALACAK!$B$5:$AD$54,18,0),"")</f>
        <v/>
      </c>
      <c r="R96" s="290"/>
      <c r="S96" s="291"/>
      <c r="T96" s="292"/>
      <c r="U96" s="293" t="str">
        <f>IFERROR(VLOOKUP(S96,BORCALACAK!$B$61:$AD$110,18,0),"")</f>
        <v/>
      </c>
      <c r="V96" s="1"/>
      <c r="W96" s="1"/>
      <c r="X96" s="1"/>
      <c r="Y96" s="1"/>
      <c r="Z96" s="1"/>
      <c r="AA96" s="1"/>
      <c r="AB96" s="1"/>
      <c r="AC96" s="1"/>
      <c r="AD96" s="1"/>
      <c r="AE96" s="1"/>
      <c r="AF96" s="1"/>
      <c r="AG96" s="1"/>
    </row>
    <row r="97" spans="1:33" ht="20.100000000000001" customHeight="1" x14ac:dyDescent="0.3">
      <c r="A97" s="1"/>
      <c r="B97" s="278"/>
      <c r="C97" s="251"/>
      <c r="D97" s="252"/>
      <c r="E97" s="280"/>
      <c r="F97" s="270"/>
      <c r="G97" s="271"/>
      <c r="H97" s="278"/>
      <c r="I97" s="251"/>
      <c r="J97" s="252"/>
      <c r="K97" s="280"/>
      <c r="L97" s="270"/>
      <c r="M97" s="271"/>
      <c r="N97" s="286"/>
      <c r="O97" s="287"/>
      <c r="P97" s="288"/>
      <c r="Q97" s="289" t="str">
        <f>IFERROR(VLOOKUP(O97,BORCALACAK!$B$5:$AD$54,18,0),"")</f>
        <v/>
      </c>
      <c r="R97" s="294"/>
      <c r="S97" s="295"/>
      <c r="T97" s="296"/>
      <c r="U97" s="297" t="str">
        <f>IFERROR(VLOOKUP(S97,BORCALACAK!$B$61:$AD$110,18,0),"")</f>
        <v/>
      </c>
      <c r="V97" s="1"/>
      <c r="W97" s="1"/>
      <c r="X97" s="1"/>
      <c r="Y97" s="1"/>
      <c r="Z97" s="1"/>
      <c r="AA97" s="1"/>
      <c r="AB97" s="1"/>
      <c r="AC97" s="1"/>
      <c r="AD97" s="1"/>
      <c r="AE97" s="1"/>
      <c r="AF97" s="1"/>
      <c r="AG97" s="1"/>
    </row>
    <row r="98" spans="1:33" ht="20.100000000000001" customHeight="1" x14ac:dyDescent="0.3">
      <c r="A98" s="1"/>
      <c r="B98" s="277"/>
      <c r="C98" s="246"/>
      <c r="D98" s="247"/>
      <c r="E98" s="279"/>
      <c r="F98" s="267"/>
      <c r="G98" s="268"/>
      <c r="H98" s="277"/>
      <c r="I98" s="246"/>
      <c r="J98" s="247"/>
      <c r="K98" s="279"/>
      <c r="L98" s="267"/>
      <c r="M98" s="268"/>
      <c r="N98" s="283"/>
      <c r="O98" s="284"/>
      <c r="P98" s="285"/>
      <c r="Q98" s="241" t="str">
        <f>IFERROR(VLOOKUP(O98,BORCALACAK!$B$5:$AD$54,18,0),"")</f>
        <v/>
      </c>
      <c r="R98" s="290"/>
      <c r="S98" s="291"/>
      <c r="T98" s="292"/>
      <c r="U98" s="293" t="str">
        <f>IFERROR(VLOOKUP(S98,BORCALACAK!$B$61:$AD$110,18,0),"")</f>
        <v/>
      </c>
      <c r="V98" s="1"/>
      <c r="W98" s="1"/>
      <c r="X98" s="1"/>
      <c r="Y98" s="1"/>
      <c r="Z98" s="1"/>
      <c r="AA98" s="1"/>
      <c r="AB98" s="1"/>
      <c r="AC98" s="1"/>
      <c r="AD98" s="1"/>
      <c r="AE98" s="1"/>
      <c r="AF98" s="1"/>
      <c r="AG98" s="1"/>
    </row>
    <row r="99" spans="1:33" ht="20.100000000000001" customHeight="1" x14ac:dyDescent="0.3">
      <c r="A99" s="1"/>
      <c r="B99" s="278"/>
      <c r="C99" s="251"/>
      <c r="D99" s="252"/>
      <c r="E99" s="280"/>
      <c r="F99" s="270"/>
      <c r="G99" s="271"/>
      <c r="H99" s="278"/>
      <c r="I99" s="251"/>
      <c r="J99" s="252"/>
      <c r="K99" s="280"/>
      <c r="L99" s="270"/>
      <c r="M99" s="271"/>
      <c r="N99" s="286"/>
      <c r="O99" s="287"/>
      <c r="P99" s="288"/>
      <c r="Q99" s="289" t="str">
        <f>IFERROR(VLOOKUP(O99,BORCALACAK!$B$5:$AD$54,18,0),"")</f>
        <v/>
      </c>
      <c r="R99" s="294"/>
      <c r="S99" s="295"/>
      <c r="T99" s="296"/>
      <c r="U99" s="297" t="str">
        <f>IFERROR(VLOOKUP(S99,BORCALACAK!$B$61:$AD$110,18,0),"")</f>
        <v/>
      </c>
      <c r="V99" s="1"/>
      <c r="W99" s="1"/>
      <c r="X99" s="1"/>
      <c r="Y99" s="1"/>
      <c r="Z99" s="1"/>
      <c r="AA99" s="1"/>
      <c r="AB99" s="1"/>
      <c r="AC99" s="1"/>
      <c r="AD99" s="1"/>
      <c r="AE99" s="1"/>
      <c r="AF99" s="1"/>
      <c r="AG99" s="1"/>
    </row>
    <row r="100" spans="1:33" ht="20.100000000000001" customHeight="1" x14ac:dyDescent="0.3">
      <c r="A100" s="1"/>
      <c r="B100" s="277"/>
      <c r="C100" s="246"/>
      <c r="D100" s="247"/>
      <c r="E100" s="279"/>
      <c r="F100" s="267"/>
      <c r="G100" s="268"/>
      <c r="H100" s="277"/>
      <c r="I100" s="246"/>
      <c r="J100" s="247"/>
      <c r="K100" s="279"/>
      <c r="L100" s="267"/>
      <c r="M100" s="268"/>
      <c r="N100" s="283"/>
      <c r="O100" s="284"/>
      <c r="P100" s="285"/>
      <c r="Q100" s="241" t="str">
        <f>IFERROR(VLOOKUP(O100,BORCALACAK!$B$5:$AD$54,18,0),"")</f>
        <v/>
      </c>
      <c r="R100" s="290"/>
      <c r="S100" s="291"/>
      <c r="T100" s="292"/>
      <c r="U100" s="293" t="str">
        <f>IFERROR(VLOOKUP(S100,BORCALACAK!$B$61:$AD$110,18,0),"")</f>
        <v/>
      </c>
      <c r="V100" s="1"/>
      <c r="W100" s="1"/>
      <c r="X100" s="1"/>
      <c r="Y100" s="1"/>
      <c r="Z100" s="1"/>
      <c r="AA100" s="1"/>
      <c r="AB100" s="1"/>
      <c r="AC100" s="1"/>
      <c r="AD100" s="1"/>
      <c r="AE100" s="1"/>
      <c r="AF100" s="1"/>
      <c r="AG100" s="1"/>
    </row>
    <row r="101" spans="1:33" ht="20.100000000000001" customHeight="1" x14ac:dyDescent="0.3">
      <c r="A101" s="1"/>
      <c r="B101" s="278"/>
      <c r="C101" s="251"/>
      <c r="D101" s="252"/>
      <c r="E101" s="280"/>
      <c r="F101" s="270"/>
      <c r="G101" s="271"/>
      <c r="H101" s="278"/>
      <c r="I101" s="251"/>
      <c r="J101" s="252"/>
      <c r="K101" s="280"/>
      <c r="L101" s="270"/>
      <c r="M101" s="271"/>
      <c r="N101" s="286"/>
      <c r="O101" s="287"/>
      <c r="P101" s="288"/>
      <c r="Q101" s="289" t="str">
        <f>IFERROR(VLOOKUP(O101,BORCALACAK!$B$5:$AD$54,18,0),"")</f>
        <v/>
      </c>
      <c r="R101" s="294"/>
      <c r="S101" s="295"/>
      <c r="T101" s="296"/>
      <c r="U101" s="297" t="str">
        <f>IFERROR(VLOOKUP(S101,BORCALACAK!$B$61:$AD$110,18,0),"")</f>
        <v/>
      </c>
      <c r="V101" s="1"/>
      <c r="W101" s="1"/>
      <c r="X101" s="1"/>
      <c r="Y101" s="1"/>
      <c r="Z101" s="1"/>
      <c r="AA101" s="1"/>
      <c r="AB101" s="1"/>
      <c r="AC101" s="1"/>
      <c r="AD101" s="1"/>
      <c r="AE101" s="1"/>
      <c r="AF101" s="1"/>
      <c r="AG101" s="1"/>
    </row>
    <row r="102" spans="1:33" ht="20.100000000000001" customHeight="1" x14ac:dyDescent="0.3">
      <c r="A102" s="1"/>
      <c r="B102" s="277"/>
      <c r="C102" s="246"/>
      <c r="D102" s="247"/>
      <c r="E102" s="279"/>
      <c r="F102" s="267"/>
      <c r="G102" s="268"/>
      <c r="H102" s="277"/>
      <c r="I102" s="246"/>
      <c r="J102" s="247"/>
      <c r="K102" s="279"/>
      <c r="L102" s="267"/>
      <c r="M102" s="268"/>
      <c r="N102" s="283"/>
      <c r="O102" s="284"/>
      <c r="P102" s="285"/>
      <c r="Q102" s="241" t="str">
        <f>IFERROR(VLOOKUP(O102,BORCALACAK!$B$5:$AD$54,18,0),"")</f>
        <v/>
      </c>
      <c r="R102" s="290"/>
      <c r="S102" s="291"/>
      <c r="T102" s="292"/>
      <c r="U102" s="293" t="str">
        <f>IFERROR(VLOOKUP(S102,BORCALACAK!$B$61:$AD$110,18,0),"")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2" t="s">
        <v>57</v>
      </c>
    </row>
  </sheetData>
  <sheetProtection algorithmName="SHA-512" hashValue="fqjvj3luqcfR96T/MXXPw8irK8nPZu6LeNugVJM3lD2BHY8lz4Vxv6Ign42rT+nzoD9NTc3Ocb3Mv4pogfC1UQ==" saltValue="fm1aRL0ok9FdswxOk8s5Vw==" spinCount="100000" sheet="1" formatCells="0" formatColumns="0" formatRows="0" insertColumns="0" insertRows="0" insertHyperlinks="0" deleteColumns="0" deleteRows="0"/>
  <dataConsolidate/>
  <mergeCells count="30">
    <mergeCell ref="N6:Q6"/>
    <mergeCell ref="R6:U6"/>
    <mergeCell ref="N4:O4"/>
    <mergeCell ref="B6:D6"/>
    <mergeCell ref="E6:G6"/>
    <mergeCell ref="H6:J6"/>
    <mergeCell ref="K6:M6"/>
    <mergeCell ref="P4:Q4"/>
    <mergeCell ref="R1:U1"/>
    <mergeCell ref="B1:C1"/>
    <mergeCell ref="D1:F1"/>
    <mergeCell ref="H1:I1"/>
    <mergeCell ref="J1:L1"/>
    <mergeCell ref="N1:Q1"/>
    <mergeCell ref="B2:D2"/>
    <mergeCell ref="E2:G2"/>
    <mergeCell ref="H2:J2"/>
    <mergeCell ref="B3:C5"/>
    <mergeCell ref="D3:D5"/>
    <mergeCell ref="E3:F5"/>
    <mergeCell ref="G3:G5"/>
    <mergeCell ref="H3:I5"/>
    <mergeCell ref="J3:J5"/>
    <mergeCell ref="K2:M2"/>
    <mergeCell ref="N5:O5"/>
    <mergeCell ref="P5:Q5"/>
    <mergeCell ref="K3:L5"/>
    <mergeCell ref="M3:M5"/>
    <mergeCell ref="N2:O3"/>
    <mergeCell ref="P2:Q3"/>
  </mergeCells>
  <conditionalFormatting sqref="N2">
    <cfRule type="containsText" dxfId="53" priority="1" operator="containsText" text="ZARAR">
      <formula>NOT(ISERROR(SEARCH("ZARAR",N2)))</formula>
    </cfRule>
    <cfRule type="cellIs" dxfId="52" priority="2" operator="between">
      <formula>"KAR"</formula>
      <formula>"ZARAR"</formula>
    </cfRule>
    <cfRule type="containsText" dxfId="51" priority="3" operator="containsText" text="KAR">
      <formula>NOT(ISERROR(SEARCH("KAR",N2)))</formula>
    </cfRule>
    <cfRule type="containsText" dxfId="50" priority="4" operator="containsText" text="ZARAR">
      <formula>NOT(ISERROR(SEARCH("ZARAR",N2)))</formula>
    </cfRule>
    <cfRule type="cellIs" dxfId="49" priority="5" operator="between">
      <formula>"KAR"</formula>
      <formula>"ZARAR"</formula>
    </cfRule>
    <cfRule type="containsText" dxfId="48" priority="6" operator="containsText" text="KAR">
      <formula>NOT(ISERROR(SEARCH("KAR",N2)))</formula>
    </cfRule>
    <cfRule type="cellIs" dxfId="47" priority="11" operator="between">
      <formula>"KAR"</formula>
      <formula>"ZARAR"</formula>
    </cfRule>
    <cfRule type="containsText" dxfId="46" priority="12" operator="containsText" text="KAR">
      <formula>NOT(ISERROR(SEARCH("KAR",N2)))</formula>
    </cfRule>
    <cfRule type="containsText" dxfId="45" priority="13" operator="containsText" text="ZARAR">
      <formula>NOT(ISERROR(SEARCH("ZARAR",N2)))</formula>
    </cfRule>
  </conditionalFormatting>
  <dataValidations xWindow="1376" yWindow="602" count="9">
    <dataValidation type="list" allowBlank="1" showInputMessage="1" showErrorMessage="1" sqref="E8:E102 H8:H102 K8:K102 N8:N102 B8:B102 R8:R102" xr:uid="{2B613E55-7A76-4AD4-AC8F-ACC34F03DE5B}">
      <formula1>TEMMUZ</formula1>
    </dataValidation>
    <dataValidation type="list" showInputMessage="1" sqref="C8:C102" xr:uid="{DC45612A-A9B8-4145-84FA-19130D783F45}">
      <formula1>gelirkategorileri1</formula1>
    </dataValidation>
    <dataValidation type="list" showInputMessage="1" sqref="F8:F102" xr:uid="{F7A7C5BC-4BF1-4DB9-B316-D1EC9A015756}">
      <formula1>giderkategorileri1</formula1>
    </dataValidation>
    <dataValidation type="list" showInputMessage="1" sqref="I8:I102" xr:uid="{186614D8-A34E-4BD4-8E64-B2D62BE06CC1}">
      <formula1>gelirkategorileri2</formula1>
    </dataValidation>
    <dataValidation type="list" showInputMessage="1" sqref="L8:L102" xr:uid="{5041851B-7061-41FD-95A9-E94FCACFA0A4}">
      <formula1>giderkategorileri2</formula1>
    </dataValidation>
    <dataValidation type="list" showInputMessage="1" sqref="O9:O102" xr:uid="{0FAAE0B7-79CB-4169-B8F6-4BC222E4F16B}">
      <formula1>borcisimleri</formula1>
    </dataValidation>
    <dataValidation type="list" showInput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908BBF4F-3E7C-475E-B9F3-9435B4F66F8C}">
      <formula1>borcisimleri</formula1>
    </dataValidation>
    <dataValidation type="list" showInputMessage="1" sqref="S9:S102" xr:uid="{B961A7E5-954A-4CE8-A13E-7645EDECCC61}">
      <formula1>alacakisimleri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A06F7F0C-1E9B-4715-858B-98975466A1D8}">
      <formula1>alacakisimleri</formula1>
    </dataValidation>
  </dataValidation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E0D42-FE9C-4883-9F50-ACFAAEA6B3A9}">
  <sheetPr codeName="Sayfa12">
    <tabColor rgb="FF00B050"/>
  </sheetPr>
  <dimension ref="A1:AG188"/>
  <sheetViews>
    <sheetView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32</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BORCALACAK!U55</f>
        <v>0</v>
      </c>
      <c r="T3" s="26" t="str">
        <f>AYARLAR!S9</f>
        <v>Bu Ay Kalan Alacak</v>
      </c>
      <c r="U3" s="27">
        <f>BORCALACAK!U111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TEMMUZ!P5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22">
        <f>(P2+P4)</f>
        <v>0</v>
      </c>
      <c r="Q5" s="522"/>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11" t="str">
        <f>AYARLAR!S12</f>
        <v>ALACAK VERİLERİ</v>
      </c>
      <c r="S6" s="511"/>
      <c r="T6" s="511"/>
      <c r="U6" s="511"/>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77"/>
      <c r="C8" s="246"/>
      <c r="D8" s="247"/>
      <c r="E8" s="279"/>
      <c r="F8" s="267"/>
      <c r="G8" s="268"/>
      <c r="H8" s="277"/>
      <c r="I8" s="246"/>
      <c r="J8" s="247"/>
      <c r="K8" s="279"/>
      <c r="L8" s="267"/>
      <c r="M8" s="268"/>
      <c r="N8" s="283"/>
      <c r="O8" s="284"/>
      <c r="P8" s="285"/>
      <c r="Q8" s="241" t="str">
        <f>IFERROR(VLOOKUP(O8,BORCALACAK!$B$5:$AD$54,20,0),"")</f>
        <v/>
      </c>
      <c r="R8" s="290"/>
      <c r="S8" s="291"/>
      <c r="T8" s="292"/>
      <c r="U8" s="293" t="str">
        <f>IFERROR(VLOOKUP(S8,BORCALACAK!$B$61:$AD$110,20,0),"")</f>
        <v/>
      </c>
      <c r="V8" s="1"/>
      <c r="W8" s="1"/>
      <c r="X8" s="1"/>
      <c r="Y8" s="1"/>
      <c r="Z8" s="1"/>
      <c r="AA8" s="1"/>
      <c r="AB8" s="1"/>
      <c r="AC8" s="1"/>
      <c r="AD8" s="1"/>
      <c r="AE8" s="1"/>
      <c r="AF8" s="1"/>
      <c r="AG8" s="1"/>
    </row>
    <row r="9" spans="1:33" ht="20.100000000000001" customHeight="1" x14ac:dyDescent="0.3">
      <c r="A9" s="1"/>
      <c r="B9" s="278"/>
      <c r="C9" s="251"/>
      <c r="D9" s="252"/>
      <c r="E9" s="280"/>
      <c r="F9" s="270"/>
      <c r="G9" s="271"/>
      <c r="H9" s="278"/>
      <c r="I9" s="251"/>
      <c r="J9" s="252"/>
      <c r="K9" s="280"/>
      <c r="L9" s="270"/>
      <c r="M9" s="271"/>
      <c r="N9" s="286"/>
      <c r="O9" s="287"/>
      <c r="P9" s="288"/>
      <c r="Q9" s="289" t="str">
        <f>IFERROR(VLOOKUP(O9,BORCALACAK!$B$5:$AD$54,20,0),"")</f>
        <v/>
      </c>
      <c r="R9" s="294"/>
      <c r="S9" s="295"/>
      <c r="T9" s="296"/>
      <c r="U9" s="297" t="str">
        <f>IFERROR(VLOOKUP(S9,BORCALACAK!$B$61:$AD$110,20,0),"")</f>
        <v/>
      </c>
      <c r="V9" s="1"/>
      <c r="W9" s="1"/>
      <c r="X9" s="1"/>
      <c r="Y9" s="1"/>
      <c r="Z9" s="1"/>
      <c r="AA9" s="1"/>
      <c r="AB9" s="1"/>
      <c r="AC9" s="1"/>
      <c r="AD9" s="1"/>
      <c r="AE9" s="1"/>
      <c r="AF9" s="1"/>
      <c r="AG9" s="1"/>
    </row>
    <row r="10" spans="1:33" ht="20.100000000000001" customHeight="1" x14ac:dyDescent="0.3">
      <c r="A10" s="1"/>
      <c r="B10" s="277"/>
      <c r="C10" s="246"/>
      <c r="D10" s="247"/>
      <c r="E10" s="279"/>
      <c r="F10" s="267"/>
      <c r="G10" s="268"/>
      <c r="H10" s="277"/>
      <c r="I10" s="246"/>
      <c r="J10" s="247"/>
      <c r="K10" s="279"/>
      <c r="L10" s="267"/>
      <c r="M10" s="268"/>
      <c r="N10" s="283"/>
      <c r="O10" s="284"/>
      <c r="P10" s="285"/>
      <c r="Q10" s="241" t="str">
        <f>IFERROR(VLOOKUP(O10,BORCALACAK!$B$5:$AD$54,20,0),"")</f>
        <v/>
      </c>
      <c r="R10" s="290"/>
      <c r="S10" s="291"/>
      <c r="T10" s="292"/>
      <c r="U10" s="293" t="str">
        <f>IFERROR(VLOOKUP(S10,BORCALACAK!$B$61:$AD$110,20,0),"")</f>
        <v/>
      </c>
      <c r="V10" s="1"/>
      <c r="W10" s="1"/>
      <c r="X10" s="1"/>
      <c r="Y10" s="1"/>
      <c r="Z10" s="1"/>
      <c r="AA10" s="1"/>
      <c r="AB10" s="1"/>
      <c r="AC10" s="1"/>
      <c r="AD10" s="1"/>
      <c r="AE10" s="1"/>
      <c r="AF10" s="1"/>
      <c r="AG10" s="1"/>
    </row>
    <row r="11" spans="1:33" ht="20.100000000000001" customHeight="1" x14ac:dyDescent="0.3">
      <c r="A11" s="1"/>
      <c r="B11" s="278"/>
      <c r="C11" s="251"/>
      <c r="D11" s="252"/>
      <c r="E11" s="280"/>
      <c r="F11" s="270"/>
      <c r="G11" s="271"/>
      <c r="H11" s="278"/>
      <c r="I11" s="251"/>
      <c r="J11" s="252"/>
      <c r="K11" s="280"/>
      <c r="L11" s="270"/>
      <c r="M11" s="271"/>
      <c r="N11" s="286"/>
      <c r="O11" s="287"/>
      <c r="P11" s="288"/>
      <c r="Q11" s="289" t="str">
        <f>IFERROR(VLOOKUP(O11,BORCALACAK!$B$5:$AD$54,20,0),"")</f>
        <v/>
      </c>
      <c r="R11" s="294"/>
      <c r="S11" s="295"/>
      <c r="T11" s="296"/>
      <c r="U11" s="297" t="str">
        <f>IFERROR(VLOOKUP(S11,BORCALACAK!$B$61:$AD$110,20,0),"")</f>
        <v/>
      </c>
      <c r="V11" s="1"/>
      <c r="W11" s="1"/>
      <c r="X11" s="1"/>
      <c r="Y11" s="1"/>
      <c r="Z11" s="1"/>
      <c r="AA11" s="1"/>
      <c r="AB11" s="1"/>
      <c r="AC11" s="1"/>
      <c r="AD11" s="1"/>
      <c r="AE11" s="1"/>
      <c r="AF11" s="1"/>
      <c r="AG11" s="1"/>
    </row>
    <row r="12" spans="1:33" ht="20.100000000000001" customHeight="1" x14ac:dyDescent="0.3">
      <c r="A12" s="1"/>
      <c r="B12" s="277"/>
      <c r="C12" s="246"/>
      <c r="D12" s="247"/>
      <c r="E12" s="279"/>
      <c r="F12" s="267"/>
      <c r="G12" s="268"/>
      <c r="H12" s="277"/>
      <c r="I12" s="246"/>
      <c r="J12" s="247"/>
      <c r="K12" s="279"/>
      <c r="L12" s="267"/>
      <c r="M12" s="268"/>
      <c r="N12" s="283"/>
      <c r="O12" s="284"/>
      <c r="P12" s="285"/>
      <c r="Q12" s="241" t="str">
        <f>IFERROR(VLOOKUP(O12,BORCALACAK!$B$5:$AD$54,20,0),"")</f>
        <v/>
      </c>
      <c r="R12" s="290"/>
      <c r="S12" s="291"/>
      <c r="T12" s="292"/>
      <c r="U12" s="293" t="str">
        <f>IFERROR(VLOOKUP(S12,BORCALACAK!$B$61:$AD$110,20,0),"")</f>
        <v/>
      </c>
      <c r="V12" s="1"/>
      <c r="W12" s="1"/>
      <c r="X12" s="1"/>
      <c r="Y12" s="1"/>
      <c r="Z12" s="1"/>
      <c r="AA12" s="1"/>
      <c r="AB12" s="1"/>
      <c r="AC12" s="1"/>
      <c r="AD12" s="1"/>
      <c r="AE12" s="1"/>
      <c r="AF12" s="1"/>
      <c r="AG12" s="1"/>
    </row>
    <row r="13" spans="1:33" ht="20.100000000000001" customHeight="1" x14ac:dyDescent="0.3">
      <c r="A13" s="1"/>
      <c r="B13" s="278"/>
      <c r="C13" s="251"/>
      <c r="D13" s="252"/>
      <c r="E13" s="280"/>
      <c r="F13" s="270"/>
      <c r="G13" s="271"/>
      <c r="H13" s="278"/>
      <c r="I13" s="251"/>
      <c r="J13" s="252"/>
      <c r="K13" s="280"/>
      <c r="L13" s="270"/>
      <c r="M13" s="271"/>
      <c r="N13" s="286"/>
      <c r="O13" s="287"/>
      <c r="P13" s="288"/>
      <c r="Q13" s="289" t="str">
        <f>IFERROR(VLOOKUP(O13,BORCALACAK!$B$5:$AD$54,20,0),"")</f>
        <v/>
      </c>
      <c r="R13" s="294"/>
      <c r="S13" s="295"/>
      <c r="T13" s="296"/>
      <c r="U13" s="297" t="str">
        <f>IFERROR(VLOOKUP(S13,BORCALACAK!$B$61:$AD$110,20,0),"")</f>
        <v/>
      </c>
      <c r="V13" s="1"/>
      <c r="W13" s="1"/>
      <c r="X13" s="1"/>
      <c r="Y13" s="1"/>
      <c r="Z13" s="1"/>
      <c r="AA13" s="1"/>
      <c r="AB13" s="1"/>
      <c r="AC13" s="1"/>
      <c r="AD13" s="1"/>
      <c r="AE13" s="1"/>
      <c r="AF13" s="1"/>
      <c r="AG13" s="1"/>
    </row>
    <row r="14" spans="1:33" ht="20.100000000000001" customHeight="1" x14ac:dyDescent="0.3">
      <c r="A14" s="1"/>
      <c r="B14" s="277"/>
      <c r="C14" s="246"/>
      <c r="D14" s="247"/>
      <c r="E14" s="279"/>
      <c r="F14" s="267"/>
      <c r="G14" s="268"/>
      <c r="H14" s="277"/>
      <c r="I14" s="246"/>
      <c r="J14" s="247"/>
      <c r="K14" s="279"/>
      <c r="L14" s="267"/>
      <c r="M14" s="268"/>
      <c r="N14" s="283"/>
      <c r="O14" s="284"/>
      <c r="P14" s="285"/>
      <c r="Q14" s="241" t="str">
        <f>IFERROR(VLOOKUP(O14,BORCALACAK!$B$5:$AD$54,20,0),"")</f>
        <v/>
      </c>
      <c r="R14" s="290"/>
      <c r="S14" s="291"/>
      <c r="T14" s="292"/>
      <c r="U14" s="293" t="str">
        <f>IFERROR(VLOOKUP(S14,BORCALACAK!$B$61:$AD$110,20,0),"")</f>
        <v/>
      </c>
      <c r="V14" s="1"/>
      <c r="W14" s="1"/>
      <c r="X14" s="1"/>
      <c r="Y14" s="1"/>
      <c r="Z14" s="1"/>
      <c r="AA14" s="1"/>
      <c r="AB14" s="1"/>
      <c r="AC14" s="1"/>
      <c r="AD14" s="1"/>
      <c r="AE14" s="1"/>
      <c r="AF14" s="1"/>
      <c r="AG14" s="1"/>
    </row>
    <row r="15" spans="1:33" ht="20.100000000000001" customHeight="1" x14ac:dyDescent="0.3">
      <c r="A15" s="1"/>
      <c r="B15" s="278"/>
      <c r="C15" s="251"/>
      <c r="D15" s="252"/>
      <c r="E15" s="280"/>
      <c r="F15" s="270"/>
      <c r="G15" s="271"/>
      <c r="H15" s="278"/>
      <c r="I15" s="251"/>
      <c r="J15" s="252"/>
      <c r="K15" s="280"/>
      <c r="L15" s="270"/>
      <c r="M15" s="271"/>
      <c r="N15" s="286"/>
      <c r="O15" s="287"/>
      <c r="P15" s="288"/>
      <c r="Q15" s="289" t="str">
        <f>IFERROR(VLOOKUP(O15,BORCALACAK!$B$5:$AD$54,20,0),"")</f>
        <v/>
      </c>
      <c r="R15" s="294"/>
      <c r="S15" s="295"/>
      <c r="T15" s="296"/>
      <c r="U15" s="297" t="str">
        <f>IFERROR(VLOOKUP(S15,BORCALACAK!$B$61:$AD$110,20,0),"")</f>
        <v/>
      </c>
      <c r="V15" s="1"/>
      <c r="W15" s="1"/>
      <c r="X15" s="1"/>
      <c r="Y15" s="1"/>
      <c r="Z15" s="1"/>
      <c r="AA15" s="1"/>
      <c r="AB15" s="1"/>
      <c r="AC15" s="1"/>
      <c r="AD15" s="1"/>
      <c r="AE15" s="1"/>
      <c r="AF15" s="1"/>
      <c r="AG15" s="1"/>
    </row>
    <row r="16" spans="1:33" ht="20.100000000000001" customHeight="1" x14ac:dyDescent="0.3">
      <c r="A16" s="1"/>
      <c r="B16" s="277"/>
      <c r="C16" s="246"/>
      <c r="D16" s="247"/>
      <c r="E16" s="279"/>
      <c r="F16" s="267"/>
      <c r="G16" s="268"/>
      <c r="H16" s="277"/>
      <c r="I16" s="246"/>
      <c r="J16" s="247"/>
      <c r="K16" s="279"/>
      <c r="L16" s="267"/>
      <c r="M16" s="268"/>
      <c r="N16" s="283"/>
      <c r="O16" s="284"/>
      <c r="P16" s="285"/>
      <c r="Q16" s="241" t="str">
        <f>IFERROR(VLOOKUP(O16,BORCALACAK!$B$5:$AD$54,20,0),"")</f>
        <v/>
      </c>
      <c r="R16" s="290"/>
      <c r="S16" s="291"/>
      <c r="T16" s="292"/>
      <c r="U16" s="293" t="str">
        <f>IFERROR(VLOOKUP(S16,BORCALACAK!$B$61:$AD$110,20,0),"")</f>
        <v/>
      </c>
      <c r="V16" s="1"/>
      <c r="W16" s="1"/>
      <c r="X16" s="1"/>
      <c r="Y16" s="1"/>
      <c r="Z16" s="1"/>
      <c r="AA16" s="1"/>
      <c r="AB16" s="1"/>
      <c r="AC16" s="1"/>
      <c r="AD16" s="1"/>
      <c r="AE16" s="1"/>
      <c r="AF16" s="1"/>
      <c r="AG16" s="1"/>
    </row>
    <row r="17" spans="1:33" ht="20.100000000000001" customHeight="1" x14ac:dyDescent="0.3">
      <c r="A17" s="1"/>
      <c r="B17" s="278"/>
      <c r="C17" s="251"/>
      <c r="D17" s="252"/>
      <c r="E17" s="280"/>
      <c r="F17" s="270"/>
      <c r="G17" s="271"/>
      <c r="H17" s="278"/>
      <c r="I17" s="251"/>
      <c r="J17" s="252"/>
      <c r="K17" s="280"/>
      <c r="L17" s="270"/>
      <c r="M17" s="271"/>
      <c r="N17" s="286"/>
      <c r="O17" s="287"/>
      <c r="P17" s="288"/>
      <c r="Q17" s="289" t="str">
        <f>IFERROR(VLOOKUP(O17,BORCALACAK!$B$5:$AD$54,20,0),"")</f>
        <v/>
      </c>
      <c r="R17" s="294"/>
      <c r="S17" s="295"/>
      <c r="T17" s="296"/>
      <c r="U17" s="297" t="str">
        <f>IFERROR(VLOOKUP(S17,BORCALACAK!$B$61:$AD$110,20,0),"")</f>
        <v/>
      </c>
      <c r="V17" s="1"/>
      <c r="W17" s="1"/>
      <c r="X17" s="1"/>
      <c r="Y17" s="1"/>
      <c r="Z17" s="1"/>
      <c r="AA17" s="1"/>
      <c r="AB17" s="1"/>
      <c r="AC17" s="1"/>
      <c r="AD17" s="1"/>
      <c r="AE17" s="1"/>
      <c r="AF17" s="1"/>
      <c r="AG17" s="1"/>
    </row>
    <row r="18" spans="1:33" ht="20.100000000000001" customHeight="1" x14ac:dyDescent="0.3">
      <c r="A18" s="1"/>
      <c r="B18" s="277"/>
      <c r="C18" s="246"/>
      <c r="D18" s="247"/>
      <c r="E18" s="279"/>
      <c r="F18" s="267"/>
      <c r="G18" s="268"/>
      <c r="H18" s="277"/>
      <c r="I18" s="246"/>
      <c r="J18" s="247"/>
      <c r="K18" s="279"/>
      <c r="L18" s="267"/>
      <c r="M18" s="268"/>
      <c r="N18" s="283"/>
      <c r="O18" s="284"/>
      <c r="P18" s="285"/>
      <c r="Q18" s="241" t="str">
        <f>IFERROR(VLOOKUP(O18,BORCALACAK!$B$5:$AD$54,20,0),"")</f>
        <v/>
      </c>
      <c r="R18" s="290"/>
      <c r="S18" s="291"/>
      <c r="T18" s="292"/>
      <c r="U18" s="293" t="str">
        <f>IFERROR(VLOOKUP(S18,BORCALACAK!$B$61:$AD$110,20,0),"")</f>
        <v/>
      </c>
      <c r="V18" s="1"/>
      <c r="W18" s="1"/>
      <c r="X18" s="1"/>
      <c r="Y18" s="1"/>
      <c r="Z18" s="1"/>
      <c r="AA18" s="1"/>
      <c r="AB18" s="1"/>
      <c r="AC18" s="1"/>
      <c r="AD18" s="1"/>
      <c r="AE18" s="1"/>
      <c r="AF18" s="1"/>
      <c r="AG18" s="1"/>
    </row>
    <row r="19" spans="1:33" ht="20.100000000000001" customHeight="1" x14ac:dyDescent="0.3">
      <c r="A19" s="1"/>
      <c r="B19" s="278"/>
      <c r="C19" s="251"/>
      <c r="D19" s="252"/>
      <c r="E19" s="280"/>
      <c r="F19" s="270"/>
      <c r="G19" s="271"/>
      <c r="H19" s="278"/>
      <c r="I19" s="251"/>
      <c r="J19" s="252"/>
      <c r="K19" s="280"/>
      <c r="L19" s="270"/>
      <c r="M19" s="271"/>
      <c r="N19" s="286"/>
      <c r="O19" s="287"/>
      <c r="P19" s="288"/>
      <c r="Q19" s="289" t="str">
        <f>IFERROR(VLOOKUP(O19,BORCALACAK!$B$5:$AD$54,20,0),"")</f>
        <v/>
      </c>
      <c r="R19" s="294"/>
      <c r="S19" s="295"/>
      <c r="T19" s="296"/>
      <c r="U19" s="297" t="str">
        <f>IFERROR(VLOOKUP(S19,BORCALACAK!$B$61:$AD$110,20,0),"")</f>
        <v/>
      </c>
      <c r="V19" s="1"/>
      <c r="W19" s="1"/>
      <c r="X19" s="1"/>
      <c r="Y19" s="1"/>
      <c r="Z19" s="1"/>
      <c r="AA19" s="1"/>
      <c r="AB19" s="1"/>
      <c r="AC19" s="1"/>
      <c r="AD19" s="1"/>
      <c r="AE19" s="1"/>
      <c r="AF19" s="1"/>
      <c r="AG19" s="1"/>
    </row>
    <row r="20" spans="1:33" ht="20.100000000000001" customHeight="1" x14ac:dyDescent="0.3">
      <c r="A20" s="1"/>
      <c r="B20" s="277"/>
      <c r="C20" s="246"/>
      <c r="D20" s="247"/>
      <c r="E20" s="279"/>
      <c r="F20" s="267"/>
      <c r="G20" s="268"/>
      <c r="H20" s="277"/>
      <c r="I20" s="246"/>
      <c r="J20" s="247"/>
      <c r="K20" s="279"/>
      <c r="L20" s="267"/>
      <c r="M20" s="268"/>
      <c r="N20" s="283"/>
      <c r="O20" s="284"/>
      <c r="P20" s="285"/>
      <c r="Q20" s="241" t="str">
        <f>IFERROR(VLOOKUP(O20,BORCALACAK!$B$5:$AD$54,20,0),"")</f>
        <v/>
      </c>
      <c r="R20" s="290"/>
      <c r="S20" s="291"/>
      <c r="T20" s="292"/>
      <c r="U20" s="293" t="str">
        <f>IFERROR(VLOOKUP(S20,BORCALACAK!$B$61:$AD$110,20,0),"")</f>
        <v/>
      </c>
      <c r="V20" s="1"/>
      <c r="W20" s="1"/>
      <c r="X20" s="1"/>
      <c r="Y20" s="1"/>
      <c r="Z20" s="1"/>
      <c r="AA20" s="1"/>
      <c r="AB20" s="1"/>
      <c r="AC20" s="1"/>
      <c r="AD20" s="1"/>
      <c r="AE20" s="1"/>
      <c r="AF20" s="1"/>
      <c r="AG20" s="1"/>
    </row>
    <row r="21" spans="1:33" ht="20.100000000000001" customHeight="1" x14ac:dyDescent="0.3">
      <c r="A21" s="1"/>
      <c r="B21" s="278"/>
      <c r="C21" s="251"/>
      <c r="D21" s="252"/>
      <c r="E21" s="280"/>
      <c r="F21" s="270"/>
      <c r="G21" s="271"/>
      <c r="H21" s="278"/>
      <c r="I21" s="251"/>
      <c r="J21" s="252"/>
      <c r="K21" s="280"/>
      <c r="L21" s="270"/>
      <c r="M21" s="271"/>
      <c r="N21" s="286"/>
      <c r="O21" s="287"/>
      <c r="P21" s="288"/>
      <c r="Q21" s="289" t="str">
        <f>IFERROR(VLOOKUP(O21,BORCALACAK!$B$5:$AD$54,20,0),"")</f>
        <v/>
      </c>
      <c r="R21" s="294"/>
      <c r="S21" s="295"/>
      <c r="T21" s="296"/>
      <c r="U21" s="297" t="str">
        <f>IFERROR(VLOOKUP(S21,BORCALACAK!$B$61:$AD$110,20,0),"")</f>
        <v/>
      </c>
      <c r="V21" s="1"/>
      <c r="W21" s="1"/>
      <c r="X21" s="1"/>
      <c r="Y21" s="1"/>
      <c r="Z21" s="1"/>
      <c r="AA21" s="1"/>
      <c r="AB21" s="1"/>
      <c r="AC21" s="1"/>
      <c r="AD21" s="1"/>
      <c r="AE21" s="1"/>
      <c r="AF21" s="1"/>
      <c r="AG21" s="1"/>
    </row>
    <row r="22" spans="1:33" ht="20.100000000000001" customHeight="1" x14ac:dyDescent="0.3">
      <c r="A22" s="1"/>
      <c r="B22" s="277"/>
      <c r="C22" s="246"/>
      <c r="D22" s="247"/>
      <c r="E22" s="279"/>
      <c r="F22" s="267"/>
      <c r="G22" s="268"/>
      <c r="H22" s="277"/>
      <c r="I22" s="246"/>
      <c r="J22" s="247"/>
      <c r="K22" s="279"/>
      <c r="L22" s="267"/>
      <c r="M22" s="268"/>
      <c r="N22" s="283"/>
      <c r="O22" s="284"/>
      <c r="P22" s="285"/>
      <c r="Q22" s="241" t="str">
        <f>IFERROR(VLOOKUP(O22,BORCALACAK!$B$5:$AD$54,20,0),"")</f>
        <v/>
      </c>
      <c r="R22" s="290"/>
      <c r="S22" s="291"/>
      <c r="T22" s="292"/>
      <c r="U22" s="293" t="str">
        <f>IFERROR(VLOOKUP(S22,BORCALACAK!$B$61:$AD$110,20,0),"")</f>
        <v/>
      </c>
      <c r="V22" s="1"/>
      <c r="W22" s="1"/>
      <c r="X22" s="1"/>
      <c r="Y22" s="1"/>
      <c r="Z22" s="1"/>
      <c r="AA22" s="1"/>
      <c r="AB22" s="1"/>
      <c r="AC22" s="1"/>
      <c r="AD22" s="1"/>
      <c r="AE22" s="1"/>
      <c r="AF22" s="1"/>
      <c r="AG22" s="1"/>
    </row>
    <row r="23" spans="1:33" ht="20.100000000000001" customHeight="1" x14ac:dyDescent="0.3">
      <c r="A23" s="1"/>
      <c r="B23" s="278"/>
      <c r="C23" s="251"/>
      <c r="D23" s="252"/>
      <c r="E23" s="280"/>
      <c r="F23" s="270"/>
      <c r="G23" s="271"/>
      <c r="H23" s="278"/>
      <c r="I23" s="251"/>
      <c r="J23" s="252"/>
      <c r="K23" s="280"/>
      <c r="L23" s="270"/>
      <c r="M23" s="271"/>
      <c r="N23" s="286"/>
      <c r="O23" s="287"/>
      <c r="P23" s="288"/>
      <c r="Q23" s="289" t="str">
        <f>IFERROR(VLOOKUP(O23,BORCALACAK!$B$5:$AD$54,20,0),"")</f>
        <v/>
      </c>
      <c r="R23" s="294"/>
      <c r="S23" s="295"/>
      <c r="T23" s="296"/>
      <c r="U23" s="297" t="str">
        <f>IFERROR(VLOOKUP(S23,BORCALACAK!$B$61:$AD$110,20,0),"")</f>
        <v/>
      </c>
      <c r="V23" s="1"/>
      <c r="W23" s="1"/>
      <c r="X23" s="1"/>
      <c r="Y23" s="1"/>
      <c r="Z23" s="1"/>
      <c r="AA23" s="1"/>
      <c r="AB23" s="1"/>
      <c r="AC23" s="1"/>
      <c r="AD23" s="1"/>
      <c r="AE23" s="1"/>
      <c r="AF23" s="1"/>
      <c r="AG23" s="1"/>
    </row>
    <row r="24" spans="1:33" ht="20.100000000000001" customHeight="1" x14ac:dyDescent="0.3">
      <c r="A24" s="1"/>
      <c r="B24" s="277"/>
      <c r="C24" s="246"/>
      <c r="D24" s="247"/>
      <c r="E24" s="279"/>
      <c r="F24" s="267"/>
      <c r="G24" s="268"/>
      <c r="H24" s="277"/>
      <c r="I24" s="246"/>
      <c r="J24" s="247"/>
      <c r="K24" s="279"/>
      <c r="L24" s="267"/>
      <c r="M24" s="268"/>
      <c r="N24" s="283"/>
      <c r="O24" s="284"/>
      <c r="P24" s="285"/>
      <c r="Q24" s="241" t="str">
        <f>IFERROR(VLOOKUP(O24,BORCALACAK!$B$5:$AD$54,20,0),"")</f>
        <v/>
      </c>
      <c r="R24" s="290"/>
      <c r="S24" s="291"/>
      <c r="T24" s="292"/>
      <c r="U24" s="293" t="str">
        <f>IFERROR(VLOOKUP(S24,BORCALACAK!$B$61:$AD$110,20,0),"")</f>
        <v/>
      </c>
      <c r="V24" s="1"/>
      <c r="W24" s="1"/>
      <c r="X24" s="1"/>
      <c r="Y24" s="1"/>
      <c r="Z24" s="1"/>
      <c r="AA24" s="1"/>
      <c r="AB24" s="1"/>
      <c r="AC24" s="1"/>
      <c r="AD24" s="1"/>
      <c r="AE24" s="1"/>
      <c r="AF24" s="1"/>
      <c r="AG24" s="1"/>
    </row>
    <row r="25" spans="1:33" ht="20.100000000000001" customHeight="1" x14ac:dyDescent="0.3">
      <c r="A25" s="1"/>
      <c r="B25" s="278"/>
      <c r="C25" s="251"/>
      <c r="D25" s="252"/>
      <c r="E25" s="280"/>
      <c r="F25" s="270"/>
      <c r="G25" s="271"/>
      <c r="H25" s="278"/>
      <c r="I25" s="251"/>
      <c r="J25" s="252"/>
      <c r="K25" s="280"/>
      <c r="L25" s="270"/>
      <c r="M25" s="271"/>
      <c r="N25" s="286"/>
      <c r="O25" s="287"/>
      <c r="P25" s="288"/>
      <c r="Q25" s="289" t="str">
        <f>IFERROR(VLOOKUP(O25,BORCALACAK!$B$5:$AD$54,20,0),"")</f>
        <v/>
      </c>
      <c r="R25" s="294"/>
      <c r="S25" s="295"/>
      <c r="T25" s="296"/>
      <c r="U25" s="297" t="str">
        <f>IFERROR(VLOOKUP(S25,BORCALACAK!$B$61:$AD$110,20,0),"")</f>
        <v/>
      </c>
      <c r="V25" s="1"/>
      <c r="W25" s="1"/>
      <c r="X25" s="1"/>
      <c r="Y25" s="1"/>
      <c r="Z25" s="1"/>
      <c r="AA25" s="1"/>
      <c r="AB25" s="1"/>
      <c r="AC25" s="1"/>
      <c r="AD25" s="1"/>
      <c r="AE25" s="1"/>
      <c r="AF25" s="1"/>
      <c r="AG25" s="1"/>
    </row>
    <row r="26" spans="1:33" ht="20.100000000000001" customHeight="1" x14ac:dyDescent="0.3">
      <c r="A26" s="1"/>
      <c r="B26" s="277"/>
      <c r="C26" s="246"/>
      <c r="D26" s="247"/>
      <c r="E26" s="279"/>
      <c r="F26" s="267"/>
      <c r="G26" s="268"/>
      <c r="H26" s="277"/>
      <c r="I26" s="246"/>
      <c r="J26" s="247"/>
      <c r="K26" s="279"/>
      <c r="L26" s="267"/>
      <c r="M26" s="268"/>
      <c r="N26" s="283"/>
      <c r="O26" s="284"/>
      <c r="P26" s="285"/>
      <c r="Q26" s="241" t="str">
        <f>IFERROR(VLOOKUP(O26,BORCALACAK!$B$5:$AD$54,20,0),"")</f>
        <v/>
      </c>
      <c r="R26" s="290"/>
      <c r="S26" s="291"/>
      <c r="T26" s="292"/>
      <c r="U26" s="293" t="str">
        <f>IFERROR(VLOOKUP(S26,BORCALACAK!$B$61:$AD$110,20,0),"")</f>
        <v/>
      </c>
      <c r="V26" s="1"/>
      <c r="W26" s="1"/>
      <c r="X26" s="1"/>
      <c r="Y26" s="1"/>
      <c r="Z26" s="1"/>
      <c r="AA26" s="1"/>
      <c r="AB26" s="1"/>
      <c r="AC26" s="1"/>
      <c r="AD26" s="1"/>
      <c r="AE26" s="1"/>
      <c r="AF26" s="1"/>
      <c r="AG26" s="1"/>
    </row>
    <row r="27" spans="1:33" ht="20.100000000000001" customHeight="1" x14ac:dyDescent="0.3">
      <c r="A27" s="1"/>
      <c r="B27" s="278"/>
      <c r="C27" s="251"/>
      <c r="D27" s="252"/>
      <c r="E27" s="280"/>
      <c r="F27" s="270"/>
      <c r="G27" s="271"/>
      <c r="H27" s="278"/>
      <c r="I27" s="251"/>
      <c r="J27" s="252"/>
      <c r="K27" s="280"/>
      <c r="L27" s="270"/>
      <c r="M27" s="271"/>
      <c r="N27" s="286"/>
      <c r="O27" s="287"/>
      <c r="P27" s="288"/>
      <c r="Q27" s="289" t="str">
        <f>IFERROR(VLOOKUP(O27,BORCALACAK!$B$5:$AD$54,20,0),"")</f>
        <v/>
      </c>
      <c r="R27" s="294"/>
      <c r="S27" s="295"/>
      <c r="T27" s="296"/>
      <c r="U27" s="297" t="str">
        <f>IFERROR(VLOOKUP(S27,BORCALACAK!$B$61:$AD$110,20,0),"")</f>
        <v/>
      </c>
      <c r="V27" s="1"/>
      <c r="W27" s="1"/>
      <c r="X27" s="1"/>
      <c r="Y27" s="1"/>
      <c r="Z27" s="1"/>
      <c r="AA27" s="1"/>
      <c r="AB27" s="1"/>
      <c r="AC27" s="1"/>
      <c r="AD27" s="1"/>
      <c r="AE27" s="1"/>
      <c r="AF27" s="1"/>
      <c r="AG27" s="1"/>
    </row>
    <row r="28" spans="1:33" ht="20.100000000000001" customHeight="1" x14ac:dyDescent="0.3">
      <c r="A28" s="1"/>
      <c r="B28" s="277"/>
      <c r="C28" s="246"/>
      <c r="D28" s="247"/>
      <c r="E28" s="279"/>
      <c r="F28" s="267"/>
      <c r="G28" s="268"/>
      <c r="H28" s="277"/>
      <c r="I28" s="246"/>
      <c r="J28" s="247"/>
      <c r="K28" s="279"/>
      <c r="L28" s="267"/>
      <c r="M28" s="268"/>
      <c r="N28" s="283"/>
      <c r="O28" s="284"/>
      <c r="P28" s="285"/>
      <c r="Q28" s="241" t="str">
        <f>IFERROR(VLOOKUP(O28,BORCALACAK!$B$5:$AD$54,20,0),"")</f>
        <v/>
      </c>
      <c r="R28" s="290"/>
      <c r="S28" s="291"/>
      <c r="T28" s="292"/>
      <c r="U28" s="293" t="str">
        <f>IFERROR(VLOOKUP(S28,BORCALACAK!$B$61:$AD$110,20,0),"")</f>
        <v/>
      </c>
      <c r="V28" s="1"/>
      <c r="W28" s="1"/>
      <c r="X28" s="1"/>
      <c r="Y28" s="1"/>
      <c r="Z28" s="1"/>
      <c r="AA28" s="1"/>
      <c r="AB28" s="1"/>
      <c r="AC28" s="1"/>
      <c r="AD28" s="1"/>
      <c r="AE28" s="1"/>
      <c r="AF28" s="1"/>
      <c r="AG28" s="1"/>
    </row>
    <row r="29" spans="1:33" ht="20.100000000000001" customHeight="1" x14ac:dyDescent="0.3">
      <c r="A29" s="1"/>
      <c r="B29" s="278"/>
      <c r="C29" s="251"/>
      <c r="D29" s="252"/>
      <c r="E29" s="280"/>
      <c r="F29" s="270"/>
      <c r="G29" s="271"/>
      <c r="H29" s="278"/>
      <c r="I29" s="251"/>
      <c r="J29" s="252"/>
      <c r="K29" s="280"/>
      <c r="L29" s="270"/>
      <c r="M29" s="271"/>
      <c r="N29" s="286"/>
      <c r="O29" s="287"/>
      <c r="P29" s="288"/>
      <c r="Q29" s="289" t="str">
        <f>IFERROR(VLOOKUP(O29,BORCALACAK!$B$5:$AD$54,20,0),"")</f>
        <v/>
      </c>
      <c r="R29" s="294"/>
      <c r="S29" s="295"/>
      <c r="T29" s="296"/>
      <c r="U29" s="297" t="str">
        <f>IFERROR(VLOOKUP(S29,BORCALACAK!$B$61:$AD$110,20,0),"")</f>
        <v/>
      </c>
      <c r="V29" s="1"/>
      <c r="W29" s="1"/>
      <c r="X29" s="1"/>
      <c r="Y29" s="1"/>
      <c r="Z29" s="1"/>
      <c r="AA29" s="1"/>
      <c r="AB29" s="1"/>
      <c r="AC29" s="1"/>
      <c r="AD29" s="1"/>
      <c r="AE29" s="1"/>
      <c r="AF29" s="1"/>
      <c r="AG29" s="1"/>
    </row>
    <row r="30" spans="1:33" ht="20.100000000000001" customHeight="1" x14ac:dyDescent="0.3">
      <c r="A30" s="1"/>
      <c r="B30" s="277"/>
      <c r="C30" s="246"/>
      <c r="D30" s="247"/>
      <c r="E30" s="279"/>
      <c r="F30" s="267"/>
      <c r="G30" s="268"/>
      <c r="H30" s="277"/>
      <c r="I30" s="246"/>
      <c r="J30" s="247"/>
      <c r="K30" s="279"/>
      <c r="L30" s="267"/>
      <c r="M30" s="268"/>
      <c r="N30" s="283"/>
      <c r="O30" s="284"/>
      <c r="P30" s="285"/>
      <c r="Q30" s="241" t="str">
        <f>IFERROR(VLOOKUP(O30,BORCALACAK!$B$5:$AD$54,20,0),"")</f>
        <v/>
      </c>
      <c r="R30" s="290"/>
      <c r="S30" s="291"/>
      <c r="T30" s="292"/>
      <c r="U30" s="293" t="str">
        <f>IFERROR(VLOOKUP(S30,BORCALACAK!$B$61:$AD$110,20,0),"")</f>
        <v/>
      </c>
      <c r="V30" s="1"/>
      <c r="W30" s="1"/>
      <c r="X30" s="1"/>
      <c r="Y30" s="1"/>
      <c r="Z30" s="1"/>
      <c r="AA30" s="1"/>
      <c r="AB30" s="1"/>
      <c r="AC30" s="1"/>
      <c r="AD30" s="1"/>
      <c r="AE30" s="1"/>
      <c r="AF30" s="1"/>
      <c r="AG30" s="1"/>
    </row>
    <row r="31" spans="1:33" ht="20.100000000000001" customHeight="1" x14ac:dyDescent="0.3">
      <c r="A31" s="1"/>
      <c r="B31" s="278"/>
      <c r="C31" s="251"/>
      <c r="D31" s="252"/>
      <c r="E31" s="280"/>
      <c r="F31" s="270"/>
      <c r="G31" s="271"/>
      <c r="H31" s="278"/>
      <c r="I31" s="251"/>
      <c r="J31" s="252"/>
      <c r="K31" s="280"/>
      <c r="L31" s="270"/>
      <c r="M31" s="271"/>
      <c r="N31" s="286"/>
      <c r="O31" s="287"/>
      <c r="P31" s="288"/>
      <c r="Q31" s="289" t="str">
        <f>IFERROR(VLOOKUP(O31,BORCALACAK!$B$5:$AD$54,20,0),"")</f>
        <v/>
      </c>
      <c r="R31" s="294"/>
      <c r="S31" s="295"/>
      <c r="T31" s="296"/>
      <c r="U31" s="297" t="str">
        <f>IFERROR(VLOOKUP(S31,BORCALACAK!$B$61:$AD$110,20,0),"")</f>
        <v/>
      </c>
      <c r="V31" s="1"/>
      <c r="W31" s="1"/>
      <c r="X31" s="1"/>
      <c r="Y31" s="1"/>
      <c r="Z31" s="1"/>
      <c r="AA31" s="1"/>
      <c r="AB31" s="1"/>
      <c r="AC31" s="1"/>
      <c r="AD31" s="1"/>
      <c r="AE31" s="1"/>
      <c r="AF31" s="1"/>
      <c r="AG31" s="1"/>
    </row>
    <row r="32" spans="1:33" ht="20.100000000000001" customHeight="1" x14ac:dyDescent="0.3">
      <c r="A32" s="1"/>
      <c r="B32" s="277"/>
      <c r="C32" s="246"/>
      <c r="D32" s="247"/>
      <c r="E32" s="279"/>
      <c r="F32" s="267"/>
      <c r="G32" s="268"/>
      <c r="H32" s="277"/>
      <c r="I32" s="246"/>
      <c r="J32" s="247"/>
      <c r="K32" s="279"/>
      <c r="L32" s="267"/>
      <c r="M32" s="268"/>
      <c r="N32" s="283"/>
      <c r="O32" s="284"/>
      <c r="P32" s="285"/>
      <c r="Q32" s="241" t="str">
        <f>IFERROR(VLOOKUP(O32,BORCALACAK!$B$5:$AD$54,20,0),"")</f>
        <v/>
      </c>
      <c r="R32" s="290"/>
      <c r="S32" s="291"/>
      <c r="T32" s="292"/>
      <c r="U32" s="293" t="str">
        <f>IFERROR(VLOOKUP(S32,BORCALACAK!$B$61:$AD$110,20,0),"")</f>
        <v/>
      </c>
      <c r="V32" s="1"/>
      <c r="W32" s="1"/>
      <c r="X32" s="1"/>
      <c r="Y32" s="1"/>
      <c r="Z32" s="1"/>
      <c r="AA32" s="1"/>
      <c r="AB32" s="1"/>
      <c r="AC32" s="1"/>
      <c r="AD32" s="1"/>
      <c r="AE32" s="1"/>
      <c r="AF32" s="1"/>
      <c r="AG32" s="1"/>
    </row>
    <row r="33" spans="1:33" ht="20.100000000000001" customHeight="1" x14ac:dyDescent="0.3">
      <c r="A33" s="1"/>
      <c r="B33" s="278"/>
      <c r="C33" s="251"/>
      <c r="D33" s="252"/>
      <c r="E33" s="280"/>
      <c r="F33" s="270"/>
      <c r="G33" s="271"/>
      <c r="H33" s="278"/>
      <c r="I33" s="251"/>
      <c r="J33" s="252"/>
      <c r="K33" s="280"/>
      <c r="L33" s="270"/>
      <c r="M33" s="271"/>
      <c r="N33" s="286"/>
      <c r="O33" s="287"/>
      <c r="P33" s="288"/>
      <c r="Q33" s="289" t="str">
        <f>IFERROR(VLOOKUP(O33,BORCALACAK!$B$5:$AD$54,20,0),"")</f>
        <v/>
      </c>
      <c r="R33" s="294"/>
      <c r="S33" s="295"/>
      <c r="T33" s="296"/>
      <c r="U33" s="297" t="str">
        <f>IFERROR(VLOOKUP(S33,BORCALACAK!$B$61:$AD$110,20,0),"")</f>
        <v/>
      </c>
      <c r="V33" s="1"/>
      <c r="W33" s="1"/>
      <c r="X33" s="1"/>
      <c r="Y33" s="1"/>
      <c r="Z33" s="1"/>
      <c r="AA33" s="1"/>
      <c r="AB33" s="1"/>
      <c r="AC33" s="1"/>
      <c r="AD33" s="1"/>
      <c r="AE33" s="1"/>
      <c r="AF33" s="1"/>
      <c r="AG33" s="1"/>
    </row>
    <row r="34" spans="1:33" ht="20.100000000000001" customHeight="1" x14ac:dyDescent="0.3">
      <c r="A34" s="1"/>
      <c r="B34" s="277"/>
      <c r="C34" s="246"/>
      <c r="D34" s="247"/>
      <c r="E34" s="279"/>
      <c r="F34" s="267"/>
      <c r="G34" s="268"/>
      <c r="H34" s="277"/>
      <c r="I34" s="246"/>
      <c r="J34" s="247"/>
      <c r="K34" s="279"/>
      <c r="L34" s="267"/>
      <c r="M34" s="268"/>
      <c r="N34" s="283"/>
      <c r="O34" s="284"/>
      <c r="P34" s="285"/>
      <c r="Q34" s="241" t="str">
        <f>IFERROR(VLOOKUP(O34,BORCALACAK!$B$5:$AD$54,20,0),"")</f>
        <v/>
      </c>
      <c r="R34" s="290"/>
      <c r="S34" s="291"/>
      <c r="T34" s="292"/>
      <c r="U34" s="293" t="str">
        <f>IFERROR(VLOOKUP(S34,BORCALACAK!$B$61:$AD$110,20,0),"")</f>
        <v/>
      </c>
      <c r="V34" s="1"/>
      <c r="W34" s="1"/>
      <c r="X34" s="1"/>
      <c r="Y34" s="1"/>
      <c r="Z34" s="1"/>
      <c r="AA34" s="1"/>
      <c r="AB34" s="1"/>
      <c r="AC34" s="1"/>
      <c r="AD34" s="1"/>
      <c r="AE34" s="1"/>
      <c r="AF34" s="1"/>
      <c r="AG34" s="1"/>
    </row>
    <row r="35" spans="1:33" ht="20.100000000000001" customHeight="1" x14ac:dyDescent="0.3">
      <c r="A35" s="1"/>
      <c r="B35" s="278"/>
      <c r="C35" s="251"/>
      <c r="D35" s="252"/>
      <c r="E35" s="280"/>
      <c r="F35" s="270"/>
      <c r="G35" s="271"/>
      <c r="H35" s="278"/>
      <c r="I35" s="251"/>
      <c r="J35" s="252"/>
      <c r="K35" s="280"/>
      <c r="L35" s="270"/>
      <c r="M35" s="271"/>
      <c r="N35" s="286"/>
      <c r="O35" s="287"/>
      <c r="P35" s="288"/>
      <c r="Q35" s="289" t="str">
        <f>IFERROR(VLOOKUP(O35,BORCALACAK!$B$5:$AD$54,20,0),"")</f>
        <v/>
      </c>
      <c r="R35" s="294"/>
      <c r="S35" s="295"/>
      <c r="T35" s="296"/>
      <c r="U35" s="297" t="str">
        <f>IFERROR(VLOOKUP(S35,BORCALACAK!$B$61:$AD$110,20,0),"")</f>
        <v/>
      </c>
      <c r="V35" s="1"/>
      <c r="W35" s="1"/>
      <c r="X35" s="1"/>
      <c r="Y35" s="1"/>
      <c r="Z35" s="1"/>
      <c r="AA35" s="1"/>
      <c r="AB35" s="1"/>
      <c r="AC35" s="1"/>
      <c r="AD35" s="1"/>
      <c r="AE35" s="1"/>
      <c r="AF35" s="1"/>
      <c r="AG35" s="1"/>
    </row>
    <row r="36" spans="1:33" ht="20.100000000000001" customHeight="1" x14ac:dyDescent="0.3">
      <c r="A36" s="1"/>
      <c r="B36" s="277"/>
      <c r="C36" s="246"/>
      <c r="D36" s="247"/>
      <c r="E36" s="279"/>
      <c r="F36" s="267"/>
      <c r="G36" s="268"/>
      <c r="H36" s="277"/>
      <c r="I36" s="246"/>
      <c r="J36" s="247"/>
      <c r="K36" s="279"/>
      <c r="L36" s="267"/>
      <c r="M36" s="268"/>
      <c r="N36" s="283"/>
      <c r="O36" s="284"/>
      <c r="P36" s="285"/>
      <c r="Q36" s="241" t="str">
        <f>IFERROR(VLOOKUP(O36,BORCALACAK!$B$5:$AD$54,20,0),"")</f>
        <v/>
      </c>
      <c r="R36" s="290"/>
      <c r="S36" s="291"/>
      <c r="T36" s="292"/>
      <c r="U36" s="293" t="str">
        <f>IFERROR(VLOOKUP(S36,BORCALACAK!$B$61:$AD$110,20,0),"")</f>
        <v/>
      </c>
      <c r="V36" s="1"/>
      <c r="W36" s="1"/>
      <c r="X36" s="1"/>
      <c r="Y36" s="1"/>
      <c r="Z36" s="1"/>
      <c r="AA36" s="1"/>
      <c r="AB36" s="1"/>
      <c r="AC36" s="1"/>
      <c r="AD36" s="1"/>
      <c r="AE36" s="1"/>
      <c r="AF36" s="1"/>
      <c r="AG36" s="1"/>
    </row>
    <row r="37" spans="1:33" ht="20.100000000000001" customHeight="1" x14ac:dyDescent="0.3">
      <c r="A37" s="1"/>
      <c r="B37" s="278"/>
      <c r="C37" s="251"/>
      <c r="D37" s="252"/>
      <c r="E37" s="280"/>
      <c r="F37" s="270"/>
      <c r="G37" s="271"/>
      <c r="H37" s="278"/>
      <c r="I37" s="251"/>
      <c r="J37" s="252"/>
      <c r="K37" s="280"/>
      <c r="L37" s="270"/>
      <c r="M37" s="271"/>
      <c r="N37" s="286"/>
      <c r="O37" s="287"/>
      <c r="P37" s="288"/>
      <c r="Q37" s="289" t="str">
        <f>IFERROR(VLOOKUP(O37,BORCALACAK!$B$5:$AD$54,20,0),"")</f>
        <v/>
      </c>
      <c r="R37" s="294"/>
      <c r="S37" s="295"/>
      <c r="T37" s="296"/>
      <c r="U37" s="297" t="str">
        <f>IFERROR(VLOOKUP(S37,BORCALACAK!$B$61:$AD$110,20,0),"")</f>
        <v/>
      </c>
      <c r="V37" s="1"/>
      <c r="W37" s="1"/>
      <c r="X37" s="1"/>
      <c r="Y37" s="1"/>
      <c r="Z37" s="1"/>
      <c r="AA37" s="1"/>
      <c r="AB37" s="1"/>
      <c r="AC37" s="1"/>
      <c r="AD37" s="1"/>
      <c r="AE37" s="1"/>
      <c r="AF37" s="1"/>
      <c r="AG37" s="1"/>
    </row>
    <row r="38" spans="1:33" ht="20.100000000000001" customHeight="1" x14ac:dyDescent="0.3">
      <c r="A38" s="1"/>
      <c r="B38" s="277"/>
      <c r="C38" s="246"/>
      <c r="D38" s="247"/>
      <c r="E38" s="279"/>
      <c r="F38" s="267"/>
      <c r="G38" s="268"/>
      <c r="H38" s="277"/>
      <c r="I38" s="246"/>
      <c r="J38" s="247"/>
      <c r="K38" s="279"/>
      <c r="L38" s="267"/>
      <c r="M38" s="268"/>
      <c r="N38" s="283"/>
      <c r="O38" s="284"/>
      <c r="P38" s="285"/>
      <c r="Q38" s="241" t="str">
        <f>IFERROR(VLOOKUP(O38,BORCALACAK!$B$5:$AD$54,20,0),"")</f>
        <v/>
      </c>
      <c r="R38" s="290"/>
      <c r="S38" s="291"/>
      <c r="T38" s="292"/>
      <c r="U38" s="293" t="str">
        <f>IFERROR(VLOOKUP(S38,BORCALACAK!$B$61:$AD$110,20,0),"")</f>
        <v/>
      </c>
      <c r="V38" s="1"/>
      <c r="W38" s="1"/>
      <c r="X38" s="1"/>
      <c r="Y38" s="1"/>
      <c r="Z38" s="1"/>
      <c r="AA38" s="1"/>
      <c r="AB38" s="1"/>
      <c r="AC38" s="1"/>
      <c r="AD38" s="1"/>
      <c r="AE38" s="1"/>
      <c r="AF38" s="1"/>
      <c r="AG38" s="1"/>
    </row>
    <row r="39" spans="1:33" ht="20.100000000000001" customHeight="1" x14ac:dyDescent="0.3">
      <c r="A39" s="1"/>
      <c r="B39" s="278"/>
      <c r="C39" s="251"/>
      <c r="D39" s="252"/>
      <c r="E39" s="280"/>
      <c r="F39" s="270"/>
      <c r="G39" s="271"/>
      <c r="H39" s="278"/>
      <c r="I39" s="251"/>
      <c r="J39" s="252"/>
      <c r="K39" s="280"/>
      <c r="L39" s="270"/>
      <c r="M39" s="271"/>
      <c r="N39" s="286"/>
      <c r="O39" s="287"/>
      <c r="P39" s="288"/>
      <c r="Q39" s="289" t="str">
        <f>IFERROR(VLOOKUP(O39,BORCALACAK!$B$5:$AD$54,20,0),"")</f>
        <v/>
      </c>
      <c r="R39" s="294"/>
      <c r="S39" s="295"/>
      <c r="T39" s="296"/>
      <c r="U39" s="297" t="str">
        <f>IFERROR(VLOOKUP(S39,BORCALACAK!$B$61:$AD$110,20,0),"")</f>
        <v/>
      </c>
      <c r="V39" s="1"/>
      <c r="W39" s="1"/>
      <c r="X39" s="1"/>
      <c r="Y39" s="1"/>
      <c r="Z39" s="1"/>
      <c r="AA39" s="1"/>
      <c r="AB39" s="1"/>
      <c r="AC39" s="1"/>
      <c r="AD39" s="1"/>
      <c r="AE39" s="1"/>
      <c r="AF39" s="1"/>
      <c r="AG39" s="1"/>
    </row>
    <row r="40" spans="1:33" ht="20.100000000000001" customHeight="1" x14ac:dyDescent="0.3">
      <c r="A40" s="1"/>
      <c r="B40" s="277"/>
      <c r="C40" s="246"/>
      <c r="D40" s="247"/>
      <c r="E40" s="279"/>
      <c r="F40" s="267"/>
      <c r="G40" s="268"/>
      <c r="H40" s="277"/>
      <c r="I40" s="246"/>
      <c r="J40" s="247"/>
      <c r="K40" s="279"/>
      <c r="L40" s="267"/>
      <c r="M40" s="268"/>
      <c r="N40" s="283"/>
      <c r="O40" s="284"/>
      <c r="P40" s="285"/>
      <c r="Q40" s="241" t="str">
        <f>IFERROR(VLOOKUP(O40,BORCALACAK!$B$5:$AD$54,20,0),"")</f>
        <v/>
      </c>
      <c r="R40" s="290"/>
      <c r="S40" s="291"/>
      <c r="T40" s="292"/>
      <c r="U40" s="293" t="str">
        <f>IFERROR(VLOOKUP(S40,BORCALACAK!$B$61:$AD$110,20,0),"")</f>
        <v/>
      </c>
      <c r="V40" s="1"/>
      <c r="W40" s="1"/>
      <c r="X40" s="1"/>
      <c r="Y40" s="1"/>
      <c r="Z40" s="1"/>
      <c r="AA40" s="1"/>
      <c r="AB40" s="1"/>
      <c r="AC40" s="1"/>
      <c r="AD40" s="1"/>
      <c r="AE40" s="1"/>
      <c r="AF40" s="1"/>
      <c r="AG40" s="1"/>
    </row>
    <row r="41" spans="1:33" ht="20.100000000000001" customHeight="1" x14ac:dyDescent="0.3">
      <c r="A41" s="1"/>
      <c r="B41" s="278"/>
      <c r="C41" s="251"/>
      <c r="D41" s="252"/>
      <c r="E41" s="280"/>
      <c r="F41" s="270"/>
      <c r="G41" s="271"/>
      <c r="H41" s="278"/>
      <c r="I41" s="251"/>
      <c r="J41" s="252"/>
      <c r="K41" s="280"/>
      <c r="L41" s="270"/>
      <c r="M41" s="271"/>
      <c r="N41" s="286"/>
      <c r="O41" s="287"/>
      <c r="P41" s="288"/>
      <c r="Q41" s="289" t="str">
        <f>IFERROR(VLOOKUP(O41,BORCALACAK!$B$5:$AD$54,20,0),"")</f>
        <v/>
      </c>
      <c r="R41" s="294"/>
      <c r="S41" s="295"/>
      <c r="T41" s="296"/>
      <c r="U41" s="297" t="str">
        <f>IFERROR(VLOOKUP(S41,BORCALACAK!$B$61:$AD$110,20,0),"")</f>
        <v/>
      </c>
      <c r="V41" s="1"/>
      <c r="W41" s="1"/>
      <c r="X41" s="1"/>
      <c r="Y41" s="1"/>
      <c r="Z41" s="1"/>
      <c r="AA41" s="1"/>
      <c r="AB41" s="1"/>
      <c r="AC41" s="1"/>
      <c r="AD41" s="1"/>
      <c r="AE41" s="1"/>
      <c r="AF41" s="1"/>
      <c r="AG41" s="1"/>
    </row>
    <row r="42" spans="1:33" ht="20.100000000000001" customHeight="1" x14ac:dyDescent="0.3">
      <c r="A42" s="1"/>
      <c r="B42" s="277"/>
      <c r="C42" s="246"/>
      <c r="D42" s="247"/>
      <c r="E42" s="279"/>
      <c r="F42" s="267"/>
      <c r="G42" s="268"/>
      <c r="H42" s="277"/>
      <c r="I42" s="246"/>
      <c r="J42" s="247"/>
      <c r="K42" s="279"/>
      <c r="L42" s="267"/>
      <c r="M42" s="268"/>
      <c r="N42" s="283"/>
      <c r="O42" s="284"/>
      <c r="P42" s="285"/>
      <c r="Q42" s="241" t="str">
        <f>IFERROR(VLOOKUP(O42,BORCALACAK!$B$5:$AD$54,20,0),"")</f>
        <v/>
      </c>
      <c r="R42" s="290"/>
      <c r="S42" s="291"/>
      <c r="T42" s="292"/>
      <c r="U42" s="293" t="str">
        <f>IFERROR(VLOOKUP(S42,BORCALACAK!$B$61:$AD$110,20,0),"")</f>
        <v/>
      </c>
      <c r="V42" s="1"/>
      <c r="W42" s="1"/>
      <c r="X42" s="1"/>
      <c r="Y42" s="1"/>
      <c r="Z42" s="1"/>
      <c r="AA42" s="1"/>
      <c r="AB42" s="1"/>
      <c r="AC42" s="1"/>
      <c r="AD42" s="1"/>
      <c r="AE42" s="1"/>
      <c r="AF42" s="1"/>
      <c r="AG42" s="1"/>
    </row>
    <row r="43" spans="1:33" ht="20.100000000000001" customHeight="1" x14ac:dyDescent="0.3">
      <c r="A43" s="1"/>
      <c r="B43" s="278"/>
      <c r="C43" s="251"/>
      <c r="D43" s="252"/>
      <c r="E43" s="280"/>
      <c r="F43" s="270"/>
      <c r="G43" s="271"/>
      <c r="H43" s="278"/>
      <c r="I43" s="251"/>
      <c r="J43" s="252"/>
      <c r="K43" s="280"/>
      <c r="L43" s="270"/>
      <c r="M43" s="271"/>
      <c r="N43" s="286"/>
      <c r="O43" s="287"/>
      <c r="P43" s="288"/>
      <c r="Q43" s="289" t="str">
        <f>IFERROR(VLOOKUP(O43,BORCALACAK!$B$5:$AD$54,20,0),"")</f>
        <v/>
      </c>
      <c r="R43" s="294"/>
      <c r="S43" s="295"/>
      <c r="T43" s="296"/>
      <c r="U43" s="297" t="str">
        <f>IFERROR(VLOOKUP(S43,BORCALACAK!$B$61:$AD$110,20,0),"")</f>
        <v/>
      </c>
      <c r="V43" s="1"/>
      <c r="W43" s="1"/>
      <c r="X43" s="1"/>
      <c r="Y43" s="1"/>
      <c r="Z43" s="1"/>
      <c r="AA43" s="1"/>
      <c r="AB43" s="1"/>
      <c r="AC43" s="1"/>
      <c r="AD43" s="1"/>
      <c r="AE43" s="1"/>
      <c r="AF43" s="1"/>
      <c r="AG43" s="1"/>
    </row>
    <row r="44" spans="1:33" ht="20.100000000000001" customHeight="1" x14ac:dyDescent="0.3">
      <c r="A44" s="1"/>
      <c r="B44" s="277"/>
      <c r="C44" s="246"/>
      <c r="D44" s="247"/>
      <c r="E44" s="279"/>
      <c r="F44" s="267"/>
      <c r="G44" s="268"/>
      <c r="H44" s="277"/>
      <c r="I44" s="246"/>
      <c r="J44" s="247"/>
      <c r="K44" s="279"/>
      <c r="L44" s="267"/>
      <c r="M44" s="268"/>
      <c r="N44" s="283"/>
      <c r="O44" s="284"/>
      <c r="P44" s="285"/>
      <c r="Q44" s="241" t="str">
        <f>IFERROR(VLOOKUP(O44,BORCALACAK!$B$5:$AD$54,20,0),"")</f>
        <v/>
      </c>
      <c r="R44" s="290"/>
      <c r="S44" s="291"/>
      <c r="T44" s="292"/>
      <c r="U44" s="293" t="str">
        <f>IFERROR(VLOOKUP(S44,BORCALACAK!$B$61:$AD$110,20,0),"")</f>
        <v/>
      </c>
      <c r="V44" s="1"/>
      <c r="W44" s="1"/>
      <c r="X44" s="1"/>
      <c r="Y44" s="1"/>
      <c r="Z44" s="1"/>
      <c r="AA44" s="1"/>
      <c r="AB44" s="1"/>
      <c r="AC44" s="1"/>
      <c r="AD44" s="1"/>
      <c r="AE44" s="1"/>
      <c r="AF44" s="1"/>
      <c r="AG44" s="1"/>
    </row>
    <row r="45" spans="1:33" ht="20.100000000000001" customHeight="1" x14ac:dyDescent="0.3">
      <c r="A45" s="1"/>
      <c r="B45" s="278"/>
      <c r="C45" s="251"/>
      <c r="D45" s="252"/>
      <c r="E45" s="280"/>
      <c r="F45" s="270"/>
      <c r="G45" s="271"/>
      <c r="H45" s="278"/>
      <c r="I45" s="251"/>
      <c r="J45" s="252"/>
      <c r="K45" s="280"/>
      <c r="L45" s="270"/>
      <c r="M45" s="271"/>
      <c r="N45" s="286"/>
      <c r="O45" s="287"/>
      <c r="P45" s="288"/>
      <c r="Q45" s="289" t="str">
        <f>IFERROR(VLOOKUP(O45,BORCALACAK!$B$5:$AD$54,20,0),"")</f>
        <v/>
      </c>
      <c r="R45" s="294"/>
      <c r="S45" s="295"/>
      <c r="T45" s="296"/>
      <c r="U45" s="297" t="str">
        <f>IFERROR(VLOOKUP(S45,BORCALACAK!$B$61:$AD$110,20,0),"")</f>
        <v/>
      </c>
      <c r="V45" s="1"/>
      <c r="W45" s="1"/>
      <c r="X45" s="1"/>
      <c r="Y45" s="1"/>
      <c r="Z45" s="1"/>
      <c r="AA45" s="1"/>
      <c r="AB45" s="1"/>
      <c r="AC45" s="1"/>
      <c r="AD45" s="1"/>
      <c r="AE45" s="1"/>
      <c r="AF45" s="1"/>
      <c r="AG45" s="1"/>
    </row>
    <row r="46" spans="1:33" ht="20.100000000000001" customHeight="1" x14ac:dyDescent="0.3">
      <c r="A46" s="1"/>
      <c r="B46" s="277"/>
      <c r="C46" s="246"/>
      <c r="D46" s="247"/>
      <c r="E46" s="279"/>
      <c r="F46" s="267"/>
      <c r="G46" s="268"/>
      <c r="H46" s="277"/>
      <c r="I46" s="246"/>
      <c r="J46" s="247"/>
      <c r="K46" s="279"/>
      <c r="L46" s="267"/>
      <c r="M46" s="268"/>
      <c r="N46" s="283"/>
      <c r="O46" s="284"/>
      <c r="P46" s="285"/>
      <c r="Q46" s="241" t="str">
        <f>IFERROR(VLOOKUP(O46,BORCALACAK!$B$5:$AD$54,20,0),"")</f>
        <v/>
      </c>
      <c r="R46" s="290"/>
      <c r="S46" s="291"/>
      <c r="T46" s="292"/>
      <c r="U46" s="293" t="str">
        <f>IFERROR(VLOOKUP(S46,BORCALACAK!$B$61:$AD$110,20,0),"")</f>
        <v/>
      </c>
      <c r="V46" s="1"/>
      <c r="W46" s="1"/>
      <c r="X46" s="1"/>
      <c r="Y46" s="1"/>
      <c r="Z46" s="1"/>
      <c r="AA46" s="1"/>
      <c r="AB46" s="1"/>
      <c r="AC46" s="1"/>
      <c r="AD46" s="1"/>
      <c r="AE46" s="1"/>
      <c r="AF46" s="1"/>
      <c r="AG46" s="1"/>
    </row>
    <row r="47" spans="1:33" ht="20.100000000000001" customHeight="1" x14ac:dyDescent="0.3">
      <c r="A47" s="1"/>
      <c r="B47" s="278"/>
      <c r="C47" s="251"/>
      <c r="D47" s="252"/>
      <c r="E47" s="280"/>
      <c r="F47" s="270"/>
      <c r="G47" s="271"/>
      <c r="H47" s="278"/>
      <c r="I47" s="251"/>
      <c r="J47" s="252"/>
      <c r="K47" s="280"/>
      <c r="L47" s="270"/>
      <c r="M47" s="271"/>
      <c r="N47" s="286"/>
      <c r="O47" s="287"/>
      <c r="P47" s="288"/>
      <c r="Q47" s="289" t="str">
        <f>IFERROR(VLOOKUP(O47,BORCALACAK!$B$5:$AD$54,20,0),"")</f>
        <v/>
      </c>
      <c r="R47" s="294"/>
      <c r="S47" s="295"/>
      <c r="T47" s="296"/>
      <c r="U47" s="297" t="str">
        <f>IFERROR(VLOOKUP(S47,BORCALACAK!$B$61:$AD$110,20,0),"")</f>
        <v/>
      </c>
      <c r="V47" s="1"/>
      <c r="W47" s="1"/>
      <c r="X47" s="1"/>
      <c r="Y47" s="1"/>
      <c r="Z47" s="1"/>
      <c r="AA47" s="1"/>
      <c r="AB47" s="1"/>
      <c r="AC47" s="1"/>
      <c r="AD47" s="1"/>
      <c r="AE47" s="1"/>
      <c r="AF47" s="1"/>
      <c r="AG47" s="1"/>
    </row>
    <row r="48" spans="1:33" ht="20.100000000000001" customHeight="1" x14ac:dyDescent="0.3">
      <c r="A48" s="1"/>
      <c r="B48" s="277"/>
      <c r="C48" s="246"/>
      <c r="D48" s="247"/>
      <c r="E48" s="279"/>
      <c r="F48" s="267"/>
      <c r="G48" s="268"/>
      <c r="H48" s="277"/>
      <c r="I48" s="246"/>
      <c r="J48" s="247"/>
      <c r="K48" s="279"/>
      <c r="L48" s="267"/>
      <c r="M48" s="268"/>
      <c r="N48" s="283"/>
      <c r="O48" s="284"/>
      <c r="P48" s="285"/>
      <c r="Q48" s="241" t="str">
        <f>IFERROR(VLOOKUP(O48,BORCALACAK!$B$5:$AD$54,20,0),"")</f>
        <v/>
      </c>
      <c r="R48" s="290"/>
      <c r="S48" s="291"/>
      <c r="T48" s="292"/>
      <c r="U48" s="293" t="str">
        <f>IFERROR(VLOOKUP(S48,BORCALACAK!$B$61:$AD$110,20,0),"")</f>
        <v/>
      </c>
      <c r="V48" s="1"/>
      <c r="W48" s="1"/>
      <c r="X48" s="1"/>
      <c r="Y48" s="1"/>
      <c r="Z48" s="1"/>
      <c r="AA48" s="1"/>
      <c r="AB48" s="1"/>
      <c r="AC48" s="1"/>
      <c r="AD48" s="1"/>
      <c r="AE48" s="1"/>
      <c r="AF48" s="1"/>
      <c r="AG48" s="1"/>
    </row>
    <row r="49" spans="1:33" ht="20.100000000000001" customHeight="1" x14ac:dyDescent="0.3">
      <c r="A49" s="1"/>
      <c r="B49" s="278"/>
      <c r="C49" s="251"/>
      <c r="D49" s="252"/>
      <c r="E49" s="280"/>
      <c r="F49" s="270"/>
      <c r="G49" s="271"/>
      <c r="H49" s="278"/>
      <c r="I49" s="251"/>
      <c r="J49" s="252"/>
      <c r="K49" s="280"/>
      <c r="L49" s="270"/>
      <c r="M49" s="271"/>
      <c r="N49" s="286"/>
      <c r="O49" s="287"/>
      <c r="P49" s="288"/>
      <c r="Q49" s="289" t="str">
        <f>IFERROR(VLOOKUP(O49,BORCALACAK!$B$5:$AD$54,20,0),"")</f>
        <v/>
      </c>
      <c r="R49" s="294"/>
      <c r="S49" s="295"/>
      <c r="T49" s="296"/>
      <c r="U49" s="297" t="str">
        <f>IFERROR(VLOOKUP(S49,BORCALACAK!$B$61:$AD$110,20,0),"")</f>
        <v/>
      </c>
      <c r="V49" s="1"/>
      <c r="W49" s="1"/>
      <c r="X49" s="1"/>
      <c r="Y49" s="1"/>
      <c r="Z49" s="1"/>
      <c r="AA49" s="1"/>
      <c r="AB49" s="1"/>
      <c r="AC49" s="1"/>
      <c r="AD49" s="1"/>
      <c r="AE49" s="1"/>
      <c r="AF49" s="1"/>
      <c r="AG49" s="1"/>
    </row>
    <row r="50" spans="1:33" ht="20.100000000000001" customHeight="1" x14ac:dyDescent="0.3">
      <c r="A50" s="1"/>
      <c r="B50" s="277"/>
      <c r="C50" s="246"/>
      <c r="D50" s="247"/>
      <c r="E50" s="279"/>
      <c r="F50" s="267"/>
      <c r="G50" s="268"/>
      <c r="H50" s="277"/>
      <c r="I50" s="246"/>
      <c r="J50" s="247"/>
      <c r="K50" s="279"/>
      <c r="L50" s="267"/>
      <c r="M50" s="268"/>
      <c r="N50" s="283"/>
      <c r="O50" s="284"/>
      <c r="P50" s="285"/>
      <c r="Q50" s="241" t="str">
        <f>IFERROR(VLOOKUP(O50,BORCALACAK!$B$5:$AD$54,20,0),"")</f>
        <v/>
      </c>
      <c r="R50" s="290"/>
      <c r="S50" s="291"/>
      <c r="T50" s="292"/>
      <c r="U50" s="293" t="str">
        <f>IFERROR(VLOOKUP(S50,BORCALACAK!$B$61:$AD$110,20,0),"")</f>
        <v/>
      </c>
      <c r="V50" s="1"/>
      <c r="W50" s="1"/>
      <c r="X50" s="1"/>
      <c r="Y50" s="1"/>
      <c r="Z50" s="1"/>
      <c r="AA50" s="1"/>
      <c r="AB50" s="1"/>
      <c r="AC50" s="1"/>
      <c r="AD50" s="1"/>
      <c r="AE50" s="1"/>
      <c r="AF50" s="1"/>
      <c r="AG50" s="1"/>
    </row>
    <row r="51" spans="1:33" ht="20.100000000000001" customHeight="1" x14ac:dyDescent="0.3">
      <c r="A51" s="1"/>
      <c r="B51" s="278"/>
      <c r="C51" s="251"/>
      <c r="D51" s="252"/>
      <c r="E51" s="280"/>
      <c r="F51" s="270"/>
      <c r="G51" s="271"/>
      <c r="H51" s="278"/>
      <c r="I51" s="251"/>
      <c r="J51" s="252"/>
      <c r="K51" s="280"/>
      <c r="L51" s="270"/>
      <c r="M51" s="271"/>
      <c r="N51" s="286"/>
      <c r="O51" s="287"/>
      <c r="P51" s="288"/>
      <c r="Q51" s="289" t="str">
        <f>IFERROR(VLOOKUP(O51,BORCALACAK!$B$5:$AD$54,20,0),"")</f>
        <v/>
      </c>
      <c r="R51" s="294"/>
      <c r="S51" s="295"/>
      <c r="T51" s="296"/>
      <c r="U51" s="297" t="str">
        <f>IFERROR(VLOOKUP(S51,BORCALACAK!$B$61:$AD$110,20,0),"")</f>
        <v/>
      </c>
      <c r="V51" s="1"/>
      <c r="W51" s="1"/>
      <c r="X51" s="1"/>
      <c r="Y51" s="1"/>
      <c r="Z51" s="1"/>
      <c r="AA51" s="1"/>
      <c r="AB51" s="1"/>
      <c r="AC51" s="1"/>
      <c r="AD51" s="1"/>
      <c r="AE51" s="1"/>
      <c r="AF51" s="1"/>
      <c r="AG51" s="1"/>
    </row>
    <row r="52" spans="1:33" ht="20.100000000000001" customHeight="1" x14ac:dyDescent="0.3">
      <c r="A52" s="1"/>
      <c r="B52" s="277"/>
      <c r="C52" s="246"/>
      <c r="D52" s="247"/>
      <c r="E52" s="279"/>
      <c r="F52" s="267"/>
      <c r="G52" s="268"/>
      <c r="H52" s="277"/>
      <c r="I52" s="246"/>
      <c r="J52" s="247"/>
      <c r="K52" s="279"/>
      <c r="L52" s="267"/>
      <c r="M52" s="268"/>
      <c r="N52" s="283"/>
      <c r="O52" s="284"/>
      <c r="P52" s="285"/>
      <c r="Q52" s="241" t="str">
        <f>IFERROR(VLOOKUP(O52,BORCALACAK!$B$5:$AD$54,20,0),"")</f>
        <v/>
      </c>
      <c r="R52" s="290"/>
      <c r="S52" s="291"/>
      <c r="T52" s="292"/>
      <c r="U52" s="293" t="str">
        <f>IFERROR(VLOOKUP(S52,BORCALACAK!$B$61:$AD$110,20,0),"")</f>
        <v/>
      </c>
      <c r="V52" s="1"/>
      <c r="W52" s="1"/>
      <c r="X52" s="1"/>
      <c r="Y52" s="1"/>
      <c r="Z52" s="1"/>
      <c r="AA52" s="1"/>
      <c r="AB52" s="1"/>
      <c r="AC52" s="1"/>
      <c r="AD52" s="1"/>
      <c r="AE52" s="1"/>
      <c r="AF52" s="1"/>
      <c r="AG52" s="1"/>
    </row>
    <row r="53" spans="1:33" ht="20.100000000000001" customHeight="1" x14ac:dyDescent="0.3">
      <c r="A53" s="1"/>
      <c r="B53" s="278"/>
      <c r="C53" s="251"/>
      <c r="D53" s="252"/>
      <c r="E53" s="280"/>
      <c r="F53" s="270"/>
      <c r="G53" s="271"/>
      <c r="H53" s="278"/>
      <c r="I53" s="251"/>
      <c r="J53" s="252"/>
      <c r="K53" s="280"/>
      <c r="L53" s="270"/>
      <c r="M53" s="271"/>
      <c r="N53" s="286"/>
      <c r="O53" s="287"/>
      <c r="P53" s="288"/>
      <c r="Q53" s="289" t="str">
        <f>IFERROR(VLOOKUP(O53,BORCALACAK!$B$5:$AD$54,20,0),"")</f>
        <v/>
      </c>
      <c r="R53" s="294"/>
      <c r="S53" s="295"/>
      <c r="T53" s="296"/>
      <c r="U53" s="297" t="str">
        <f>IFERROR(VLOOKUP(S53,BORCALACAK!$B$61:$AD$110,20,0),"")</f>
        <v/>
      </c>
      <c r="V53" s="1"/>
      <c r="W53" s="1"/>
      <c r="X53" s="1"/>
      <c r="Y53" s="1"/>
      <c r="Z53" s="1"/>
      <c r="AA53" s="1"/>
      <c r="AB53" s="1"/>
      <c r="AC53" s="1"/>
      <c r="AD53" s="1"/>
      <c r="AE53" s="1"/>
      <c r="AF53" s="1"/>
      <c r="AG53" s="1"/>
    </row>
    <row r="54" spans="1:33" ht="20.100000000000001" customHeight="1" x14ac:dyDescent="0.3">
      <c r="A54" s="1"/>
      <c r="B54" s="277"/>
      <c r="C54" s="246"/>
      <c r="D54" s="247"/>
      <c r="E54" s="279"/>
      <c r="F54" s="267"/>
      <c r="G54" s="268"/>
      <c r="H54" s="277"/>
      <c r="I54" s="246"/>
      <c r="J54" s="247"/>
      <c r="K54" s="279"/>
      <c r="L54" s="267"/>
      <c r="M54" s="268"/>
      <c r="N54" s="283"/>
      <c r="O54" s="284"/>
      <c r="P54" s="285"/>
      <c r="Q54" s="241" t="str">
        <f>IFERROR(VLOOKUP(O54,BORCALACAK!$B$5:$AD$54,20,0),"")</f>
        <v/>
      </c>
      <c r="R54" s="290"/>
      <c r="S54" s="291"/>
      <c r="T54" s="292"/>
      <c r="U54" s="293" t="str">
        <f>IFERROR(VLOOKUP(S54,BORCALACAK!$B$61:$AD$110,20,0),"")</f>
        <v/>
      </c>
      <c r="V54" s="1"/>
      <c r="W54" s="1"/>
      <c r="X54" s="1"/>
      <c r="Y54" s="1"/>
      <c r="Z54" s="1"/>
      <c r="AA54" s="1"/>
      <c r="AB54" s="1"/>
      <c r="AC54" s="1"/>
      <c r="AD54" s="1"/>
      <c r="AE54" s="1"/>
      <c r="AF54" s="1"/>
      <c r="AG54" s="1"/>
    </row>
    <row r="55" spans="1:33" ht="20.100000000000001" customHeight="1" x14ac:dyDescent="0.3">
      <c r="A55" s="1"/>
      <c r="B55" s="278"/>
      <c r="C55" s="251"/>
      <c r="D55" s="252"/>
      <c r="E55" s="280"/>
      <c r="F55" s="270"/>
      <c r="G55" s="271"/>
      <c r="H55" s="278"/>
      <c r="I55" s="251"/>
      <c r="J55" s="252"/>
      <c r="K55" s="280"/>
      <c r="L55" s="270"/>
      <c r="M55" s="271"/>
      <c r="N55" s="286"/>
      <c r="O55" s="287"/>
      <c r="P55" s="288"/>
      <c r="Q55" s="289" t="str">
        <f>IFERROR(VLOOKUP(O55,BORCALACAK!$B$5:$AD$54,20,0),"")</f>
        <v/>
      </c>
      <c r="R55" s="294"/>
      <c r="S55" s="295"/>
      <c r="T55" s="296"/>
      <c r="U55" s="297" t="str">
        <f>IFERROR(VLOOKUP(S55,BORCALACAK!$B$61:$AD$110,20,0),"")</f>
        <v/>
      </c>
      <c r="V55" s="1"/>
      <c r="W55" s="1"/>
      <c r="X55" s="1"/>
      <c r="Y55" s="1"/>
      <c r="Z55" s="1"/>
      <c r="AA55" s="1"/>
      <c r="AB55" s="1"/>
      <c r="AC55" s="1"/>
      <c r="AD55" s="1"/>
      <c r="AE55" s="1"/>
      <c r="AF55" s="1"/>
      <c r="AG55" s="1"/>
    </row>
    <row r="56" spans="1:33" ht="20.100000000000001" customHeight="1" x14ac:dyDescent="0.3">
      <c r="A56" s="1"/>
      <c r="B56" s="277"/>
      <c r="C56" s="246"/>
      <c r="D56" s="247"/>
      <c r="E56" s="279"/>
      <c r="F56" s="267"/>
      <c r="G56" s="268"/>
      <c r="H56" s="277"/>
      <c r="I56" s="246"/>
      <c r="J56" s="247"/>
      <c r="K56" s="279"/>
      <c r="L56" s="267"/>
      <c r="M56" s="268"/>
      <c r="N56" s="283"/>
      <c r="O56" s="284"/>
      <c r="P56" s="285"/>
      <c r="Q56" s="241" t="str">
        <f>IFERROR(VLOOKUP(O56,BORCALACAK!$B$5:$AD$54,20,0),"")</f>
        <v/>
      </c>
      <c r="R56" s="290"/>
      <c r="S56" s="291"/>
      <c r="T56" s="292"/>
      <c r="U56" s="293" t="str">
        <f>IFERROR(VLOOKUP(S56,BORCALACAK!$B$61:$AD$110,20,0),"")</f>
        <v/>
      </c>
      <c r="V56" s="1"/>
      <c r="W56" s="1"/>
      <c r="X56" s="1"/>
      <c r="Y56" s="1"/>
      <c r="Z56" s="1"/>
      <c r="AA56" s="1"/>
      <c r="AB56" s="1"/>
      <c r="AC56" s="1"/>
      <c r="AD56" s="1"/>
      <c r="AE56" s="1"/>
      <c r="AF56" s="1"/>
      <c r="AG56" s="1"/>
    </row>
    <row r="57" spans="1:33" ht="20.100000000000001" customHeight="1" x14ac:dyDescent="0.3">
      <c r="A57" s="1"/>
      <c r="B57" s="278"/>
      <c r="C57" s="251"/>
      <c r="D57" s="252"/>
      <c r="E57" s="280"/>
      <c r="F57" s="270"/>
      <c r="G57" s="271"/>
      <c r="H57" s="278"/>
      <c r="I57" s="251"/>
      <c r="J57" s="252"/>
      <c r="K57" s="280"/>
      <c r="L57" s="270"/>
      <c r="M57" s="271"/>
      <c r="N57" s="286"/>
      <c r="O57" s="287"/>
      <c r="P57" s="288"/>
      <c r="Q57" s="289" t="str">
        <f>IFERROR(VLOOKUP(O57,BORCALACAK!$B$5:$AD$54,20,0),"")</f>
        <v/>
      </c>
      <c r="R57" s="294"/>
      <c r="S57" s="295"/>
      <c r="T57" s="296"/>
      <c r="U57" s="297" t="str">
        <f>IFERROR(VLOOKUP(S57,BORCALACAK!$B$61:$AD$110,20,0),"")</f>
        <v/>
      </c>
      <c r="V57" s="1"/>
      <c r="W57" s="1"/>
      <c r="X57" s="1"/>
      <c r="Y57" s="1"/>
      <c r="Z57" s="1"/>
      <c r="AA57" s="1"/>
      <c r="AB57" s="1"/>
      <c r="AC57" s="1"/>
      <c r="AD57" s="1"/>
      <c r="AE57" s="1"/>
      <c r="AF57" s="1"/>
      <c r="AG57" s="1"/>
    </row>
    <row r="58" spans="1:33" ht="20.100000000000001" customHeight="1" x14ac:dyDescent="0.3">
      <c r="A58" s="1"/>
      <c r="B58" s="277"/>
      <c r="C58" s="246"/>
      <c r="D58" s="247"/>
      <c r="E58" s="279"/>
      <c r="F58" s="267"/>
      <c r="G58" s="268"/>
      <c r="H58" s="277"/>
      <c r="I58" s="246"/>
      <c r="J58" s="247"/>
      <c r="K58" s="279"/>
      <c r="L58" s="267"/>
      <c r="M58" s="268"/>
      <c r="N58" s="283"/>
      <c r="O58" s="284"/>
      <c r="P58" s="285"/>
      <c r="Q58" s="241" t="str">
        <f>IFERROR(VLOOKUP(O58,BORCALACAK!$B$5:$AD$54,20,0),"")</f>
        <v/>
      </c>
      <c r="R58" s="290"/>
      <c r="S58" s="291"/>
      <c r="T58" s="292"/>
      <c r="U58" s="293" t="str">
        <f>IFERROR(VLOOKUP(S58,BORCALACAK!$B$61:$AD$110,20,0),"")</f>
        <v/>
      </c>
      <c r="V58" s="1"/>
      <c r="W58" s="1"/>
      <c r="X58" s="1"/>
      <c r="Y58" s="1"/>
      <c r="Z58" s="1"/>
      <c r="AA58" s="1"/>
      <c r="AB58" s="1"/>
      <c r="AC58" s="1"/>
      <c r="AD58" s="1"/>
      <c r="AE58" s="1"/>
      <c r="AF58" s="1"/>
      <c r="AG58" s="1"/>
    </row>
    <row r="59" spans="1:33" ht="20.100000000000001" customHeight="1" x14ac:dyDescent="0.3">
      <c r="A59" s="1"/>
      <c r="B59" s="278"/>
      <c r="C59" s="251"/>
      <c r="D59" s="252"/>
      <c r="E59" s="280"/>
      <c r="F59" s="270"/>
      <c r="G59" s="271"/>
      <c r="H59" s="278"/>
      <c r="I59" s="251"/>
      <c r="J59" s="252"/>
      <c r="K59" s="280"/>
      <c r="L59" s="270"/>
      <c r="M59" s="271"/>
      <c r="N59" s="286"/>
      <c r="O59" s="287"/>
      <c r="P59" s="288"/>
      <c r="Q59" s="289" t="str">
        <f>IFERROR(VLOOKUP(O59,BORCALACAK!$B$5:$AD$54,20,0),"")</f>
        <v/>
      </c>
      <c r="R59" s="294"/>
      <c r="S59" s="295"/>
      <c r="T59" s="296"/>
      <c r="U59" s="297" t="str">
        <f>IFERROR(VLOOKUP(S59,BORCALACAK!$B$61:$AD$110,20,0),"")</f>
        <v/>
      </c>
      <c r="V59" s="1"/>
      <c r="W59" s="1"/>
      <c r="X59" s="1"/>
      <c r="Y59" s="1"/>
      <c r="Z59" s="1"/>
      <c r="AA59" s="1"/>
      <c r="AB59" s="1"/>
      <c r="AC59" s="1"/>
      <c r="AD59" s="1"/>
      <c r="AE59" s="1"/>
      <c r="AF59" s="1"/>
      <c r="AG59" s="1"/>
    </row>
    <row r="60" spans="1:33" ht="20.100000000000001" customHeight="1" x14ac:dyDescent="0.3">
      <c r="A60" s="1"/>
      <c r="B60" s="277"/>
      <c r="C60" s="246"/>
      <c r="D60" s="247"/>
      <c r="E60" s="279"/>
      <c r="F60" s="267"/>
      <c r="G60" s="268"/>
      <c r="H60" s="277"/>
      <c r="I60" s="246"/>
      <c r="J60" s="247"/>
      <c r="K60" s="279"/>
      <c r="L60" s="267"/>
      <c r="M60" s="268"/>
      <c r="N60" s="283"/>
      <c r="O60" s="284"/>
      <c r="P60" s="285"/>
      <c r="Q60" s="241" t="str">
        <f>IFERROR(VLOOKUP(O60,BORCALACAK!$B$5:$AD$54,20,0),"")</f>
        <v/>
      </c>
      <c r="R60" s="290"/>
      <c r="S60" s="291"/>
      <c r="T60" s="292"/>
      <c r="U60" s="293" t="str">
        <f>IFERROR(VLOOKUP(S60,BORCALACAK!$B$61:$AD$110,20,0),"")</f>
        <v/>
      </c>
      <c r="V60" s="1"/>
      <c r="W60" s="1"/>
      <c r="X60" s="1"/>
      <c r="Y60" s="1"/>
      <c r="Z60" s="1"/>
      <c r="AA60" s="1"/>
      <c r="AB60" s="1"/>
      <c r="AC60" s="1"/>
      <c r="AD60" s="1"/>
      <c r="AE60" s="1"/>
      <c r="AF60" s="1"/>
      <c r="AG60" s="1"/>
    </row>
    <row r="61" spans="1:33" ht="20.100000000000001" customHeight="1" x14ac:dyDescent="0.3">
      <c r="A61" s="1"/>
      <c r="B61" s="278"/>
      <c r="C61" s="251"/>
      <c r="D61" s="252"/>
      <c r="E61" s="280"/>
      <c r="F61" s="270"/>
      <c r="G61" s="271"/>
      <c r="H61" s="278"/>
      <c r="I61" s="251"/>
      <c r="J61" s="252"/>
      <c r="K61" s="280"/>
      <c r="L61" s="270"/>
      <c r="M61" s="271"/>
      <c r="N61" s="286"/>
      <c r="O61" s="287"/>
      <c r="P61" s="288"/>
      <c r="Q61" s="289" t="str">
        <f>IFERROR(VLOOKUP(O61,BORCALACAK!$B$5:$AD$54,20,0),"")</f>
        <v/>
      </c>
      <c r="R61" s="294"/>
      <c r="S61" s="295"/>
      <c r="T61" s="296"/>
      <c r="U61" s="297" t="str">
        <f>IFERROR(VLOOKUP(S61,BORCALACAK!$B$61:$AD$110,20,0),"")</f>
        <v/>
      </c>
      <c r="V61" s="1"/>
      <c r="W61" s="1"/>
      <c r="X61" s="1"/>
      <c r="Y61" s="1"/>
      <c r="Z61" s="1"/>
      <c r="AA61" s="1"/>
      <c r="AB61" s="1"/>
      <c r="AC61" s="1"/>
      <c r="AD61" s="1"/>
      <c r="AE61" s="1"/>
      <c r="AF61" s="1"/>
      <c r="AG61" s="1"/>
    </row>
    <row r="62" spans="1:33" ht="20.100000000000001" customHeight="1" x14ac:dyDescent="0.3">
      <c r="A62" s="1"/>
      <c r="B62" s="277"/>
      <c r="C62" s="246"/>
      <c r="D62" s="247"/>
      <c r="E62" s="279"/>
      <c r="F62" s="267"/>
      <c r="G62" s="268"/>
      <c r="H62" s="277"/>
      <c r="I62" s="246"/>
      <c r="J62" s="247"/>
      <c r="K62" s="279"/>
      <c r="L62" s="267"/>
      <c r="M62" s="268"/>
      <c r="N62" s="283"/>
      <c r="O62" s="284"/>
      <c r="P62" s="285"/>
      <c r="Q62" s="241" t="str">
        <f>IFERROR(VLOOKUP(O62,BORCALACAK!$B$5:$AD$54,20,0),"")</f>
        <v/>
      </c>
      <c r="R62" s="290"/>
      <c r="S62" s="291"/>
      <c r="T62" s="292"/>
      <c r="U62" s="293" t="str">
        <f>IFERROR(VLOOKUP(S62,BORCALACAK!$B$61:$AD$110,20,0),"")</f>
        <v/>
      </c>
      <c r="V62" s="1"/>
      <c r="W62" s="1"/>
      <c r="X62" s="1"/>
      <c r="Y62" s="1"/>
      <c r="Z62" s="1"/>
      <c r="AA62" s="1"/>
      <c r="AB62" s="1"/>
      <c r="AC62" s="1"/>
      <c r="AD62" s="1"/>
      <c r="AE62" s="1"/>
      <c r="AF62" s="1"/>
      <c r="AG62" s="1"/>
    </row>
    <row r="63" spans="1:33" ht="20.100000000000001" customHeight="1" x14ac:dyDescent="0.3">
      <c r="A63" s="1"/>
      <c r="B63" s="278"/>
      <c r="C63" s="251"/>
      <c r="D63" s="252"/>
      <c r="E63" s="280"/>
      <c r="F63" s="270"/>
      <c r="G63" s="271"/>
      <c r="H63" s="278"/>
      <c r="I63" s="251"/>
      <c r="J63" s="252"/>
      <c r="K63" s="280"/>
      <c r="L63" s="270"/>
      <c r="M63" s="271"/>
      <c r="N63" s="286"/>
      <c r="O63" s="287"/>
      <c r="P63" s="288"/>
      <c r="Q63" s="289" t="str">
        <f>IFERROR(VLOOKUP(O63,BORCALACAK!$B$5:$AD$54,20,0),"")</f>
        <v/>
      </c>
      <c r="R63" s="294"/>
      <c r="S63" s="295"/>
      <c r="T63" s="296"/>
      <c r="U63" s="297" t="str">
        <f>IFERROR(VLOOKUP(S63,BORCALACAK!$B$61:$AD$110,20,0),"")</f>
        <v/>
      </c>
      <c r="V63" s="1"/>
      <c r="W63" s="1"/>
      <c r="X63" s="1"/>
      <c r="Y63" s="1"/>
      <c r="Z63" s="1"/>
      <c r="AA63" s="1"/>
      <c r="AB63" s="1"/>
      <c r="AC63" s="1"/>
      <c r="AD63" s="1"/>
      <c r="AE63" s="1"/>
      <c r="AF63" s="1"/>
      <c r="AG63" s="1"/>
    </row>
    <row r="64" spans="1:33" ht="20.100000000000001" customHeight="1" x14ac:dyDescent="0.3">
      <c r="A64" s="1"/>
      <c r="B64" s="277"/>
      <c r="C64" s="246"/>
      <c r="D64" s="247"/>
      <c r="E64" s="279"/>
      <c r="F64" s="267"/>
      <c r="G64" s="268"/>
      <c r="H64" s="277"/>
      <c r="I64" s="246"/>
      <c r="J64" s="247"/>
      <c r="K64" s="279"/>
      <c r="L64" s="267"/>
      <c r="M64" s="268"/>
      <c r="N64" s="283"/>
      <c r="O64" s="284"/>
      <c r="P64" s="285"/>
      <c r="Q64" s="241" t="str">
        <f>IFERROR(VLOOKUP(O64,BORCALACAK!$B$5:$AD$54,20,0),"")</f>
        <v/>
      </c>
      <c r="R64" s="290"/>
      <c r="S64" s="291"/>
      <c r="T64" s="292"/>
      <c r="U64" s="293" t="str">
        <f>IFERROR(VLOOKUP(S64,BORCALACAK!$B$61:$AD$110,20,0),"")</f>
        <v/>
      </c>
      <c r="V64" s="1"/>
      <c r="W64" s="1"/>
      <c r="X64" s="1"/>
      <c r="Y64" s="1"/>
      <c r="Z64" s="1"/>
      <c r="AA64" s="1"/>
      <c r="AB64" s="1"/>
      <c r="AC64" s="1"/>
      <c r="AD64" s="1"/>
      <c r="AE64" s="1"/>
      <c r="AF64" s="1"/>
      <c r="AG64" s="1"/>
    </row>
    <row r="65" spans="1:33" ht="20.100000000000001" customHeight="1" x14ac:dyDescent="0.3">
      <c r="A65" s="1"/>
      <c r="B65" s="278"/>
      <c r="C65" s="251"/>
      <c r="D65" s="252"/>
      <c r="E65" s="280"/>
      <c r="F65" s="270"/>
      <c r="G65" s="271"/>
      <c r="H65" s="278"/>
      <c r="I65" s="251"/>
      <c r="J65" s="252"/>
      <c r="K65" s="280"/>
      <c r="L65" s="270"/>
      <c r="M65" s="271"/>
      <c r="N65" s="286"/>
      <c r="O65" s="287"/>
      <c r="P65" s="288"/>
      <c r="Q65" s="289" t="str">
        <f>IFERROR(VLOOKUP(O65,BORCALACAK!$B$5:$AD$54,20,0),"")</f>
        <v/>
      </c>
      <c r="R65" s="294"/>
      <c r="S65" s="295"/>
      <c r="T65" s="296"/>
      <c r="U65" s="297" t="str">
        <f>IFERROR(VLOOKUP(S65,BORCALACAK!$B$61:$AD$110,20,0),"")</f>
        <v/>
      </c>
      <c r="V65" s="1"/>
      <c r="W65" s="1"/>
      <c r="X65" s="1"/>
      <c r="Y65" s="1"/>
      <c r="Z65" s="1"/>
      <c r="AA65" s="1"/>
      <c r="AB65" s="1"/>
      <c r="AC65" s="1"/>
      <c r="AD65" s="1"/>
      <c r="AE65" s="1"/>
      <c r="AF65" s="1"/>
      <c r="AG65" s="1"/>
    </row>
    <row r="66" spans="1:33" ht="20.100000000000001" customHeight="1" x14ac:dyDescent="0.3">
      <c r="A66" s="1"/>
      <c r="B66" s="277"/>
      <c r="C66" s="246"/>
      <c r="D66" s="247"/>
      <c r="E66" s="279"/>
      <c r="F66" s="267"/>
      <c r="G66" s="268"/>
      <c r="H66" s="277"/>
      <c r="I66" s="246"/>
      <c r="J66" s="247"/>
      <c r="K66" s="279"/>
      <c r="L66" s="267"/>
      <c r="M66" s="268"/>
      <c r="N66" s="283"/>
      <c r="O66" s="284"/>
      <c r="P66" s="285"/>
      <c r="Q66" s="241" t="str">
        <f>IFERROR(VLOOKUP(O66,BORCALACAK!$B$5:$AD$54,20,0),"")</f>
        <v/>
      </c>
      <c r="R66" s="290"/>
      <c r="S66" s="291"/>
      <c r="T66" s="292"/>
      <c r="U66" s="293" t="str">
        <f>IFERROR(VLOOKUP(S66,BORCALACAK!$B$61:$AD$110,20,0),"")</f>
        <v/>
      </c>
      <c r="V66" s="1"/>
      <c r="W66" s="1"/>
      <c r="X66" s="1"/>
      <c r="Y66" s="1"/>
      <c r="Z66" s="1"/>
      <c r="AA66" s="1"/>
      <c r="AB66" s="1"/>
      <c r="AC66" s="1"/>
      <c r="AD66" s="1"/>
      <c r="AE66" s="1"/>
      <c r="AF66" s="1"/>
      <c r="AG66" s="1"/>
    </row>
    <row r="67" spans="1:33" ht="20.100000000000001" customHeight="1" x14ac:dyDescent="0.3">
      <c r="A67" s="1"/>
      <c r="B67" s="278"/>
      <c r="C67" s="251"/>
      <c r="D67" s="252"/>
      <c r="E67" s="280"/>
      <c r="F67" s="270"/>
      <c r="G67" s="271"/>
      <c r="H67" s="278"/>
      <c r="I67" s="251"/>
      <c r="J67" s="252"/>
      <c r="K67" s="280"/>
      <c r="L67" s="270"/>
      <c r="M67" s="271"/>
      <c r="N67" s="286"/>
      <c r="O67" s="287"/>
      <c r="P67" s="288"/>
      <c r="Q67" s="289" t="str">
        <f>IFERROR(VLOOKUP(O67,BORCALACAK!$B$5:$AD$54,20,0),"")</f>
        <v/>
      </c>
      <c r="R67" s="294"/>
      <c r="S67" s="295"/>
      <c r="T67" s="296"/>
      <c r="U67" s="297" t="str">
        <f>IFERROR(VLOOKUP(S67,BORCALACAK!$B$61:$AD$110,20,0),"")</f>
        <v/>
      </c>
      <c r="V67" s="1"/>
      <c r="W67" s="1"/>
      <c r="X67" s="1"/>
      <c r="Y67" s="1"/>
      <c r="Z67" s="1"/>
      <c r="AA67" s="1"/>
      <c r="AB67" s="1"/>
      <c r="AC67" s="1"/>
      <c r="AD67" s="1"/>
      <c r="AE67" s="1"/>
      <c r="AF67" s="1"/>
      <c r="AG67" s="1"/>
    </row>
    <row r="68" spans="1:33" ht="20.100000000000001" customHeight="1" x14ac:dyDescent="0.3">
      <c r="A68" s="1"/>
      <c r="B68" s="277"/>
      <c r="C68" s="246"/>
      <c r="D68" s="247"/>
      <c r="E68" s="279"/>
      <c r="F68" s="267"/>
      <c r="G68" s="268"/>
      <c r="H68" s="277"/>
      <c r="I68" s="246"/>
      <c r="J68" s="247"/>
      <c r="K68" s="279"/>
      <c r="L68" s="267"/>
      <c r="M68" s="268"/>
      <c r="N68" s="283"/>
      <c r="O68" s="284"/>
      <c r="P68" s="285"/>
      <c r="Q68" s="241" t="str">
        <f>IFERROR(VLOOKUP(O68,BORCALACAK!$B$5:$AD$54,20,0),"")</f>
        <v/>
      </c>
      <c r="R68" s="290"/>
      <c r="S68" s="291"/>
      <c r="T68" s="292"/>
      <c r="U68" s="293" t="str">
        <f>IFERROR(VLOOKUP(S68,BORCALACAK!$B$61:$AD$110,20,0),"")</f>
        <v/>
      </c>
      <c r="V68" s="1"/>
      <c r="W68" s="1"/>
      <c r="X68" s="1"/>
      <c r="Y68" s="1"/>
      <c r="Z68" s="1"/>
      <c r="AA68" s="1"/>
      <c r="AB68" s="1"/>
      <c r="AC68" s="1"/>
      <c r="AD68" s="1"/>
      <c r="AE68" s="1"/>
      <c r="AF68" s="1"/>
      <c r="AG68" s="1"/>
    </row>
    <row r="69" spans="1:33" ht="20.100000000000001" customHeight="1" x14ac:dyDescent="0.3">
      <c r="A69" s="1"/>
      <c r="B69" s="278"/>
      <c r="C69" s="251"/>
      <c r="D69" s="252"/>
      <c r="E69" s="280"/>
      <c r="F69" s="270"/>
      <c r="G69" s="271"/>
      <c r="H69" s="278"/>
      <c r="I69" s="251"/>
      <c r="J69" s="252"/>
      <c r="K69" s="280"/>
      <c r="L69" s="270"/>
      <c r="M69" s="271"/>
      <c r="N69" s="286"/>
      <c r="O69" s="287"/>
      <c r="P69" s="288"/>
      <c r="Q69" s="289" t="str">
        <f>IFERROR(VLOOKUP(O69,BORCALACAK!$B$5:$AD$54,20,0),"")</f>
        <v/>
      </c>
      <c r="R69" s="294"/>
      <c r="S69" s="295"/>
      <c r="T69" s="296"/>
      <c r="U69" s="297" t="str">
        <f>IFERROR(VLOOKUP(S69,BORCALACAK!$B$61:$AD$110,20,0),"")</f>
        <v/>
      </c>
      <c r="V69" s="1"/>
      <c r="W69" s="1"/>
      <c r="X69" s="1"/>
      <c r="Y69" s="1"/>
      <c r="Z69" s="1"/>
      <c r="AA69" s="1"/>
      <c r="AB69" s="1"/>
      <c r="AC69" s="1"/>
      <c r="AD69" s="1"/>
      <c r="AE69" s="1"/>
      <c r="AF69" s="1"/>
      <c r="AG69" s="1"/>
    </row>
    <row r="70" spans="1:33" ht="20.100000000000001" customHeight="1" x14ac:dyDescent="0.3">
      <c r="A70" s="1"/>
      <c r="B70" s="277"/>
      <c r="C70" s="246"/>
      <c r="D70" s="247"/>
      <c r="E70" s="279"/>
      <c r="F70" s="267"/>
      <c r="G70" s="268"/>
      <c r="H70" s="277"/>
      <c r="I70" s="246"/>
      <c r="J70" s="247"/>
      <c r="K70" s="279"/>
      <c r="L70" s="267"/>
      <c r="M70" s="268"/>
      <c r="N70" s="283"/>
      <c r="O70" s="284"/>
      <c r="P70" s="285"/>
      <c r="Q70" s="241" t="str">
        <f>IFERROR(VLOOKUP(O70,BORCALACAK!$B$5:$AD$54,20,0),"")</f>
        <v/>
      </c>
      <c r="R70" s="290"/>
      <c r="S70" s="291"/>
      <c r="T70" s="292"/>
      <c r="U70" s="293" t="str">
        <f>IFERROR(VLOOKUP(S70,BORCALACAK!$B$61:$AD$110,20,0),"")</f>
        <v/>
      </c>
      <c r="V70" s="1"/>
      <c r="W70" s="1"/>
      <c r="X70" s="1"/>
      <c r="Y70" s="1"/>
      <c r="Z70" s="1"/>
      <c r="AA70" s="1"/>
      <c r="AB70" s="1"/>
      <c r="AC70" s="1"/>
      <c r="AD70" s="1"/>
      <c r="AE70" s="1"/>
      <c r="AF70" s="1"/>
      <c r="AG70" s="1"/>
    </row>
    <row r="71" spans="1:33" ht="20.100000000000001" customHeight="1" x14ac:dyDescent="0.3">
      <c r="A71" s="1"/>
      <c r="B71" s="278"/>
      <c r="C71" s="251"/>
      <c r="D71" s="252"/>
      <c r="E71" s="280"/>
      <c r="F71" s="270"/>
      <c r="G71" s="271"/>
      <c r="H71" s="278"/>
      <c r="I71" s="251"/>
      <c r="J71" s="252"/>
      <c r="K71" s="280"/>
      <c r="L71" s="270"/>
      <c r="M71" s="271"/>
      <c r="N71" s="286"/>
      <c r="O71" s="287"/>
      <c r="P71" s="288"/>
      <c r="Q71" s="289" t="str">
        <f>IFERROR(VLOOKUP(O71,BORCALACAK!$B$5:$AD$54,20,0),"")</f>
        <v/>
      </c>
      <c r="R71" s="294"/>
      <c r="S71" s="295"/>
      <c r="T71" s="296"/>
      <c r="U71" s="297" t="str">
        <f>IFERROR(VLOOKUP(S71,BORCALACAK!$B$61:$AD$110,20,0),"")</f>
        <v/>
      </c>
      <c r="V71" s="1"/>
      <c r="W71" s="1"/>
      <c r="X71" s="1"/>
      <c r="Y71" s="1"/>
      <c r="Z71" s="1"/>
      <c r="AA71" s="1"/>
      <c r="AB71" s="1"/>
      <c r="AC71" s="1"/>
      <c r="AD71" s="1"/>
      <c r="AE71" s="1"/>
      <c r="AF71" s="1"/>
      <c r="AG71" s="1"/>
    </row>
    <row r="72" spans="1:33" ht="20.100000000000001" customHeight="1" x14ac:dyDescent="0.3">
      <c r="A72" s="1"/>
      <c r="B72" s="277"/>
      <c r="C72" s="246"/>
      <c r="D72" s="247"/>
      <c r="E72" s="279"/>
      <c r="F72" s="267"/>
      <c r="G72" s="268"/>
      <c r="H72" s="277"/>
      <c r="I72" s="246"/>
      <c r="J72" s="247"/>
      <c r="K72" s="279"/>
      <c r="L72" s="267"/>
      <c r="M72" s="268"/>
      <c r="N72" s="283"/>
      <c r="O72" s="284"/>
      <c r="P72" s="285"/>
      <c r="Q72" s="241" t="str">
        <f>IFERROR(VLOOKUP(O72,BORCALACAK!$B$5:$AD$54,20,0),"")</f>
        <v/>
      </c>
      <c r="R72" s="290"/>
      <c r="S72" s="291"/>
      <c r="T72" s="292"/>
      <c r="U72" s="293" t="str">
        <f>IFERROR(VLOOKUP(S72,BORCALACAK!$B$61:$AD$110,20,0),"")</f>
        <v/>
      </c>
      <c r="V72" s="1"/>
      <c r="W72" s="1"/>
      <c r="X72" s="1"/>
      <c r="Y72" s="1"/>
      <c r="Z72" s="1"/>
      <c r="AA72" s="1"/>
      <c r="AB72" s="1"/>
      <c r="AC72" s="1"/>
      <c r="AD72" s="1"/>
      <c r="AE72" s="1"/>
      <c r="AF72" s="1"/>
      <c r="AG72" s="1"/>
    </row>
    <row r="73" spans="1:33" ht="20.100000000000001" customHeight="1" x14ac:dyDescent="0.3">
      <c r="A73" s="1"/>
      <c r="B73" s="278"/>
      <c r="C73" s="251"/>
      <c r="D73" s="252"/>
      <c r="E73" s="280"/>
      <c r="F73" s="270"/>
      <c r="G73" s="271"/>
      <c r="H73" s="278"/>
      <c r="I73" s="251"/>
      <c r="J73" s="252"/>
      <c r="K73" s="280"/>
      <c r="L73" s="270"/>
      <c r="M73" s="271"/>
      <c r="N73" s="286"/>
      <c r="O73" s="287"/>
      <c r="P73" s="288"/>
      <c r="Q73" s="289" t="str">
        <f>IFERROR(VLOOKUP(O73,BORCALACAK!$B$5:$AD$54,20,0),"")</f>
        <v/>
      </c>
      <c r="R73" s="294"/>
      <c r="S73" s="295"/>
      <c r="T73" s="296"/>
      <c r="U73" s="297" t="str">
        <f>IFERROR(VLOOKUP(S73,BORCALACAK!$B$61:$AD$110,20,0),"")</f>
        <v/>
      </c>
      <c r="V73" s="1"/>
      <c r="W73" s="1"/>
      <c r="X73" s="1"/>
      <c r="Y73" s="1"/>
      <c r="Z73" s="1"/>
      <c r="AA73" s="1"/>
      <c r="AB73" s="1"/>
      <c r="AC73" s="1"/>
      <c r="AD73" s="1"/>
      <c r="AE73" s="1"/>
      <c r="AF73" s="1"/>
      <c r="AG73" s="1"/>
    </row>
    <row r="74" spans="1:33" ht="20.100000000000001" customHeight="1" x14ac:dyDescent="0.3">
      <c r="A74" s="1"/>
      <c r="B74" s="277"/>
      <c r="C74" s="246"/>
      <c r="D74" s="247"/>
      <c r="E74" s="279"/>
      <c r="F74" s="267"/>
      <c r="G74" s="268"/>
      <c r="H74" s="277"/>
      <c r="I74" s="246"/>
      <c r="J74" s="247"/>
      <c r="K74" s="279"/>
      <c r="L74" s="267"/>
      <c r="M74" s="268"/>
      <c r="N74" s="283"/>
      <c r="O74" s="284"/>
      <c r="P74" s="285"/>
      <c r="Q74" s="241" t="str">
        <f>IFERROR(VLOOKUP(O74,BORCALACAK!$B$5:$AD$54,20,0),"")</f>
        <v/>
      </c>
      <c r="R74" s="290"/>
      <c r="S74" s="291"/>
      <c r="T74" s="292"/>
      <c r="U74" s="293" t="str">
        <f>IFERROR(VLOOKUP(S74,BORCALACAK!$B$61:$AD$110,20,0),"")</f>
        <v/>
      </c>
      <c r="V74" s="1"/>
      <c r="W74" s="1"/>
      <c r="X74" s="1"/>
      <c r="Y74" s="1"/>
      <c r="Z74" s="1"/>
      <c r="AA74" s="1"/>
      <c r="AB74" s="1"/>
      <c r="AC74" s="1"/>
      <c r="AD74" s="1"/>
      <c r="AE74" s="1"/>
      <c r="AF74" s="1"/>
      <c r="AG74" s="1"/>
    </row>
    <row r="75" spans="1:33" ht="20.100000000000001" customHeight="1" x14ac:dyDescent="0.3">
      <c r="A75" s="1"/>
      <c r="B75" s="278"/>
      <c r="C75" s="251"/>
      <c r="D75" s="252"/>
      <c r="E75" s="280"/>
      <c r="F75" s="270"/>
      <c r="G75" s="271"/>
      <c r="H75" s="278"/>
      <c r="I75" s="251"/>
      <c r="J75" s="252"/>
      <c r="K75" s="280"/>
      <c r="L75" s="270"/>
      <c r="M75" s="271"/>
      <c r="N75" s="286"/>
      <c r="O75" s="287"/>
      <c r="P75" s="288"/>
      <c r="Q75" s="289" t="str">
        <f>IFERROR(VLOOKUP(O75,BORCALACAK!$B$5:$AD$54,20,0),"")</f>
        <v/>
      </c>
      <c r="R75" s="294"/>
      <c r="S75" s="295"/>
      <c r="T75" s="296"/>
      <c r="U75" s="297" t="str">
        <f>IFERROR(VLOOKUP(S75,BORCALACAK!$B$61:$AD$110,20,0),"")</f>
        <v/>
      </c>
      <c r="V75" s="1"/>
      <c r="W75" s="1"/>
      <c r="X75" s="1"/>
      <c r="Y75" s="1"/>
      <c r="Z75" s="1"/>
      <c r="AA75" s="1"/>
      <c r="AB75" s="1"/>
      <c r="AC75" s="1"/>
      <c r="AD75" s="1"/>
      <c r="AE75" s="1"/>
      <c r="AF75" s="1"/>
      <c r="AG75" s="1"/>
    </row>
    <row r="76" spans="1:33" ht="20.100000000000001" customHeight="1" x14ac:dyDescent="0.3">
      <c r="A76" s="1"/>
      <c r="B76" s="277"/>
      <c r="C76" s="246"/>
      <c r="D76" s="247"/>
      <c r="E76" s="279"/>
      <c r="F76" s="267"/>
      <c r="G76" s="268"/>
      <c r="H76" s="277"/>
      <c r="I76" s="246"/>
      <c r="J76" s="247"/>
      <c r="K76" s="279"/>
      <c r="L76" s="267"/>
      <c r="M76" s="268"/>
      <c r="N76" s="283"/>
      <c r="O76" s="284"/>
      <c r="P76" s="285"/>
      <c r="Q76" s="241" t="str">
        <f>IFERROR(VLOOKUP(O76,BORCALACAK!$B$5:$AD$54,20,0),"")</f>
        <v/>
      </c>
      <c r="R76" s="290"/>
      <c r="S76" s="291"/>
      <c r="T76" s="292"/>
      <c r="U76" s="293" t="str">
        <f>IFERROR(VLOOKUP(S76,BORCALACAK!$B$61:$AD$110,20,0),"")</f>
        <v/>
      </c>
      <c r="V76" s="1"/>
      <c r="W76" s="1"/>
      <c r="X76" s="1"/>
      <c r="Y76" s="1"/>
      <c r="Z76" s="1"/>
      <c r="AA76" s="1"/>
      <c r="AB76" s="1"/>
      <c r="AC76" s="1"/>
      <c r="AD76" s="1"/>
      <c r="AE76" s="1"/>
      <c r="AF76" s="1"/>
      <c r="AG76" s="1"/>
    </row>
    <row r="77" spans="1:33" ht="20.100000000000001" customHeight="1" x14ac:dyDescent="0.3">
      <c r="A77" s="1"/>
      <c r="B77" s="278"/>
      <c r="C77" s="251"/>
      <c r="D77" s="252"/>
      <c r="E77" s="280"/>
      <c r="F77" s="270"/>
      <c r="G77" s="271"/>
      <c r="H77" s="278"/>
      <c r="I77" s="251"/>
      <c r="J77" s="252"/>
      <c r="K77" s="280"/>
      <c r="L77" s="270"/>
      <c r="M77" s="271"/>
      <c r="N77" s="286"/>
      <c r="O77" s="287"/>
      <c r="P77" s="288"/>
      <c r="Q77" s="289" t="str">
        <f>IFERROR(VLOOKUP(O77,BORCALACAK!$B$5:$AD$54,20,0),"")</f>
        <v/>
      </c>
      <c r="R77" s="294"/>
      <c r="S77" s="295"/>
      <c r="T77" s="296"/>
      <c r="U77" s="297" t="str">
        <f>IFERROR(VLOOKUP(S77,BORCALACAK!$B$61:$AD$110,20,0),"")</f>
        <v/>
      </c>
      <c r="V77" s="1"/>
      <c r="W77" s="1"/>
      <c r="X77" s="1"/>
      <c r="Y77" s="1"/>
      <c r="Z77" s="1"/>
      <c r="AA77" s="1"/>
      <c r="AB77" s="1"/>
      <c r="AC77" s="1"/>
      <c r="AD77" s="1"/>
      <c r="AE77" s="1"/>
      <c r="AF77" s="1"/>
      <c r="AG77" s="1"/>
    </row>
    <row r="78" spans="1:33" ht="20.100000000000001" customHeight="1" x14ac:dyDescent="0.3">
      <c r="A78" s="1"/>
      <c r="B78" s="277"/>
      <c r="C78" s="246"/>
      <c r="D78" s="247"/>
      <c r="E78" s="279"/>
      <c r="F78" s="267"/>
      <c r="G78" s="268"/>
      <c r="H78" s="277"/>
      <c r="I78" s="246"/>
      <c r="J78" s="247"/>
      <c r="K78" s="279"/>
      <c r="L78" s="267"/>
      <c r="M78" s="268"/>
      <c r="N78" s="283"/>
      <c r="O78" s="284"/>
      <c r="P78" s="285"/>
      <c r="Q78" s="241" t="str">
        <f>IFERROR(VLOOKUP(O78,BORCALACAK!$B$5:$AD$54,20,0),"")</f>
        <v/>
      </c>
      <c r="R78" s="290"/>
      <c r="S78" s="291"/>
      <c r="T78" s="292"/>
      <c r="U78" s="293" t="str">
        <f>IFERROR(VLOOKUP(S78,BORCALACAK!$B$61:$AD$110,20,0),"")</f>
        <v/>
      </c>
      <c r="V78" s="1"/>
      <c r="W78" s="1"/>
      <c r="X78" s="1"/>
      <c r="Y78" s="1"/>
      <c r="Z78" s="1"/>
      <c r="AA78" s="1"/>
      <c r="AB78" s="1"/>
      <c r="AC78" s="1"/>
      <c r="AD78" s="1"/>
      <c r="AE78" s="1"/>
      <c r="AF78" s="1"/>
      <c r="AG78" s="1"/>
    </row>
    <row r="79" spans="1:33" ht="20.100000000000001" customHeight="1" x14ac:dyDescent="0.3">
      <c r="A79" s="1"/>
      <c r="B79" s="278"/>
      <c r="C79" s="251"/>
      <c r="D79" s="252"/>
      <c r="E79" s="280"/>
      <c r="F79" s="270"/>
      <c r="G79" s="271"/>
      <c r="H79" s="278"/>
      <c r="I79" s="251"/>
      <c r="J79" s="252"/>
      <c r="K79" s="280"/>
      <c r="L79" s="270"/>
      <c r="M79" s="271"/>
      <c r="N79" s="286"/>
      <c r="O79" s="287"/>
      <c r="P79" s="288"/>
      <c r="Q79" s="289" t="str">
        <f>IFERROR(VLOOKUP(O79,BORCALACAK!$B$5:$AD$54,20,0),"")</f>
        <v/>
      </c>
      <c r="R79" s="294"/>
      <c r="S79" s="295"/>
      <c r="T79" s="296"/>
      <c r="U79" s="297" t="str">
        <f>IFERROR(VLOOKUP(S79,BORCALACAK!$B$61:$AD$110,20,0),"")</f>
        <v/>
      </c>
      <c r="V79" s="1"/>
      <c r="W79" s="1"/>
      <c r="X79" s="1"/>
      <c r="Y79" s="1"/>
      <c r="Z79" s="1"/>
      <c r="AA79" s="1"/>
      <c r="AB79" s="1"/>
      <c r="AC79" s="1"/>
      <c r="AD79" s="1"/>
      <c r="AE79" s="1"/>
      <c r="AF79" s="1"/>
      <c r="AG79" s="1"/>
    </row>
    <row r="80" spans="1:33" ht="20.100000000000001" customHeight="1" x14ac:dyDescent="0.3">
      <c r="A80" s="1"/>
      <c r="B80" s="277"/>
      <c r="C80" s="246"/>
      <c r="D80" s="247"/>
      <c r="E80" s="279"/>
      <c r="F80" s="267"/>
      <c r="G80" s="268"/>
      <c r="H80" s="277"/>
      <c r="I80" s="246"/>
      <c r="J80" s="247"/>
      <c r="K80" s="279"/>
      <c r="L80" s="267"/>
      <c r="M80" s="268"/>
      <c r="N80" s="283"/>
      <c r="O80" s="284"/>
      <c r="P80" s="285"/>
      <c r="Q80" s="241" t="str">
        <f>IFERROR(VLOOKUP(O80,BORCALACAK!$B$5:$AD$54,20,0),"")</f>
        <v/>
      </c>
      <c r="R80" s="290"/>
      <c r="S80" s="291"/>
      <c r="T80" s="292"/>
      <c r="U80" s="293" t="str">
        <f>IFERROR(VLOOKUP(S80,BORCALACAK!$B$61:$AD$110,20,0),"")</f>
        <v/>
      </c>
      <c r="V80" s="1"/>
      <c r="W80" s="1"/>
      <c r="X80" s="1"/>
      <c r="Y80" s="1"/>
      <c r="Z80" s="1"/>
      <c r="AA80" s="1"/>
      <c r="AB80" s="1"/>
      <c r="AC80" s="1"/>
      <c r="AD80" s="1"/>
      <c r="AE80" s="1"/>
      <c r="AF80" s="1"/>
      <c r="AG80" s="1"/>
    </row>
    <row r="81" spans="1:33" ht="20.100000000000001" customHeight="1" x14ac:dyDescent="0.3">
      <c r="A81" s="1"/>
      <c r="B81" s="278"/>
      <c r="C81" s="251"/>
      <c r="D81" s="252"/>
      <c r="E81" s="280"/>
      <c r="F81" s="270"/>
      <c r="G81" s="271"/>
      <c r="H81" s="278"/>
      <c r="I81" s="251"/>
      <c r="J81" s="252"/>
      <c r="K81" s="280"/>
      <c r="L81" s="270"/>
      <c r="M81" s="271"/>
      <c r="N81" s="286"/>
      <c r="O81" s="287"/>
      <c r="P81" s="288"/>
      <c r="Q81" s="289" t="str">
        <f>IFERROR(VLOOKUP(O81,BORCALACAK!$B$5:$AD$54,20,0),"")</f>
        <v/>
      </c>
      <c r="R81" s="294"/>
      <c r="S81" s="295"/>
      <c r="T81" s="296"/>
      <c r="U81" s="297" t="str">
        <f>IFERROR(VLOOKUP(S81,BORCALACAK!$B$61:$AD$110,20,0),"")</f>
        <v/>
      </c>
      <c r="V81" s="1"/>
      <c r="W81" s="1"/>
      <c r="X81" s="1"/>
      <c r="Y81" s="1"/>
      <c r="Z81" s="1"/>
      <c r="AA81" s="1"/>
      <c r="AB81" s="1"/>
      <c r="AC81" s="1"/>
      <c r="AD81" s="1"/>
      <c r="AE81" s="1"/>
      <c r="AF81" s="1"/>
      <c r="AG81" s="1"/>
    </row>
    <row r="82" spans="1:33" ht="20.100000000000001" customHeight="1" x14ac:dyDescent="0.3">
      <c r="A82" s="1"/>
      <c r="B82" s="277"/>
      <c r="C82" s="246"/>
      <c r="D82" s="247"/>
      <c r="E82" s="279"/>
      <c r="F82" s="267"/>
      <c r="G82" s="268"/>
      <c r="H82" s="277"/>
      <c r="I82" s="246"/>
      <c r="J82" s="247"/>
      <c r="K82" s="279"/>
      <c r="L82" s="267"/>
      <c r="M82" s="268"/>
      <c r="N82" s="283"/>
      <c r="O82" s="284"/>
      <c r="P82" s="285"/>
      <c r="Q82" s="241" t="str">
        <f>IFERROR(VLOOKUP(O82,BORCALACAK!$B$5:$AD$54,20,0),"")</f>
        <v/>
      </c>
      <c r="R82" s="290"/>
      <c r="S82" s="291"/>
      <c r="T82" s="292"/>
      <c r="U82" s="293" t="str">
        <f>IFERROR(VLOOKUP(S82,BORCALACAK!$B$61:$AD$110,20,0),"")</f>
        <v/>
      </c>
      <c r="V82" s="1"/>
      <c r="W82" s="1"/>
      <c r="X82" s="1"/>
      <c r="Y82" s="1"/>
      <c r="Z82" s="1"/>
      <c r="AA82" s="1"/>
      <c r="AB82" s="1"/>
      <c r="AC82" s="1"/>
      <c r="AD82" s="1"/>
      <c r="AE82" s="1"/>
      <c r="AF82" s="1"/>
      <c r="AG82" s="1"/>
    </row>
    <row r="83" spans="1:33" ht="20.100000000000001" customHeight="1" x14ac:dyDescent="0.3">
      <c r="A83" s="1"/>
      <c r="B83" s="278"/>
      <c r="C83" s="251"/>
      <c r="D83" s="252"/>
      <c r="E83" s="280"/>
      <c r="F83" s="270"/>
      <c r="G83" s="271"/>
      <c r="H83" s="278"/>
      <c r="I83" s="251"/>
      <c r="J83" s="252"/>
      <c r="K83" s="280"/>
      <c r="L83" s="270"/>
      <c r="M83" s="271"/>
      <c r="N83" s="286"/>
      <c r="O83" s="287"/>
      <c r="P83" s="288"/>
      <c r="Q83" s="289" t="str">
        <f>IFERROR(VLOOKUP(O83,BORCALACAK!$B$5:$AD$54,20,0),"")</f>
        <v/>
      </c>
      <c r="R83" s="294"/>
      <c r="S83" s="295"/>
      <c r="T83" s="296"/>
      <c r="U83" s="297" t="str">
        <f>IFERROR(VLOOKUP(S83,BORCALACAK!$B$61:$AD$110,20,0),"")</f>
        <v/>
      </c>
      <c r="V83" s="1"/>
      <c r="W83" s="1"/>
      <c r="X83" s="1"/>
      <c r="Y83" s="1"/>
      <c r="Z83" s="1"/>
      <c r="AA83" s="1"/>
      <c r="AB83" s="1"/>
      <c r="AC83" s="1"/>
      <c r="AD83" s="1"/>
      <c r="AE83" s="1"/>
      <c r="AF83" s="1"/>
      <c r="AG83" s="1"/>
    </row>
    <row r="84" spans="1:33" ht="20.100000000000001" customHeight="1" x14ac:dyDescent="0.3">
      <c r="A84" s="1"/>
      <c r="B84" s="277"/>
      <c r="C84" s="246"/>
      <c r="D84" s="247"/>
      <c r="E84" s="279"/>
      <c r="F84" s="267"/>
      <c r="G84" s="268"/>
      <c r="H84" s="277"/>
      <c r="I84" s="246"/>
      <c r="J84" s="247"/>
      <c r="K84" s="279"/>
      <c r="L84" s="267"/>
      <c r="M84" s="268"/>
      <c r="N84" s="283"/>
      <c r="O84" s="284"/>
      <c r="P84" s="285"/>
      <c r="Q84" s="241" t="str">
        <f>IFERROR(VLOOKUP(O84,BORCALACAK!$B$5:$AD$54,20,0),"")</f>
        <v/>
      </c>
      <c r="R84" s="290"/>
      <c r="S84" s="291"/>
      <c r="T84" s="292"/>
      <c r="U84" s="293" t="str">
        <f>IFERROR(VLOOKUP(S84,BORCALACAK!$B$61:$AD$110,20,0),"")</f>
        <v/>
      </c>
      <c r="V84" s="1"/>
      <c r="W84" s="1"/>
      <c r="X84" s="1"/>
      <c r="Y84" s="1"/>
      <c r="Z84" s="1"/>
      <c r="AA84" s="1"/>
      <c r="AB84" s="1"/>
      <c r="AC84" s="1"/>
      <c r="AD84" s="1"/>
      <c r="AE84" s="1"/>
      <c r="AF84" s="1"/>
      <c r="AG84" s="1"/>
    </row>
    <row r="85" spans="1:33" ht="20.100000000000001" customHeight="1" x14ac:dyDescent="0.3">
      <c r="A85" s="1"/>
      <c r="B85" s="278"/>
      <c r="C85" s="251"/>
      <c r="D85" s="252"/>
      <c r="E85" s="280"/>
      <c r="F85" s="270"/>
      <c r="G85" s="271"/>
      <c r="H85" s="278"/>
      <c r="I85" s="251"/>
      <c r="J85" s="252"/>
      <c r="K85" s="280"/>
      <c r="L85" s="270"/>
      <c r="M85" s="271"/>
      <c r="N85" s="286"/>
      <c r="O85" s="287"/>
      <c r="P85" s="288"/>
      <c r="Q85" s="289" t="str">
        <f>IFERROR(VLOOKUP(O85,BORCALACAK!$B$5:$AD$54,20,0),"")</f>
        <v/>
      </c>
      <c r="R85" s="294"/>
      <c r="S85" s="295"/>
      <c r="T85" s="296"/>
      <c r="U85" s="297" t="str">
        <f>IFERROR(VLOOKUP(S85,BORCALACAK!$B$61:$AD$110,20,0),"")</f>
        <v/>
      </c>
      <c r="V85" s="1"/>
      <c r="W85" s="1"/>
      <c r="X85" s="1"/>
      <c r="Y85" s="1"/>
      <c r="Z85" s="1"/>
      <c r="AA85" s="1"/>
      <c r="AB85" s="1"/>
      <c r="AC85" s="1"/>
      <c r="AD85" s="1"/>
      <c r="AE85" s="1"/>
      <c r="AF85" s="1"/>
      <c r="AG85" s="1"/>
    </row>
    <row r="86" spans="1:33" ht="20.100000000000001" customHeight="1" x14ac:dyDescent="0.3">
      <c r="A86" s="1"/>
      <c r="B86" s="277"/>
      <c r="C86" s="246"/>
      <c r="D86" s="247"/>
      <c r="E86" s="279"/>
      <c r="F86" s="267"/>
      <c r="G86" s="268"/>
      <c r="H86" s="277"/>
      <c r="I86" s="246"/>
      <c r="J86" s="247"/>
      <c r="K86" s="279"/>
      <c r="L86" s="267"/>
      <c r="M86" s="268"/>
      <c r="N86" s="283"/>
      <c r="O86" s="284"/>
      <c r="P86" s="285"/>
      <c r="Q86" s="241" t="str">
        <f>IFERROR(VLOOKUP(O86,BORCALACAK!$B$5:$AD$54,20,0),"")</f>
        <v/>
      </c>
      <c r="R86" s="290"/>
      <c r="S86" s="291"/>
      <c r="T86" s="292"/>
      <c r="U86" s="293" t="str">
        <f>IFERROR(VLOOKUP(S86,BORCALACAK!$B$61:$AD$110,20,0),"")</f>
        <v/>
      </c>
      <c r="V86" s="1"/>
      <c r="W86" s="1"/>
      <c r="X86" s="1"/>
      <c r="Y86" s="1"/>
      <c r="Z86" s="1"/>
      <c r="AA86" s="1"/>
      <c r="AB86" s="1"/>
      <c r="AC86" s="1"/>
      <c r="AD86" s="1"/>
      <c r="AE86" s="1"/>
      <c r="AF86" s="1"/>
      <c r="AG86" s="1"/>
    </row>
    <row r="87" spans="1:33" ht="20.100000000000001" customHeight="1" x14ac:dyDescent="0.3">
      <c r="A87" s="1"/>
      <c r="B87" s="278"/>
      <c r="C87" s="251"/>
      <c r="D87" s="252"/>
      <c r="E87" s="280"/>
      <c r="F87" s="270"/>
      <c r="G87" s="271"/>
      <c r="H87" s="278"/>
      <c r="I87" s="251"/>
      <c r="J87" s="252"/>
      <c r="K87" s="280"/>
      <c r="L87" s="270"/>
      <c r="M87" s="271"/>
      <c r="N87" s="286"/>
      <c r="O87" s="287"/>
      <c r="P87" s="288"/>
      <c r="Q87" s="289" t="str">
        <f>IFERROR(VLOOKUP(O87,BORCALACAK!$B$5:$AD$54,20,0),"")</f>
        <v/>
      </c>
      <c r="R87" s="294"/>
      <c r="S87" s="295"/>
      <c r="T87" s="296"/>
      <c r="U87" s="297" t="str">
        <f>IFERROR(VLOOKUP(S87,BORCALACAK!$B$61:$AD$110,20,0),"")</f>
        <v/>
      </c>
      <c r="V87" s="1"/>
      <c r="W87" s="1"/>
      <c r="X87" s="1"/>
      <c r="Y87" s="1"/>
      <c r="Z87" s="1"/>
      <c r="AA87" s="1"/>
      <c r="AB87" s="1"/>
      <c r="AC87" s="1"/>
      <c r="AD87" s="1"/>
      <c r="AE87" s="1"/>
      <c r="AF87" s="1"/>
      <c r="AG87" s="1"/>
    </row>
    <row r="88" spans="1:33" ht="20.100000000000001" customHeight="1" x14ac:dyDescent="0.3">
      <c r="A88" s="1"/>
      <c r="B88" s="277"/>
      <c r="C88" s="246"/>
      <c r="D88" s="247"/>
      <c r="E88" s="279"/>
      <c r="F88" s="267"/>
      <c r="G88" s="268"/>
      <c r="H88" s="277"/>
      <c r="I88" s="246"/>
      <c r="J88" s="247"/>
      <c r="K88" s="279"/>
      <c r="L88" s="267"/>
      <c r="M88" s="268"/>
      <c r="N88" s="283"/>
      <c r="O88" s="284"/>
      <c r="P88" s="285"/>
      <c r="Q88" s="241" t="str">
        <f>IFERROR(VLOOKUP(O88,BORCALACAK!$B$5:$AD$54,20,0),"")</f>
        <v/>
      </c>
      <c r="R88" s="290"/>
      <c r="S88" s="291"/>
      <c r="T88" s="292"/>
      <c r="U88" s="293" t="str">
        <f>IFERROR(VLOOKUP(S88,BORCALACAK!$B$61:$AD$110,20,0),"")</f>
        <v/>
      </c>
      <c r="V88" s="1"/>
      <c r="W88" s="1"/>
      <c r="X88" s="1"/>
      <c r="Y88" s="1"/>
      <c r="Z88" s="1"/>
      <c r="AA88" s="1"/>
      <c r="AB88" s="1"/>
      <c r="AC88" s="1"/>
      <c r="AD88" s="1"/>
      <c r="AE88" s="1"/>
      <c r="AF88" s="1"/>
      <c r="AG88" s="1"/>
    </row>
    <row r="89" spans="1:33" ht="20.100000000000001" customHeight="1" x14ac:dyDescent="0.3">
      <c r="A89" s="1"/>
      <c r="B89" s="278"/>
      <c r="C89" s="251"/>
      <c r="D89" s="252"/>
      <c r="E89" s="280"/>
      <c r="F89" s="270"/>
      <c r="G89" s="271"/>
      <c r="H89" s="278"/>
      <c r="I89" s="251"/>
      <c r="J89" s="252"/>
      <c r="K89" s="280"/>
      <c r="L89" s="270"/>
      <c r="M89" s="271"/>
      <c r="N89" s="286"/>
      <c r="O89" s="287"/>
      <c r="P89" s="288"/>
      <c r="Q89" s="289" t="str">
        <f>IFERROR(VLOOKUP(O89,BORCALACAK!$B$5:$AD$54,20,0),"")</f>
        <v/>
      </c>
      <c r="R89" s="294"/>
      <c r="S89" s="295"/>
      <c r="T89" s="296"/>
      <c r="U89" s="297" t="str">
        <f>IFERROR(VLOOKUP(S89,BORCALACAK!$B$61:$AD$110,20,0),"")</f>
        <v/>
      </c>
      <c r="V89" s="1"/>
      <c r="W89" s="1"/>
      <c r="X89" s="1"/>
      <c r="Y89" s="1"/>
      <c r="Z89" s="1"/>
      <c r="AA89" s="1"/>
      <c r="AB89" s="1"/>
      <c r="AC89" s="1"/>
      <c r="AD89" s="1"/>
      <c r="AE89" s="1"/>
      <c r="AF89" s="1"/>
      <c r="AG89" s="1"/>
    </row>
    <row r="90" spans="1:33" ht="20.100000000000001" customHeight="1" x14ac:dyDescent="0.3">
      <c r="A90" s="1"/>
      <c r="B90" s="277"/>
      <c r="C90" s="246"/>
      <c r="D90" s="247"/>
      <c r="E90" s="279"/>
      <c r="F90" s="267"/>
      <c r="G90" s="268"/>
      <c r="H90" s="277"/>
      <c r="I90" s="246"/>
      <c r="J90" s="247"/>
      <c r="K90" s="279"/>
      <c r="L90" s="267"/>
      <c r="M90" s="268"/>
      <c r="N90" s="283"/>
      <c r="O90" s="284"/>
      <c r="P90" s="285"/>
      <c r="Q90" s="241" t="str">
        <f>IFERROR(VLOOKUP(O90,BORCALACAK!$B$5:$AD$54,20,0),"")</f>
        <v/>
      </c>
      <c r="R90" s="290"/>
      <c r="S90" s="291"/>
      <c r="T90" s="292"/>
      <c r="U90" s="293" t="str">
        <f>IFERROR(VLOOKUP(S90,BORCALACAK!$B$61:$AD$110,20,0),"")</f>
        <v/>
      </c>
      <c r="V90" s="1"/>
      <c r="W90" s="1"/>
      <c r="X90" s="1"/>
      <c r="Y90" s="1"/>
      <c r="Z90" s="1"/>
      <c r="AA90" s="1"/>
      <c r="AB90" s="1"/>
      <c r="AC90" s="1"/>
      <c r="AD90" s="1"/>
      <c r="AE90" s="1"/>
      <c r="AF90" s="1"/>
      <c r="AG90" s="1"/>
    </row>
    <row r="91" spans="1:33" ht="20.100000000000001" customHeight="1" x14ac:dyDescent="0.3">
      <c r="A91" s="1"/>
      <c r="B91" s="278"/>
      <c r="C91" s="251"/>
      <c r="D91" s="252"/>
      <c r="E91" s="280"/>
      <c r="F91" s="270"/>
      <c r="G91" s="271"/>
      <c r="H91" s="278"/>
      <c r="I91" s="251"/>
      <c r="J91" s="252"/>
      <c r="K91" s="280"/>
      <c r="L91" s="270"/>
      <c r="M91" s="271"/>
      <c r="N91" s="286"/>
      <c r="O91" s="287"/>
      <c r="P91" s="288"/>
      <c r="Q91" s="289" t="str">
        <f>IFERROR(VLOOKUP(O91,BORCALACAK!$B$5:$AD$54,20,0),"")</f>
        <v/>
      </c>
      <c r="R91" s="294"/>
      <c r="S91" s="295"/>
      <c r="T91" s="296"/>
      <c r="U91" s="297" t="str">
        <f>IFERROR(VLOOKUP(S91,BORCALACAK!$B$61:$AD$110,20,0),"")</f>
        <v/>
      </c>
      <c r="V91" s="1"/>
      <c r="W91" s="1"/>
      <c r="X91" s="1"/>
      <c r="Y91" s="1"/>
      <c r="Z91" s="1"/>
      <c r="AA91" s="1"/>
      <c r="AB91" s="1"/>
      <c r="AC91" s="1"/>
      <c r="AD91" s="1"/>
      <c r="AE91" s="1"/>
      <c r="AF91" s="1"/>
      <c r="AG91" s="1"/>
    </row>
    <row r="92" spans="1:33" ht="20.100000000000001" customHeight="1" x14ac:dyDescent="0.3">
      <c r="A92" s="1"/>
      <c r="B92" s="277"/>
      <c r="C92" s="246"/>
      <c r="D92" s="247"/>
      <c r="E92" s="279"/>
      <c r="F92" s="267"/>
      <c r="G92" s="268"/>
      <c r="H92" s="277"/>
      <c r="I92" s="246"/>
      <c r="J92" s="247"/>
      <c r="K92" s="279"/>
      <c r="L92" s="267"/>
      <c r="M92" s="268"/>
      <c r="N92" s="283"/>
      <c r="O92" s="284"/>
      <c r="P92" s="285"/>
      <c r="Q92" s="241" t="str">
        <f>IFERROR(VLOOKUP(O92,BORCALACAK!$B$5:$AD$54,20,0),"")</f>
        <v/>
      </c>
      <c r="R92" s="290"/>
      <c r="S92" s="291"/>
      <c r="T92" s="292"/>
      <c r="U92" s="293" t="str">
        <f>IFERROR(VLOOKUP(S92,BORCALACAK!$B$61:$AD$110,20,0),"")</f>
        <v/>
      </c>
      <c r="V92" s="1"/>
      <c r="W92" s="1"/>
      <c r="X92" s="1"/>
      <c r="Y92" s="1"/>
      <c r="Z92" s="1"/>
      <c r="AA92" s="1"/>
      <c r="AB92" s="1"/>
      <c r="AC92" s="1"/>
      <c r="AD92" s="1"/>
      <c r="AE92" s="1"/>
      <c r="AF92" s="1"/>
      <c r="AG92" s="1"/>
    </row>
    <row r="93" spans="1:33" ht="20.100000000000001" customHeight="1" x14ac:dyDescent="0.3">
      <c r="A93" s="1"/>
      <c r="B93" s="278"/>
      <c r="C93" s="251"/>
      <c r="D93" s="252"/>
      <c r="E93" s="280"/>
      <c r="F93" s="270"/>
      <c r="G93" s="271"/>
      <c r="H93" s="278"/>
      <c r="I93" s="251"/>
      <c r="J93" s="252"/>
      <c r="K93" s="280"/>
      <c r="L93" s="270"/>
      <c r="M93" s="271"/>
      <c r="N93" s="286"/>
      <c r="O93" s="287"/>
      <c r="P93" s="288"/>
      <c r="Q93" s="289" t="str">
        <f>IFERROR(VLOOKUP(O93,BORCALACAK!$B$5:$AD$54,20,0),"")</f>
        <v/>
      </c>
      <c r="R93" s="294"/>
      <c r="S93" s="295"/>
      <c r="T93" s="296"/>
      <c r="U93" s="297" t="str">
        <f>IFERROR(VLOOKUP(S93,BORCALACAK!$B$61:$AD$110,20,0),"")</f>
        <v/>
      </c>
      <c r="V93" s="1"/>
      <c r="W93" s="1"/>
      <c r="X93" s="1"/>
      <c r="Y93" s="1"/>
      <c r="Z93" s="1"/>
      <c r="AA93" s="1"/>
      <c r="AB93" s="1"/>
      <c r="AC93" s="1"/>
      <c r="AD93" s="1"/>
      <c r="AE93" s="1"/>
      <c r="AF93" s="1"/>
      <c r="AG93" s="1"/>
    </row>
    <row r="94" spans="1:33" ht="20.100000000000001" customHeight="1" x14ac:dyDescent="0.3">
      <c r="A94" s="1"/>
      <c r="B94" s="277"/>
      <c r="C94" s="246"/>
      <c r="D94" s="247"/>
      <c r="E94" s="279"/>
      <c r="F94" s="267"/>
      <c r="G94" s="268"/>
      <c r="H94" s="277"/>
      <c r="I94" s="246"/>
      <c r="J94" s="247"/>
      <c r="K94" s="279"/>
      <c r="L94" s="267"/>
      <c r="M94" s="268"/>
      <c r="N94" s="283"/>
      <c r="O94" s="284"/>
      <c r="P94" s="285"/>
      <c r="Q94" s="241" t="str">
        <f>IFERROR(VLOOKUP(O94,BORCALACAK!$B$5:$AD$54,20,0),"")</f>
        <v/>
      </c>
      <c r="R94" s="290"/>
      <c r="S94" s="291"/>
      <c r="T94" s="292"/>
      <c r="U94" s="293" t="str">
        <f>IFERROR(VLOOKUP(S94,BORCALACAK!$B$61:$AD$110,20,0),"")</f>
        <v/>
      </c>
      <c r="V94" s="1"/>
      <c r="W94" s="1"/>
      <c r="X94" s="1"/>
      <c r="Y94" s="1"/>
      <c r="Z94" s="1"/>
      <c r="AA94" s="1"/>
      <c r="AB94" s="1"/>
      <c r="AC94" s="1"/>
      <c r="AD94" s="1"/>
      <c r="AE94" s="1"/>
      <c r="AF94" s="1"/>
      <c r="AG94" s="1"/>
    </row>
    <row r="95" spans="1:33" ht="20.100000000000001" customHeight="1" x14ac:dyDescent="0.3">
      <c r="A95" s="1"/>
      <c r="B95" s="278"/>
      <c r="C95" s="251"/>
      <c r="D95" s="252"/>
      <c r="E95" s="280"/>
      <c r="F95" s="270"/>
      <c r="G95" s="271"/>
      <c r="H95" s="278"/>
      <c r="I95" s="251"/>
      <c r="J95" s="252"/>
      <c r="K95" s="280"/>
      <c r="L95" s="270"/>
      <c r="M95" s="271"/>
      <c r="N95" s="286"/>
      <c r="O95" s="287"/>
      <c r="P95" s="288"/>
      <c r="Q95" s="289" t="str">
        <f>IFERROR(VLOOKUP(O95,BORCALACAK!$B$5:$AD$54,20,0),"")</f>
        <v/>
      </c>
      <c r="R95" s="294"/>
      <c r="S95" s="295"/>
      <c r="T95" s="296"/>
      <c r="U95" s="297" t="str">
        <f>IFERROR(VLOOKUP(S95,BORCALACAK!$B$61:$AD$110,20,0),"")</f>
        <v/>
      </c>
      <c r="V95" s="1"/>
      <c r="W95" s="1"/>
      <c r="X95" s="1"/>
      <c r="Y95" s="1"/>
      <c r="Z95" s="1"/>
      <c r="AA95" s="1"/>
      <c r="AB95" s="1"/>
      <c r="AC95" s="1"/>
      <c r="AD95" s="1"/>
      <c r="AE95" s="1"/>
      <c r="AF95" s="1"/>
      <c r="AG95" s="1"/>
    </row>
    <row r="96" spans="1:33" ht="20.100000000000001" customHeight="1" x14ac:dyDescent="0.3">
      <c r="A96" s="1"/>
      <c r="B96" s="277"/>
      <c r="C96" s="246"/>
      <c r="D96" s="247"/>
      <c r="E96" s="279"/>
      <c r="F96" s="267"/>
      <c r="G96" s="268"/>
      <c r="H96" s="277"/>
      <c r="I96" s="246"/>
      <c r="J96" s="247"/>
      <c r="K96" s="279"/>
      <c r="L96" s="267"/>
      <c r="M96" s="268"/>
      <c r="N96" s="283"/>
      <c r="O96" s="284"/>
      <c r="P96" s="285"/>
      <c r="Q96" s="241" t="str">
        <f>IFERROR(VLOOKUP(O96,BORCALACAK!$B$5:$AD$54,20,0),"")</f>
        <v/>
      </c>
      <c r="R96" s="290"/>
      <c r="S96" s="291"/>
      <c r="T96" s="292"/>
      <c r="U96" s="293" t="str">
        <f>IFERROR(VLOOKUP(S96,BORCALACAK!$B$61:$AD$110,20,0),"")</f>
        <v/>
      </c>
      <c r="V96" s="1"/>
      <c r="W96" s="1"/>
      <c r="X96" s="1"/>
      <c r="Y96" s="1"/>
      <c r="Z96" s="1"/>
      <c r="AA96" s="1"/>
      <c r="AB96" s="1"/>
      <c r="AC96" s="1"/>
      <c r="AD96" s="1"/>
      <c r="AE96" s="1"/>
      <c r="AF96" s="1"/>
      <c r="AG96" s="1"/>
    </row>
    <row r="97" spans="1:33" ht="20.100000000000001" customHeight="1" x14ac:dyDescent="0.3">
      <c r="A97" s="1"/>
      <c r="B97" s="278"/>
      <c r="C97" s="251"/>
      <c r="D97" s="252"/>
      <c r="E97" s="280"/>
      <c r="F97" s="270"/>
      <c r="G97" s="271"/>
      <c r="H97" s="278"/>
      <c r="I97" s="251"/>
      <c r="J97" s="252"/>
      <c r="K97" s="280"/>
      <c r="L97" s="270"/>
      <c r="M97" s="271"/>
      <c r="N97" s="286"/>
      <c r="O97" s="287"/>
      <c r="P97" s="288"/>
      <c r="Q97" s="289" t="str">
        <f>IFERROR(VLOOKUP(O97,BORCALACAK!$B$5:$AD$54,20,0),"")</f>
        <v/>
      </c>
      <c r="R97" s="294"/>
      <c r="S97" s="295"/>
      <c r="T97" s="296"/>
      <c r="U97" s="297" t="str">
        <f>IFERROR(VLOOKUP(S97,BORCALACAK!$B$61:$AD$110,20,0),"")</f>
        <v/>
      </c>
      <c r="V97" s="1"/>
      <c r="W97" s="1"/>
      <c r="X97" s="1"/>
      <c r="Y97" s="1"/>
      <c r="Z97" s="1"/>
      <c r="AA97" s="1"/>
      <c r="AB97" s="1"/>
      <c r="AC97" s="1"/>
      <c r="AD97" s="1"/>
      <c r="AE97" s="1"/>
      <c r="AF97" s="1"/>
      <c r="AG97" s="1"/>
    </row>
    <row r="98" spans="1:33" ht="20.100000000000001" customHeight="1" x14ac:dyDescent="0.3">
      <c r="A98" s="1"/>
      <c r="B98" s="277"/>
      <c r="C98" s="246"/>
      <c r="D98" s="247"/>
      <c r="E98" s="279"/>
      <c r="F98" s="267"/>
      <c r="G98" s="268"/>
      <c r="H98" s="277"/>
      <c r="I98" s="246"/>
      <c r="J98" s="247"/>
      <c r="K98" s="279"/>
      <c r="L98" s="267"/>
      <c r="M98" s="268"/>
      <c r="N98" s="283"/>
      <c r="O98" s="284"/>
      <c r="P98" s="285"/>
      <c r="Q98" s="241" t="str">
        <f>IFERROR(VLOOKUP(O98,BORCALACAK!$B$5:$AD$54,20,0),"")</f>
        <v/>
      </c>
      <c r="R98" s="290"/>
      <c r="S98" s="291"/>
      <c r="T98" s="292"/>
      <c r="U98" s="293" t="str">
        <f>IFERROR(VLOOKUP(S98,BORCALACAK!$B$61:$AD$110,20,0),"")</f>
        <v/>
      </c>
      <c r="V98" s="1"/>
      <c r="W98" s="1"/>
      <c r="X98" s="1"/>
      <c r="Y98" s="1"/>
      <c r="Z98" s="1"/>
      <c r="AA98" s="1"/>
      <c r="AB98" s="1"/>
      <c r="AC98" s="1"/>
      <c r="AD98" s="1"/>
      <c r="AE98" s="1"/>
      <c r="AF98" s="1"/>
      <c r="AG98" s="1"/>
    </row>
    <row r="99" spans="1:33" ht="20.100000000000001" customHeight="1" x14ac:dyDescent="0.3">
      <c r="A99" s="1"/>
      <c r="B99" s="278"/>
      <c r="C99" s="251"/>
      <c r="D99" s="252"/>
      <c r="E99" s="280"/>
      <c r="F99" s="270"/>
      <c r="G99" s="271"/>
      <c r="H99" s="278"/>
      <c r="I99" s="251"/>
      <c r="J99" s="252"/>
      <c r="K99" s="280"/>
      <c r="L99" s="270"/>
      <c r="M99" s="271"/>
      <c r="N99" s="286"/>
      <c r="O99" s="287"/>
      <c r="P99" s="288"/>
      <c r="Q99" s="289" t="str">
        <f>IFERROR(VLOOKUP(O99,BORCALACAK!$B$5:$AD$54,20,0),"")</f>
        <v/>
      </c>
      <c r="R99" s="294"/>
      <c r="S99" s="295"/>
      <c r="T99" s="296"/>
      <c r="U99" s="297" t="str">
        <f>IFERROR(VLOOKUP(S99,BORCALACAK!$B$61:$AD$110,20,0),"")</f>
        <v/>
      </c>
      <c r="V99" s="1"/>
      <c r="W99" s="1"/>
      <c r="X99" s="1"/>
      <c r="Y99" s="1"/>
      <c r="Z99" s="1"/>
      <c r="AA99" s="1"/>
      <c r="AB99" s="1"/>
      <c r="AC99" s="1"/>
      <c r="AD99" s="1"/>
      <c r="AE99" s="1"/>
      <c r="AF99" s="1"/>
      <c r="AG99" s="1"/>
    </row>
    <row r="100" spans="1:33" ht="20.100000000000001" customHeight="1" x14ac:dyDescent="0.3">
      <c r="A100" s="1"/>
      <c r="B100" s="277"/>
      <c r="C100" s="246"/>
      <c r="D100" s="247"/>
      <c r="E100" s="279"/>
      <c r="F100" s="267"/>
      <c r="G100" s="268"/>
      <c r="H100" s="277"/>
      <c r="I100" s="246"/>
      <c r="J100" s="247"/>
      <c r="K100" s="279"/>
      <c r="L100" s="267"/>
      <c r="M100" s="268"/>
      <c r="N100" s="283"/>
      <c r="O100" s="284"/>
      <c r="P100" s="285"/>
      <c r="Q100" s="241" t="str">
        <f>IFERROR(VLOOKUP(O100,BORCALACAK!$B$5:$AD$54,20,0),"")</f>
        <v/>
      </c>
      <c r="R100" s="290"/>
      <c r="S100" s="291"/>
      <c r="T100" s="292"/>
      <c r="U100" s="293" t="str">
        <f>IFERROR(VLOOKUP(S100,BORCALACAK!$B$61:$AD$110,20,0),"")</f>
        <v/>
      </c>
      <c r="V100" s="1"/>
      <c r="W100" s="1"/>
      <c r="X100" s="1"/>
      <c r="Y100" s="1"/>
      <c r="Z100" s="1"/>
      <c r="AA100" s="1"/>
      <c r="AB100" s="1"/>
      <c r="AC100" s="1"/>
      <c r="AD100" s="1"/>
      <c r="AE100" s="1"/>
      <c r="AF100" s="1"/>
      <c r="AG100" s="1"/>
    </row>
    <row r="101" spans="1:33" ht="20.100000000000001" customHeight="1" x14ac:dyDescent="0.3">
      <c r="A101" s="1"/>
      <c r="B101" s="278"/>
      <c r="C101" s="251"/>
      <c r="D101" s="252"/>
      <c r="E101" s="280"/>
      <c r="F101" s="270"/>
      <c r="G101" s="271"/>
      <c r="H101" s="278"/>
      <c r="I101" s="251"/>
      <c r="J101" s="252"/>
      <c r="K101" s="280"/>
      <c r="L101" s="270"/>
      <c r="M101" s="271"/>
      <c r="N101" s="286"/>
      <c r="O101" s="287"/>
      <c r="P101" s="288"/>
      <c r="Q101" s="289" t="str">
        <f>IFERROR(VLOOKUP(O101,BORCALACAK!$B$5:$AD$54,20,0),"")</f>
        <v/>
      </c>
      <c r="R101" s="294"/>
      <c r="S101" s="295"/>
      <c r="T101" s="296"/>
      <c r="U101" s="297" t="str">
        <f>IFERROR(VLOOKUP(S101,BORCALACAK!$B$61:$AD$110,20,0),"")</f>
        <v/>
      </c>
      <c r="V101" s="1"/>
      <c r="W101" s="1"/>
      <c r="X101" s="1"/>
      <c r="Y101" s="1"/>
      <c r="Z101" s="1"/>
      <c r="AA101" s="1"/>
      <c r="AB101" s="1"/>
      <c r="AC101" s="1"/>
      <c r="AD101" s="1"/>
      <c r="AE101" s="1"/>
      <c r="AF101" s="1"/>
      <c r="AG101" s="1"/>
    </row>
    <row r="102" spans="1:33" ht="20.100000000000001" customHeight="1" x14ac:dyDescent="0.3">
      <c r="A102" s="1"/>
      <c r="B102" s="277"/>
      <c r="C102" s="246"/>
      <c r="D102" s="247"/>
      <c r="E102" s="279"/>
      <c r="F102" s="267"/>
      <c r="G102" s="268"/>
      <c r="H102" s="277"/>
      <c r="I102" s="246"/>
      <c r="J102" s="247"/>
      <c r="K102" s="279"/>
      <c r="L102" s="267"/>
      <c r="M102" s="268"/>
      <c r="N102" s="283"/>
      <c r="O102" s="284"/>
      <c r="P102" s="285"/>
      <c r="Q102" s="241" t="str">
        <f>IFERROR(VLOOKUP(O102,BORCALACAK!$B$5:$AD$54,20,0),"")</f>
        <v/>
      </c>
      <c r="R102" s="290"/>
      <c r="S102" s="291"/>
      <c r="T102" s="292"/>
      <c r="U102" s="293" t="str">
        <f>IFERROR(VLOOKUP(S102,BORCALACAK!$B$61:$AD$110,20,0),"")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8" t="s">
        <v>57</v>
      </c>
    </row>
  </sheetData>
  <sheetProtection algorithmName="SHA-512" hashValue="CfnolCGWOGv6Y2PSnvHEsrSSf57eEzCHgvDWgIcWc8K22kMyQmdsqi4sCWO1Ry4nOuMxwKaResKFUNp7R/HReg==" saltValue="cDfQ/PUCrAPGNMyR/PyoeA==" spinCount="100000" sheet="1" formatCells="0" formatColumns="0" formatRows="0" insertColumns="0" insertRows="0" insertHyperlinks="0" deleteColumns="0" deleteRows="0"/>
  <dataConsolidate/>
  <mergeCells count="30">
    <mergeCell ref="R6:U6"/>
    <mergeCell ref="N5:O5"/>
    <mergeCell ref="P5:Q5"/>
    <mergeCell ref="N4:O4"/>
    <mergeCell ref="R1:U1"/>
    <mergeCell ref="N6:Q6"/>
    <mergeCell ref="P2:Q3"/>
    <mergeCell ref="N2:O3"/>
    <mergeCell ref="P4:Q4"/>
    <mergeCell ref="K2:M2"/>
    <mergeCell ref="B2:D2"/>
    <mergeCell ref="E2:G2"/>
    <mergeCell ref="N1:Q1"/>
    <mergeCell ref="H2:J2"/>
    <mergeCell ref="B6:D6"/>
    <mergeCell ref="E6:G6"/>
    <mergeCell ref="H6:J6"/>
    <mergeCell ref="B1:C1"/>
    <mergeCell ref="D1:F1"/>
    <mergeCell ref="H1:I1"/>
    <mergeCell ref="J1:L1"/>
    <mergeCell ref="K6:M6"/>
    <mergeCell ref="B3:C5"/>
    <mergeCell ref="D3:D5"/>
    <mergeCell ref="E3:F5"/>
    <mergeCell ref="G3:G5"/>
    <mergeCell ref="H3:I5"/>
    <mergeCell ref="J3:J5"/>
    <mergeCell ref="K3:L5"/>
    <mergeCell ref="M3:M5"/>
  </mergeCells>
  <conditionalFormatting sqref="N2">
    <cfRule type="containsText" dxfId="44" priority="1" operator="containsText" text="ZARAR">
      <formula>NOT(ISERROR(SEARCH("ZARAR",N2)))</formula>
    </cfRule>
    <cfRule type="cellIs" dxfId="43" priority="2" operator="between">
      <formula>"KAR"</formula>
      <formula>"ZARAR"</formula>
    </cfRule>
    <cfRule type="containsText" dxfId="42" priority="3" operator="containsText" text="KAR">
      <formula>NOT(ISERROR(SEARCH("KAR",N2)))</formula>
    </cfRule>
    <cfRule type="containsText" dxfId="41" priority="4" operator="containsText" text="ZARAR">
      <formula>NOT(ISERROR(SEARCH("ZARAR",N2)))</formula>
    </cfRule>
    <cfRule type="cellIs" dxfId="40" priority="5" operator="between">
      <formula>"KAR"</formula>
      <formula>"ZARAR"</formula>
    </cfRule>
    <cfRule type="containsText" dxfId="39" priority="6" operator="containsText" text="KAR">
      <formula>NOT(ISERROR(SEARCH("KAR",N2)))</formula>
    </cfRule>
    <cfRule type="cellIs" dxfId="38" priority="11" operator="between">
      <formula>"KAR"</formula>
      <formula>"ZARAR"</formula>
    </cfRule>
    <cfRule type="containsText" dxfId="37" priority="12" operator="containsText" text="KAR">
      <formula>NOT(ISERROR(SEARCH("KAR",N2)))</formula>
    </cfRule>
    <cfRule type="containsText" dxfId="36" priority="13" operator="containsText" text="ZARAR">
      <formula>NOT(ISERROR(SEARCH("ZARAR",N2)))</formula>
    </cfRule>
  </conditionalFormatting>
  <dataValidations xWindow="1377" yWindow="601" count="9">
    <dataValidation type="list" allowBlank="1" showInputMessage="1" showErrorMessage="1" sqref="E8:E102 H8:H102 K8:K102 N8:N102 B8:B102 R8:R102" xr:uid="{C217DB59-3C05-49F6-BA96-D5950A4642E1}">
      <formula1>AGUSTOS</formula1>
    </dataValidation>
    <dataValidation type="list" showInputMessage="1" sqref="C8:C102" xr:uid="{1FB37E69-99B1-4BAD-9706-BB180119D103}">
      <formula1>gelirkategorileri1</formula1>
    </dataValidation>
    <dataValidation type="list" showInputMessage="1" sqref="F8:F102" xr:uid="{576C75D7-5DE9-4EC4-A996-41F0C6B2B543}">
      <formula1>giderkategorileri1</formula1>
    </dataValidation>
    <dataValidation type="list" showInputMessage="1" sqref="I8:I102" xr:uid="{7689EE21-4A36-43A0-ADFA-999EEAC542AD}">
      <formula1>gelirkategorileri2</formula1>
    </dataValidation>
    <dataValidation type="list" showInputMessage="1" sqref="L8:L102" xr:uid="{2639E1AD-EEAE-4DC7-ADBE-D49DF7F337AF}">
      <formula1>giderkategorileri2</formula1>
    </dataValidation>
    <dataValidation type="list" showInputMessage="1" showErrorMessage="1" sqref="O9:O102" xr:uid="{84B57A40-A0D4-45E7-9005-49E085162077}">
      <formula1>borcisimleri</formula1>
    </dataValidation>
    <dataValidation type="list" showInputMessage="1" showError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F0ED9238-589B-43C8-82E2-D0FB8733EE3A}">
      <formula1>borcisimleri</formula1>
    </dataValidation>
    <dataValidation type="list" showInputMessage="1" sqref="S9:S102" xr:uid="{6860A8B0-22A3-4278-AB50-3E74148838D7}">
      <formula1>alacakisimleri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DCE79CB6-9A17-4040-A2E9-D4B87F9FB369}">
      <formula1>alacakisimleri</formula1>
    </dataValidation>
  </dataValidations>
  <pageMargins left="0.7" right="0.7" top="0.75" bottom="0.75" header="0.3" footer="0.3"/>
  <pageSetup paperSize="9"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37325-60AB-4952-8343-A0488BE688C7}">
  <sheetPr codeName="Sayfa13">
    <tabColor theme="7" tint="0.39997558519241921"/>
  </sheetPr>
  <dimension ref="A1:AG188"/>
  <sheetViews>
    <sheetView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3</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BORCALACAK!W55</f>
        <v>0</v>
      </c>
      <c r="T3" s="26" t="str">
        <f>AYARLAR!S9</f>
        <v>Bu Ay Kalan Alacak</v>
      </c>
      <c r="U3" s="27">
        <f>BORCALACAK!W111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AĞUSTOS!P5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22">
        <f>(P2+P4)</f>
        <v>0</v>
      </c>
      <c r="Q5" s="522"/>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11" t="str">
        <f>AYARLAR!S12</f>
        <v>ALACAK VERİLERİ</v>
      </c>
      <c r="S6" s="511"/>
      <c r="T6" s="511"/>
      <c r="U6" s="511"/>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45"/>
      <c r="C8" s="246"/>
      <c r="D8" s="247"/>
      <c r="E8" s="266"/>
      <c r="F8" s="267"/>
      <c r="G8" s="268"/>
      <c r="H8" s="245"/>
      <c r="I8" s="246"/>
      <c r="J8" s="247"/>
      <c r="K8" s="266"/>
      <c r="L8" s="267"/>
      <c r="M8" s="268"/>
      <c r="N8" s="283"/>
      <c r="O8" s="284"/>
      <c r="P8" s="285"/>
      <c r="Q8" s="241" t="str">
        <f>IFERROR(VLOOKUP(O8,BORCALACAK!$B$5:$AD$54,22,0),"")</f>
        <v/>
      </c>
      <c r="R8" s="290"/>
      <c r="S8" s="291"/>
      <c r="T8" s="292"/>
      <c r="U8" s="293"/>
      <c r="V8" s="1"/>
      <c r="W8" s="1"/>
      <c r="X8" s="1"/>
      <c r="Y8" s="1"/>
      <c r="Z8" s="1"/>
      <c r="AA8" s="1"/>
      <c r="AB8" s="1"/>
      <c r="AC8" s="1"/>
      <c r="AD8" s="1"/>
      <c r="AE8" s="1"/>
      <c r="AF8" s="1"/>
      <c r="AG8" s="1"/>
    </row>
    <row r="9" spans="1:33" ht="20.100000000000001" customHeight="1" x14ac:dyDescent="0.3">
      <c r="A9" s="1"/>
      <c r="B9" s="250"/>
      <c r="C9" s="251"/>
      <c r="D9" s="252"/>
      <c r="E9" s="269"/>
      <c r="F9" s="270"/>
      <c r="G9" s="271"/>
      <c r="H9" s="250"/>
      <c r="I9" s="251"/>
      <c r="J9" s="252"/>
      <c r="K9" s="269"/>
      <c r="L9" s="270"/>
      <c r="M9" s="271"/>
      <c r="N9" s="286"/>
      <c r="O9" s="287"/>
      <c r="P9" s="288"/>
      <c r="Q9" s="289" t="str">
        <f>IFERROR(VLOOKUP(O9,BORCALACAK!$B$5:$AD$54,22,0),"")</f>
        <v/>
      </c>
      <c r="R9" s="294"/>
      <c r="S9" s="295"/>
      <c r="T9" s="296"/>
      <c r="U9" s="297" t="str">
        <f>IFERROR(VLOOKUP(S9,BORCALACAK!$B$61:$AD$110,22,0),"")</f>
        <v/>
      </c>
      <c r="V9" s="1"/>
      <c r="W9" s="1"/>
      <c r="X9" s="1"/>
      <c r="Y9" s="1"/>
      <c r="Z9" s="1"/>
      <c r="AA9" s="1"/>
      <c r="AB9" s="1"/>
      <c r="AC9" s="1"/>
      <c r="AD9" s="1"/>
      <c r="AE9" s="1"/>
      <c r="AF9" s="1"/>
      <c r="AG9" s="1"/>
    </row>
    <row r="10" spans="1:33" ht="20.100000000000001" customHeight="1" x14ac:dyDescent="0.3">
      <c r="A10" s="1"/>
      <c r="B10" s="245"/>
      <c r="C10" s="246"/>
      <c r="D10" s="247"/>
      <c r="E10" s="266"/>
      <c r="F10" s="267"/>
      <c r="G10" s="268"/>
      <c r="H10" s="245"/>
      <c r="I10" s="246"/>
      <c r="J10" s="247"/>
      <c r="K10" s="266"/>
      <c r="L10" s="267"/>
      <c r="M10" s="268"/>
      <c r="N10" s="283"/>
      <c r="O10" s="284"/>
      <c r="P10" s="285"/>
      <c r="Q10" s="241" t="str">
        <f>IFERROR(VLOOKUP(O10,BORCALACAK!$B$5:$AD$54,22,0),"")</f>
        <v/>
      </c>
      <c r="R10" s="290"/>
      <c r="S10" s="291"/>
      <c r="T10" s="292"/>
      <c r="U10" s="293" t="str">
        <f>IFERROR(VLOOKUP(S10,BORCALACAK!$B$61:$AD$110,22,0),"")</f>
        <v/>
      </c>
      <c r="V10" s="1"/>
      <c r="W10" s="1"/>
      <c r="X10" s="1"/>
      <c r="Y10" s="1"/>
      <c r="Z10" s="1"/>
      <c r="AA10" s="1"/>
      <c r="AB10" s="1"/>
      <c r="AC10" s="1"/>
      <c r="AD10" s="1"/>
      <c r="AE10" s="1"/>
      <c r="AF10" s="1"/>
      <c r="AG10" s="1"/>
    </row>
    <row r="11" spans="1:33" ht="20.100000000000001" customHeight="1" x14ac:dyDescent="0.3">
      <c r="A11" s="1"/>
      <c r="B11" s="250"/>
      <c r="C11" s="251"/>
      <c r="D11" s="252"/>
      <c r="E11" s="269"/>
      <c r="F11" s="270"/>
      <c r="G11" s="271"/>
      <c r="H11" s="250"/>
      <c r="I11" s="251"/>
      <c r="J11" s="252"/>
      <c r="K11" s="269"/>
      <c r="L11" s="270"/>
      <c r="M11" s="271"/>
      <c r="N11" s="286"/>
      <c r="O11" s="287"/>
      <c r="P11" s="288"/>
      <c r="Q11" s="289" t="str">
        <f>IFERROR(VLOOKUP(O11,BORCALACAK!$B$5:$AD$54,22,0),"")</f>
        <v/>
      </c>
      <c r="R11" s="294"/>
      <c r="S11" s="295"/>
      <c r="T11" s="296"/>
      <c r="U11" s="297" t="str">
        <f>IFERROR(VLOOKUP(S11,BORCALACAK!$B$61:$AD$110,22,0),"")</f>
        <v/>
      </c>
      <c r="V11" s="1"/>
      <c r="W11" s="1"/>
      <c r="X11" s="1"/>
      <c r="Y11" s="1"/>
      <c r="Z11" s="1"/>
      <c r="AA11" s="1"/>
      <c r="AB11" s="1"/>
      <c r="AC11" s="1"/>
      <c r="AD11" s="1"/>
      <c r="AE11" s="1"/>
      <c r="AF11" s="1"/>
      <c r="AG11" s="1"/>
    </row>
    <row r="12" spans="1:33" ht="20.100000000000001" customHeight="1" x14ac:dyDescent="0.3">
      <c r="A12" s="1"/>
      <c r="B12" s="245"/>
      <c r="C12" s="246"/>
      <c r="D12" s="247"/>
      <c r="E12" s="266"/>
      <c r="F12" s="267"/>
      <c r="G12" s="268"/>
      <c r="H12" s="245"/>
      <c r="I12" s="246"/>
      <c r="J12" s="247"/>
      <c r="K12" s="266"/>
      <c r="L12" s="267"/>
      <c r="M12" s="268"/>
      <c r="N12" s="283"/>
      <c r="O12" s="284"/>
      <c r="P12" s="285"/>
      <c r="Q12" s="241" t="str">
        <f>IFERROR(VLOOKUP(O12,BORCALACAK!$B$5:$AD$54,22,0),"")</f>
        <v/>
      </c>
      <c r="R12" s="290"/>
      <c r="S12" s="291"/>
      <c r="T12" s="292"/>
      <c r="U12" s="293" t="str">
        <f>IFERROR(VLOOKUP(S12,BORCALACAK!$B$61:$AD$110,22,0),"")</f>
        <v/>
      </c>
      <c r="V12" s="1"/>
      <c r="W12" s="1"/>
      <c r="X12" s="1"/>
      <c r="Y12" s="1"/>
      <c r="Z12" s="1"/>
      <c r="AA12" s="1"/>
      <c r="AB12" s="1"/>
      <c r="AC12" s="1"/>
      <c r="AD12" s="1"/>
      <c r="AE12" s="1"/>
      <c r="AF12" s="1"/>
      <c r="AG12" s="1"/>
    </row>
    <row r="13" spans="1:33" ht="20.100000000000001" customHeight="1" x14ac:dyDescent="0.3">
      <c r="A13" s="1"/>
      <c r="B13" s="250"/>
      <c r="C13" s="251"/>
      <c r="D13" s="252"/>
      <c r="E13" s="269"/>
      <c r="F13" s="270"/>
      <c r="G13" s="271"/>
      <c r="H13" s="250"/>
      <c r="I13" s="251"/>
      <c r="J13" s="252"/>
      <c r="K13" s="269"/>
      <c r="L13" s="270"/>
      <c r="M13" s="271"/>
      <c r="N13" s="286"/>
      <c r="O13" s="287"/>
      <c r="P13" s="288"/>
      <c r="Q13" s="289" t="str">
        <f>IFERROR(VLOOKUP(O13,BORCALACAK!$B$5:$AD$54,22,0),"")</f>
        <v/>
      </c>
      <c r="R13" s="294"/>
      <c r="S13" s="295"/>
      <c r="T13" s="296"/>
      <c r="U13" s="297" t="str">
        <f>IFERROR(VLOOKUP(S13,BORCALACAK!$B$61:$AD$110,22,0),"")</f>
        <v/>
      </c>
      <c r="V13" s="1"/>
      <c r="W13" s="1"/>
      <c r="X13" s="1"/>
      <c r="Y13" s="1"/>
      <c r="Z13" s="1"/>
      <c r="AA13" s="1"/>
      <c r="AB13" s="1"/>
      <c r="AC13" s="1"/>
      <c r="AD13" s="1"/>
      <c r="AE13" s="1"/>
      <c r="AF13" s="1"/>
      <c r="AG13" s="1"/>
    </row>
    <row r="14" spans="1:33" ht="20.100000000000001" customHeight="1" x14ac:dyDescent="0.3">
      <c r="A14" s="1"/>
      <c r="B14" s="245"/>
      <c r="C14" s="246"/>
      <c r="D14" s="247"/>
      <c r="E14" s="266"/>
      <c r="F14" s="267"/>
      <c r="G14" s="268"/>
      <c r="H14" s="245"/>
      <c r="I14" s="246"/>
      <c r="J14" s="247"/>
      <c r="K14" s="266"/>
      <c r="L14" s="267"/>
      <c r="M14" s="268"/>
      <c r="N14" s="283"/>
      <c r="O14" s="284"/>
      <c r="P14" s="285"/>
      <c r="Q14" s="241" t="str">
        <f>IFERROR(VLOOKUP(O14,BORCALACAK!$B$5:$AD$54,22,0),"")</f>
        <v/>
      </c>
      <c r="R14" s="290"/>
      <c r="S14" s="291"/>
      <c r="T14" s="292"/>
      <c r="U14" s="293" t="str">
        <f>IFERROR(VLOOKUP(S14,BORCALACAK!$B$61:$AD$110,22,0),"")</f>
        <v/>
      </c>
      <c r="V14" s="1"/>
      <c r="W14" s="1"/>
      <c r="X14" s="1"/>
      <c r="Y14" s="1"/>
      <c r="Z14" s="1"/>
      <c r="AA14" s="1"/>
      <c r="AB14" s="1"/>
      <c r="AC14" s="1"/>
      <c r="AD14" s="1"/>
      <c r="AE14" s="1"/>
      <c r="AF14" s="1"/>
      <c r="AG14" s="1"/>
    </row>
    <row r="15" spans="1:33" ht="20.100000000000001" customHeight="1" x14ac:dyDescent="0.3">
      <c r="A15" s="1"/>
      <c r="B15" s="250"/>
      <c r="C15" s="251"/>
      <c r="D15" s="252"/>
      <c r="E15" s="269"/>
      <c r="F15" s="270"/>
      <c r="G15" s="271"/>
      <c r="H15" s="250"/>
      <c r="I15" s="251"/>
      <c r="J15" s="252"/>
      <c r="K15" s="269"/>
      <c r="L15" s="270"/>
      <c r="M15" s="271"/>
      <c r="N15" s="286"/>
      <c r="O15" s="287"/>
      <c r="P15" s="288"/>
      <c r="Q15" s="289" t="str">
        <f>IFERROR(VLOOKUP(O15,BORCALACAK!$B$5:$AD$54,22,0),"")</f>
        <v/>
      </c>
      <c r="R15" s="294"/>
      <c r="S15" s="295"/>
      <c r="T15" s="296"/>
      <c r="U15" s="297" t="str">
        <f>IFERROR(VLOOKUP(S15,BORCALACAK!$B$61:$AD$110,22,0),"")</f>
        <v/>
      </c>
      <c r="V15" s="1"/>
      <c r="W15" s="1"/>
      <c r="X15" s="1"/>
      <c r="Y15" s="1"/>
      <c r="Z15" s="1"/>
      <c r="AA15" s="1"/>
      <c r="AB15" s="1"/>
      <c r="AC15" s="1"/>
      <c r="AD15" s="1"/>
      <c r="AE15" s="1"/>
      <c r="AF15" s="1"/>
      <c r="AG15" s="1"/>
    </row>
    <row r="16" spans="1:33" ht="20.100000000000001" customHeight="1" x14ac:dyDescent="0.3">
      <c r="A16" s="1"/>
      <c r="B16" s="245"/>
      <c r="C16" s="246"/>
      <c r="D16" s="247"/>
      <c r="E16" s="266"/>
      <c r="F16" s="267"/>
      <c r="G16" s="268"/>
      <c r="H16" s="245"/>
      <c r="I16" s="246"/>
      <c r="J16" s="247"/>
      <c r="K16" s="266"/>
      <c r="L16" s="267"/>
      <c r="M16" s="268"/>
      <c r="N16" s="283"/>
      <c r="O16" s="284"/>
      <c r="P16" s="285"/>
      <c r="Q16" s="241" t="str">
        <f>IFERROR(VLOOKUP(O16,BORCALACAK!$B$5:$AD$54,22,0),"")</f>
        <v/>
      </c>
      <c r="R16" s="290"/>
      <c r="S16" s="291"/>
      <c r="T16" s="292"/>
      <c r="U16" s="293" t="str">
        <f>IFERROR(VLOOKUP(S16,BORCALACAK!$B$61:$AD$110,22,0),"")</f>
        <v/>
      </c>
      <c r="V16" s="1"/>
      <c r="W16" s="1"/>
      <c r="X16" s="1"/>
      <c r="Y16" s="1"/>
      <c r="Z16" s="1"/>
      <c r="AA16" s="1"/>
      <c r="AB16" s="1"/>
      <c r="AC16" s="1"/>
      <c r="AD16" s="1"/>
      <c r="AE16" s="1"/>
      <c r="AF16" s="1"/>
      <c r="AG16" s="1"/>
    </row>
    <row r="17" spans="1:33" ht="20.100000000000001" customHeight="1" x14ac:dyDescent="0.3">
      <c r="A17" s="1"/>
      <c r="B17" s="250"/>
      <c r="C17" s="251"/>
      <c r="D17" s="252"/>
      <c r="E17" s="269"/>
      <c r="F17" s="270"/>
      <c r="G17" s="271"/>
      <c r="H17" s="250"/>
      <c r="I17" s="251"/>
      <c r="J17" s="252"/>
      <c r="K17" s="269"/>
      <c r="L17" s="270"/>
      <c r="M17" s="271"/>
      <c r="N17" s="286"/>
      <c r="O17" s="287"/>
      <c r="P17" s="288"/>
      <c r="Q17" s="289" t="str">
        <f>IFERROR(VLOOKUP(O17,BORCALACAK!$B$5:$AD$54,22,0),"")</f>
        <v/>
      </c>
      <c r="R17" s="294"/>
      <c r="S17" s="295"/>
      <c r="T17" s="296"/>
      <c r="U17" s="297" t="str">
        <f>IFERROR(VLOOKUP(S17,BORCALACAK!$B$61:$AD$110,22,0),"")</f>
        <v/>
      </c>
      <c r="V17" s="1"/>
      <c r="W17" s="1"/>
      <c r="X17" s="1"/>
      <c r="Y17" s="1"/>
      <c r="Z17" s="1"/>
      <c r="AA17" s="1"/>
      <c r="AB17" s="1"/>
      <c r="AC17" s="1"/>
      <c r="AD17" s="1"/>
      <c r="AE17" s="1"/>
      <c r="AF17" s="1"/>
      <c r="AG17" s="1"/>
    </row>
    <row r="18" spans="1:33" ht="20.100000000000001" customHeight="1" x14ac:dyDescent="0.3">
      <c r="A18" s="1"/>
      <c r="B18" s="245"/>
      <c r="C18" s="246"/>
      <c r="D18" s="247"/>
      <c r="E18" s="266"/>
      <c r="F18" s="267"/>
      <c r="G18" s="268"/>
      <c r="H18" s="245"/>
      <c r="I18" s="246"/>
      <c r="J18" s="247"/>
      <c r="K18" s="266"/>
      <c r="L18" s="267"/>
      <c r="M18" s="268"/>
      <c r="N18" s="283"/>
      <c r="O18" s="284"/>
      <c r="P18" s="285"/>
      <c r="Q18" s="241" t="str">
        <f>IFERROR(VLOOKUP(O18,BORCALACAK!$B$5:$AD$54,22,0),"")</f>
        <v/>
      </c>
      <c r="R18" s="290"/>
      <c r="S18" s="291"/>
      <c r="T18" s="292"/>
      <c r="U18" s="293" t="str">
        <f>IFERROR(VLOOKUP(S18,BORCALACAK!$B$61:$AD$110,22,0),"")</f>
        <v/>
      </c>
      <c r="V18" s="1"/>
      <c r="W18" s="1"/>
      <c r="X18" s="1"/>
      <c r="Y18" s="1"/>
      <c r="Z18" s="1"/>
      <c r="AA18" s="1"/>
      <c r="AB18" s="1"/>
      <c r="AC18" s="1"/>
      <c r="AD18" s="1"/>
      <c r="AE18" s="1"/>
      <c r="AF18" s="1"/>
      <c r="AG18" s="1"/>
    </row>
    <row r="19" spans="1:33" ht="20.100000000000001" customHeight="1" x14ac:dyDescent="0.3">
      <c r="A19" s="1"/>
      <c r="B19" s="250"/>
      <c r="C19" s="251"/>
      <c r="D19" s="252"/>
      <c r="E19" s="269"/>
      <c r="F19" s="270"/>
      <c r="G19" s="271"/>
      <c r="H19" s="250"/>
      <c r="I19" s="251"/>
      <c r="J19" s="252"/>
      <c r="K19" s="269"/>
      <c r="L19" s="270"/>
      <c r="M19" s="271"/>
      <c r="N19" s="286"/>
      <c r="O19" s="287"/>
      <c r="P19" s="288"/>
      <c r="Q19" s="289" t="str">
        <f>IFERROR(VLOOKUP(O19,BORCALACAK!$B$5:$AD$54,22,0),"")</f>
        <v/>
      </c>
      <c r="R19" s="294"/>
      <c r="S19" s="295"/>
      <c r="T19" s="296"/>
      <c r="U19" s="297" t="str">
        <f>IFERROR(VLOOKUP(S19,BORCALACAK!$B$61:$AD$110,22,0),"")</f>
        <v/>
      </c>
      <c r="V19" s="1"/>
      <c r="W19" s="1"/>
      <c r="X19" s="1"/>
      <c r="Y19" s="1"/>
      <c r="Z19" s="1"/>
      <c r="AA19" s="1"/>
      <c r="AB19" s="1"/>
      <c r="AC19" s="1"/>
      <c r="AD19" s="1"/>
      <c r="AE19" s="1"/>
      <c r="AF19" s="1"/>
      <c r="AG19" s="1"/>
    </row>
    <row r="20" spans="1:33" ht="20.100000000000001" customHeight="1" x14ac:dyDescent="0.3">
      <c r="A20" s="1"/>
      <c r="B20" s="245"/>
      <c r="C20" s="246"/>
      <c r="D20" s="247"/>
      <c r="E20" s="266"/>
      <c r="F20" s="267"/>
      <c r="G20" s="268"/>
      <c r="H20" s="245"/>
      <c r="I20" s="246"/>
      <c r="J20" s="247"/>
      <c r="K20" s="266"/>
      <c r="L20" s="267"/>
      <c r="M20" s="268"/>
      <c r="N20" s="283"/>
      <c r="O20" s="284"/>
      <c r="P20" s="285"/>
      <c r="Q20" s="241" t="str">
        <f>IFERROR(VLOOKUP(O20,BORCALACAK!$B$5:$AD$54,22,0),"")</f>
        <v/>
      </c>
      <c r="R20" s="290"/>
      <c r="S20" s="291"/>
      <c r="T20" s="292"/>
      <c r="U20" s="293" t="str">
        <f>IFERROR(VLOOKUP(S20,BORCALACAK!$B$61:$AD$110,22,0),"")</f>
        <v/>
      </c>
      <c r="V20" s="1"/>
      <c r="W20" s="1"/>
      <c r="X20" s="1"/>
      <c r="Y20" s="1"/>
      <c r="Z20" s="1"/>
      <c r="AA20" s="1"/>
      <c r="AB20" s="1"/>
      <c r="AC20" s="1"/>
      <c r="AD20" s="1"/>
      <c r="AE20" s="1"/>
      <c r="AF20" s="1"/>
      <c r="AG20" s="1"/>
    </row>
    <row r="21" spans="1:33" ht="20.100000000000001" customHeight="1" x14ac:dyDescent="0.3">
      <c r="A21" s="1"/>
      <c r="B21" s="250"/>
      <c r="C21" s="251"/>
      <c r="D21" s="252"/>
      <c r="E21" s="269"/>
      <c r="F21" s="270"/>
      <c r="G21" s="271"/>
      <c r="H21" s="250"/>
      <c r="I21" s="251"/>
      <c r="J21" s="252"/>
      <c r="K21" s="269"/>
      <c r="L21" s="270"/>
      <c r="M21" s="271"/>
      <c r="N21" s="286"/>
      <c r="O21" s="287"/>
      <c r="P21" s="288"/>
      <c r="Q21" s="289" t="str">
        <f>IFERROR(VLOOKUP(O21,BORCALACAK!$B$5:$AD$54,22,0),"")</f>
        <v/>
      </c>
      <c r="R21" s="294"/>
      <c r="S21" s="295"/>
      <c r="T21" s="296"/>
      <c r="U21" s="297" t="str">
        <f>IFERROR(VLOOKUP(S21,BORCALACAK!$B$61:$AD$110,22,0),"")</f>
        <v/>
      </c>
      <c r="V21" s="1"/>
      <c r="W21" s="1"/>
      <c r="X21" s="1"/>
      <c r="Y21" s="1"/>
      <c r="Z21" s="1"/>
      <c r="AA21" s="1"/>
      <c r="AB21" s="1"/>
      <c r="AC21" s="1"/>
      <c r="AD21" s="1"/>
      <c r="AE21" s="1"/>
      <c r="AF21" s="1"/>
      <c r="AG21" s="1"/>
    </row>
    <row r="22" spans="1:33" ht="20.100000000000001" customHeight="1" x14ac:dyDescent="0.3">
      <c r="A22" s="1"/>
      <c r="B22" s="245"/>
      <c r="C22" s="246"/>
      <c r="D22" s="247"/>
      <c r="E22" s="266"/>
      <c r="F22" s="267"/>
      <c r="G22" s="268"/>
      <c r="H22" s="245"/>
      <c r="I22" s="246"/>
      <c r="J22" s="247"/>
      <c r="K22" s="266"/>
      <c r="L22" s="267"/>
      <c r="M22" s="268"/>
      <c r="N22" s="283"/>
      <c r="O22" s="284"/>
      <c r="P22" s="285"/>
      <c r="Q22" s="241" t="str">
        <f>IFERROR(VLOOKUP(O22,BORCALACAK!$B$5:$AD$54,22,0),"")</f>
        <v/>
      </c>
      <c r="R22" s="290"/>
      <c r="S22" s="291"/>
      <c r="T22" s="292"/>
      <c r="U22" s="293" t="str">
        <f>IFERROR(VLOOKUP(S22,BORCALACAK!$B$61:$AD$110,22,0),"")</f>
        <v/>
      </c>
      <c r="V22" s="1"/>
      <c r="W22" s="1"/>
      <c r="X22" s="1"/>
      <c r="Y22" s="1"/>
      <c r="Z22" s="1"/>
      <c r="AA22" s="1"/>
      <c r="AB22" s="1"/>
      <c r="AC22" s="1"/>
      <c r="AD22" s="1"/>
      <c r="AE22" s="1"/>
      <c r="AF22" s="1"/>
      <c r="AG22" s="1"/>
    </row>
    <row r="23" spans="1:33" ht="20.100000000000001" customHeight="1" x14ac:dyDescent="0.3">
      <c r="A23" s="1"/>
      <c r="B23" s="250"/>
      <c r="C23" s="251"/>
      <c r="D23" s="252"/>
      <c r="E23" s="269"/>
      <c r="F23" s="270"/>
      <c r="G23" s="271"/>
      <c r="H23" s="250"/>
      <c r="I23" s="251"/>
      <c r="J23" s="252"/>
      <c r="K23" s="269"/>
      <c r="L23" s="270"/>
      <c r="M23" s="271"/>
      <c r="N23" s="286"/>
      <c r="O23" s="287"/>
      <c r="P23" s="288"/>
      <c r="Q23" s="289" t="str">
        <f>IFERROR(VLOOKUP(O23,BORCALACAK!$B$5:$AD$54,22,0),"")</f>
        <v/>
      </c>
      <c r="R23" s="294"/>
      <c r="S23" s="295"/>
      <c r="T23" s="296"/>
      <c r="U23" s="297" t="str">
        <f>IFERROR(VLOOKUP(S23,BORCALACAK!$B$61:$AD$110,22,0),"")</f>
        <v/>
      </c>
      <c r="V23" s="1"/>
      <c r="W23" s="1"/>
      <c r="X23" s="1"/>
      <c r="Y23" s="1"/>
      <c r="Z23" s="1"/>
      <c r="AA23" s="1"/>
      <c r="AB23" s="1"/>
      <c r="AC23" s="1"/>
      <c r="AD23" s="1"/>
      <c r="AE23" s="1"/>
      <c r="AF23" s="1"/>
      <c r="AG23" s="1"/>
    </row>
    <row r="24" spans="1:33" ht="20.100000000000001" customHeight="1" x14ac:dyDescent="0.3">
      <c r="A24" s="1"/>
      <c r="B24" s="245"/>
      <c r="C24" s="246"/>
      <c r="D24" s="247"/>
      <c r="E24" s="266"/>
      <c r="F24" s="267"/>
      <c r="G24" s="268"/>
      <c r="H24" s="245"/>
      <c r="I24" s="246"/>
      <c r="J24" s="247"/>
      <c r="K24" s="266"/>
      <c r="L24" s="267"/>
      <c r="M24" s="268"/>
      <c r="N24" s="283"/>
      <c r="O24" s="284"/>
      <c r="P24" s="285"/>
      <c r="Q24" s="241" t="str">
        <f>IFERROR(VLOOKUP(O24,BORCALACAK!$B$5:$AD$54,22,0),"")</f>
        <v/>
      </c>
      <c r="R24" s="290"/>
      <c r="S24" s="291"/>
      <c r="T24" s="292"/>
      <c r="U24" s="293" t="str">
        <f>IFERROR(VLOOKUP(S24,BORCALACAK!$B$61:$AD$110,22,0),"")</f>
        <v/>
      </c>
      <c r="V24" s="1"/>
      <c r="W24" s="1"/>
      <c r="X24" s="1"/>
      <c r="Y24" s="1"/>
      <c r="Z24" s="1"/>
      <c r="AA24" s="1"/>
      <c r="AB24" s="1"/>
      <c r="AC24" s="1"/>
      <c r="AD24" s="1"/>
      <c r="AE24" s="1"/>
      <c r="AF24" s="1"/>
      <c r="AG24" s="1"/>
    </row>
    <row r="25" spans="1:33" ht="20.100000000000001" customHeight="1" x14ac:dyDescent="0.3">
      <c r="A25" s="1"/>
      <c r="B25" s="250"/>
      <c r="C25" s="251"/>
      <c r="D25" s="252"/>
      <c r="E25" s="269"/>
      <c r="F25" s="270"/>
      <c r="G25" s="271"/>
      <c r="H25" s="250"/>
      <c r="I25" s="251"/>
      <c r="J25" s="252"/>
      <c r="K25" s="269"/>
      <c r="L25" s="270"/>
      <c r="M25" s="271"/>
      <c r="N25" s="286"/>
      <c r="O25" s="287"/>
      <c r="P25" s="288"/>
      <c r="Q25" s="289" t="str">
        <f>IFERROR(VLOOKUP(O25,BORCALACAK!$B$5:$AD$54,22,0),"")</f>
        <v/>
      </c>
      <c r="R25" s="294"/>
      <c r="S25" s="295"/>
      <c r="T25" s="296"/>
      <c r="U25" s="297" t="str">
        <f>IFERROR(VLOOKUP(S25,BORCALACAK!$B$61:$AD$110,22,0),"")</f>
        <v/>
      </c>
      <c r="V25" s="1"/>
      <c r="W25" s="1"/>
      <c r="X25" s="1"/>
      <c r="Y25" s="1"/>
      <c r="Z25" s="1"/>
      <c r="AA25" s="1"/>
      <c r="AB25" s="1"/>
      <c r="AC25" s="1"/>
      <c r="AD25" s="1"/>
      <c r="AE25" s="1"/>
      <c r="AF25" s="1"/>
      <c r="AG25" s="1"/>
    </row>
    <row r="26" spans="1:33" ht="20.100000000000001" customHeight="1" x14ac:dyDescent="0.3">
      <c r="A26" s="1"/>
      <c r="B26" s="245"/>
      <c r="C26" s="246"/>
      <c r="D26" s="247"/>
      <c r="E26" s="266"/>
      <c r="F26" s="267"/>
      <c r="G26" s="268"/>
      <c r="H26" s="245"/>
      <c r="I26" s="246"/>
      <c r="J26" s="247"/>
      <c r="K26" s="266"/>
      <c r="L26" s="267"/>
      <c r="M26" s="268"/>
      <c r="N26" s="283"/>
      <c r="O26" s="284"/>
      <c r="P26" s="285"/>
      <c r="Q26" s="241" t="str">
        <f>IFERROR(VLOOKUP(O26,BORCALACAK!$B$5:$AD$54,22,0),"")</f>
        <v/>
      </c>
      <c r="R26" s="290"/>
      <c r="S26" s="291"/>
      <c r="T26" s="292"/>
      <c r="U26" s="293" t="str">
        <f>IFERROR(VLOOKUP(S26,BORCALACAK!$B$61:$AD$110,22,0),"")</f>
        <v/>
      </c>
      <c r="V26" s="1"/>
      <c r="W26" s="1"/>
      <c r="X26" s="1"/>
      <c r="Y26" s="1"/>
      <c r="Z26" s="1"/>
      <c r="AA26" s="1"/>
      <c r="AB26" s="1"/>
      <c r="AC26" s="1"/>
      <c r="AD26" s="1"/>
      <c r="AE26" s="1"/>
      <c r="AF26" s="1"/>
      <c r="AG26" s="1"/>
    </row>
    <row r="27" spans="1:33" ht="20.100000000000001" customHeight="1" x14ac:dyDescent="0.3">
      <c r="A27" s="1"/>
      <c r="B27" s="250"/>
      <c r="C27" s="251"/>
      <c r="D27" s="252"/>
      <c r="E27" s="269"/>
      <c r="F27" s="270"/>
      <c r="G27" s="271"/>
      <c r="H27" s="250"/>
      <c r="I27" s="251"/>
      <c r="J27" s="252"/>
      <c r="K27" s="269"/>
      <c r="L27" s="270"/>
      <c r="M27" s="271"/>
      <c r="N27" s="286"/>
      <c r="O27" s="287"/>
      <c r="P27" s="288"/>
      <c r="Q27" s="289" t="str">
        <f>IFERROR(VLOOKUP(O27,BORCALACAK!$B$5:$AD$54,22,0),"")</f>
        <v/>
      </c>
      <c r="R27" s="294"/>
      <c r="S27" s="295"/>
      <c r="T27" s="296"/>
      <c r="U27" s="297" t="str">
        <f>IFERROR(VLOOKUP(S27,BORCALACAK!$B$61:$AD$110,22,0),"")</f>
        <v/>
      </c>
      <c r="V27" s="1"/>
      <c r="W27" s="1"/>
      <c r="X27" s="1"/>
      <c r="Y27" s="1"/>
      <c r="Z27" s="1"/>
      <c r="AA27" s="1"/>
      <c r="AB27" s="1"/>
      <c r="AC27" s="1"/>
      <c r="AD27" s="1"/>
      <c r="AE27" s="1"/>
      <c r="AF27" s="1"/>
      <c r="AG27" s="1"/>
    </row>
    <row r="28" spans="1:33" ht="20.100000000000001" customHeight="1" x14ac:dyDescent="0.3">
      <c r="A28" s="1"/>
      <c r="B28" s="245"/>
      <c r="C28" s="246"/>
      <c r="D28" s="247"/>
      <c r="E28" s="266"/>
      <c r="F28" s="267"/>
      <c r="G28" s="268"/>
      <c r="H28" s="245"/>
      <c r="I28" s="246"/>
      <c r="J28" s="247"/>
      <c r="K28" s="266"/>
      <c r="L28" s="267"/>
      <c r="M28" s="268"/>
      <c r="N28" s="283"/>
      <c r="O28" s="284"/>
      <c r="P28" s="285"/>
      <c r="Q28" s="241" t="str">
        <f>IFERROR(VLOOKUP(O28,BORCALACAK!$B$5:$AD$54,22,0),"")</f>
        <v/>
      </c>
      <c r="R28" s="290"/>
      <c r="S28" s="291"/>
      <c r="T28" s="292"/>
      <c r="U28" s="293" t="str">
        <f>IFERROR(VLOOKUP(S28,BORCALACAK!$B$61:$AD$110,22,0),"")</f>
        <v/>
      </c>
      <c r="V28" s="1"/>
      <c r="W28" s="1"/>
      <c r="X28" s="1"/>
      <c r="Y28" s="1"/>
      <c r="Z28" s="1"/>
      <c r="AA28" s="1"/>
      <c r="AB28" s="1"/>
      <c r="AC28" s="1"/>
      <c r="AD28" s="1"/>
      <c r="AE28" s="1"/>
      <c r="AF28" s="1"/>
      <c r="AG28" s="1"/>
    </row>
    <row r="29" spans="1:33" ht="20.100000000000001" customHeight="1" x14ac:dyDescent="0.3">
      <c r="A29" s="1"/>
      <c r="B29" s="250"/>
      <c r="C29" s="251"/>
      <c r="D29" s="252"/>
      <c r="E29" s="269"/>
      <c r="F29" s="270"/>
      <c r="G29" s="271"/>
      <c r="H29" s="250"/>
      <c r="I29" s="251"/>
      <c r="J29" s="252"/>
      <c r="K29" s="269"/>
      <c r="L29" s="270"/>
      <c r="M29" s="271"/>
      <c r="N29" s="286"/>
      <c r="O29" s="287"/>
      <c r="P29" s="288"/>
      <c r="Q29" s="289" t="str">
        <f>IFERROR(VLOOKUP(O29,BORCALACAK!$B$5:$AD$54,22,0),"")</f>
        <v/>
      </c>
      <c r="R29" s="294"/>
      <c r="S29" s="295"/>
      <c r="T29" s="296"/>
      <c r="U29" s="297" t="str">
        <f>IFERROR(VLOOKUP(S29,BORCALACAK!$B$61:$AD$110,22,0),"")</f>
        <v/>
      </c>
      <c r="V29" s="1"/>
      <c r="W29" s="1"/>
      <c r="X29" s="1"/>
      <c r="Y29" s="1"/>
      <c r="Z29" s="1"/>
      <c r="AA29" s="1"/>
      <c r="AB29" s="1"/>
      <c r="AC29" s="1"/>
      <c r="AD29" s="1"/>
      <c r="AE29" s="1"/>
      <c r="AF29" s="1"/>
      <c r="AG29" s="1"/>
    </row>
    <row r="30" spans="1:33" ht="20.100000000000001" customHeight="1" x14ac:dyDescent="0.3">
      <c r="A30" s="1"/>
      <c r="B30" s="245"/>
      <c r="C30" s="246"/>
      <c r="D30" s="247"/>
      <c r="E30" s="266"/>
      <c r="F30" s="267"/>
      <c r="G30" s="268"/>
      <c r="H30" s="245"/>
      <c r="I30" s="246"/>
      <c r="J30" s="247"/>
      <c r="K30" s="266"/>
      <c r="L30" s="267"/>
      <c r="M30" s="268"/>
      <c r="N30" s="283"/>
      <c r="O30" s="284"/>
      <c r="P30" s="285"/>
      <c r="Q30" s="241" t="str">
        <f>IFERROR(VLOOKUP(O30,BORCALACAK!$B$5:$AD$54,22,0),"")</f>
        <v/>
      </c>
      <c r="R30" s="290"/>
      <c r="S30" s="291"/>
      <c r="T30" s="292"/>
      <c r="U30" s="293" t="str">
        <f>IFERROR(VLOOKUP(S30,BORCALACAK!$B$61:$AD$110,22,0),"")</f>
        <v/>
      </c>
      <c r="V30" s="1"/>
      <c r="W30" s="1"/>
      <c r="X30" s="1"/>
      <c r="Y30" s="1"/>
      <c r="Z30" s="1"/>
      <c r="AA30" s="1"/>
      <c r="AB30" s="1"/>
      <c r="AC30" s="1"/>
      <c r="AD30" s="1"/>
      <c r="AE30" s="1"/>
      <c r="AF30" s="1"/>
      <c r="AG30" s="1"/>
    </row>
    <row r="31" spans="1:33" ht="20.100000000000001" customHeight="1" x14ac:dyDescent="0.3">
      <c r="A31" s="1"/>
      <c r="B31" s="250"/>
      <c r="C31" s="251"/>
      <c r="D31" s="252"/>
      <c r="E31" s="269"/>
      <c r="F31" s="270"/>
      <c r="G31" s="271"/>
      <c r="H31" s="250"/>
      <c r="I31" s="251"/>
      <c r="J31" s="252"/>
      <c r="K31" s="269"/>
      <c r="L31" s="270"/>
      <c r="M31" s="271"/>
      <c r="N31" s="286"/>
      <c r="O31" s="287"/>
      <c r="P31" s="288"/>
      <c r="Q31" s="289" t="str">
        <f>IFERROR(VLOOKUP(O31,BORCALACAK!$B$5:$AD$54,22,0),"")</f>
        <v/>
      </c>
      <c r="R31" s="294"/>
      <c r="S31" s="295"/>
      <c r="T31" s="296"/>
      <c r="U31" s="297" t="str">
        <f>IFERROR(VLOOKUP(S31,BORCALACAK!$B$61:$AD$110,22,0),"")</f>
        <v/>
      </c>
      <c r="V31" s="1"/>
      <c r="W31" s="1"/>
      <c r="X31" s="1"/>
      <c r="Y31" s="1"/>
      <c r="Z31" s="1"/>
      <c r="AA31" s="1"/>
      <c r="AB31" s="1"/>
      <c r="AC31" s="1"/>
      <c r="AD31" s="1"/>
      <c r="AE31" s="1"/>
      <c r="AF31" s="1"/>
      <c r="AG31" s="1"/>
    </row>
    <row r="32" spans="1:33" ht="20.100000000000001" customHeight="1" x14ac:dyDescent="0.3">
      <c r="A32" s="1"/>
      <c r="B32" s="245"/>
      <c r="C32" s="246"/>
      <c r="D32" s="247"/>
      <c r="E32" s="266"/>
      <c r="F32" s="267"/>
      <c r="G32" s="268"/>
      <c r="H32" s="245"/>
      <c r="I32" s="246"/>
      <c r="J32" s="247"/>
      <c r="K32" s="266"/>
      <c r="L32" s="267"/>
      <c r="M32" s="268"/>
      <c r="N32" s="283"/>
      <c r="O32" s="284"/>
      <c r="P32" s="285"/>
      <c r="Q32" s="241" t="str">
        <f>IFERROR(VLOOKUP(O32,BORCALACAK!$B$5:$AD$54,22,0),"")</f>
        <v/>
      </c>
      <c r="R32" s="290"/>
      <c r="S32" s="291"/>
      <c r="T32" s="292"/>
      <c r="U32" s="293" t="str">
        <f>IFERROR(VLOOKUP(S32,BORCALACAK!$B$61:$AD$110,22,0),"")</f>
        <v/>
      </c>
      <c r="V32" s="1"/>
      <c r="W32" s="1"/>
      <c r="X32" s="1"/>
      <c r="Y32" s="1"/>
      <c r="Z32" s="1"/>
      <c r="AA32" s="1"/>
      <c r="AB32" s="1"/>
      <c r="AC32" s="1"/>
      <c r="AD32" s="1"/>
      <c r="AE32" s="1"/>
      <c r="AF32" s="1"/>
      <c r="AG32" s="1"/>
    </row>
    <row r="33" spans="1:33" ht="20.100000000000001" customHeight="1" x14ac:dyDescent="0.3">
      <c r="A33" s="1"/>
      <c r="B33" s="250"/>
      <c r="C33" s="251"/>
      <c r="D33" s="252"/>
      <c r="E33" s="269"/>
      <c r="F33" s="270"/>
      <c r="G33" s="271"/>
      <c r="H33" s="250"/>
      <c r="I33" s="251"/>
      <c r="J33" s="252"/>
      <c r="K33" s="269"/>
      <c r="L33" s="270"/>
      <c r="M33" s="271"/>
      <c r="N33" s="286"/>
      <c r="O33" s="287"/>
      <c r="P33" s="288"/>
      <c r="Q33" s="289" t="str">
        <f>IFERROR(VLOOKUP(O33,BORCALACAK!$B$5:$AD$54,22,0),"")</f>
        <v/>
      </c>
      <c r="R33" s="294"/>
      <c r="S33" s="295"/>
      <c r="T33" s="296"/>
      <c r="U33" s="297" t="str">
        <f>IFERROR(VLOOKUP(S33,BORCALACAK!$B$61:$AD$110,22,0),"")</f>
        <v/>
      </c>
      <c r="V33" s="1"/>
      <c r="W33" s="1"/>
      <c r="X33" s="1"/>
      <c r="Y33" s="1"/>
      <c r="Z33" s="1"/>
      <c r="AA33" s="1"/>
      <c r="AB33" s="1"/>
      <c r="AC33" s="1"/>
      <c r="AD33" s="1"/>
      <c r="AE33" s="1"/>
      <c r="AF33" s="1"/>
      <c r="AG33" s="1"/>
    </row>
    <row r="34" spans="1:33" ht="20.100000000000001" customHeight="1" x14ac:dyDescent="0.3">
      <c r="A34" s="1"/>
      <c r="B34" s="245"/>
      <c r="C34" s="246"/>
      <c r="D34" s="247"/>
      <c r="E34" s="266"/>
      <c r="F34" s="267"/>
      <c r="G34" s="268"/>
      <c r="H34" s="245"/>
      <c r="I34" s="246"/>
      <c r="J34" s="247"/>
      <c r="K34" s="266"/>
      <c r="L34" s="267"/>
      <c r="M34" s="268"/>
      <c r="N34" s="283"/>
      <c r="O34" s="284"/>
      <c r="P34" s="285"/>
      <c r="Q34" s="241" t="str">
        <f>IFERROR(VLOOKUP(O34,BORCALACAK!$B$5:$AD$54,22,0),"")</f>
        <v/>
      </c>
      <c r="R34" s="290"/>
      <c r="S34" s="291"/>
      <c r="T34" s="292"/>
      <c r="U34" s="293" t="str">
        <f>IFERROR(VLOOKUP(S34,BORCALACAK!$B$61:$AD$110,22,0),"")</f>
        <v/>
      </c>
      <c r="V34" s="1"/>
      <c r="W34" s="1"/>
      <c r="X34" s="1"/>
      <c r="Y34" s="1"/>
      <c r="Z34" s="1"/>
      <c r="AA34" s="1"/>
      <c r="AB34" s="1"/>
      <c r="AC34" s="1"/>
      <c r="AD34" s="1"/>
      <c r="AE34" s="1"/>
      <c r="AF34" s="1"/>
      <c r="AG34" s="1"/>
    </row>
    <row r="35" spans="1:33" ht="20.100000000000001" customHeight="1" x14ac:dyDescent="0.3">
      <c r="A35" s="1"/>
      <c r="B35" s="250"/>
      <c r="C35" s="251"/>
      <c r="D35" s="252"/>
      <c r="E35" s="269"/>
      <c r="F35" s="270"/>
      <c r="G35" s="271"/>
      <c r="H35" s="250"/>
      <c r="I35" s="251"/>
      <c r="J35" s="252"/>
      <c r="K35" s="269"/>
      <c r="L35" s="270"/>
      <c r="M35" s="271"/>
      <c r="N35" s="286"/>
      <c r="O35" s="287"/>
      <c r="P35" s="288"/>
      <c r="Q35" s="289" t="str">
        <f>IFERROR(VLOOKUP(O35,BORCALACAK!$B$5:$AD$54,22,0),"")</f>
        <v/>
      </c>
      <c r="R35" s="294"/>
      <c r="S35" s="295"/>
      <c r="T35" s="296"/>
      <c r="U35" s="297" t="str">
        <f>IFERROR(VLOOKUP(S35,BORCALACAK!$B$61:$AD$110,22,0),"")</f>
        <v/>
      </c>
      <c r="V35" s="1"/>
      <c r="W35" s="1"/>
      <c r="X35" s="1"/>
      <c r="Y35" s="1"/>
      <c r="Z35" s="1"/>
      <c r="AA35" s="1"/>
      <c r="AB35" s="1"/>
      <c r="AC35" s="1"/>
      <c r="AD35" s="1"/>
      <c r="AE35" s="1"/>
      <c r="AF35" s="1"/>
      <c r="AG35" s="1"/>
    </row>
    <row r="36" spans="1:33" ht="20.100000000000001" customHeight="1" x14ac:dyDescent="0.3">
      <c r="A36" s="1"/>
      <c r="B36" s="245"/>
      <c r="C36" s="246"/>
      <c r="D36" s="247"/>
      <c r="E36" s="266"/>
      <c r="F36" s="267"/>
      <c r="G36" s="268"/>
      <c r="H36" s="245"/>
      <c r="I36" s="246"/>
      <c r="J36" s="247"/>
      <c r="K36" s="266"/>
      <c r="L36" s="267"/>
      <c r="M36" s="268"/>
      <c r="N36" s="283"/>
      <c r="O36" s="284"/>
      <c r="P36" s="285"/>
      <c r="Q36" s="241" t="str">
        <f>IFERROR(VLOOKUP(O36,BORCALACAK!$B$5:$AD$54,22,0),"")</f>
        <v/>
      </c>
      <c r="R36" s="290"/>
      <c r="S36" s="291"/>
      <c r="T36" s="292"/>
      <c r="U36" s="293" t="str">
        <f>IFERROR(VLOOKUP(S36,BORCALACAK!$B$61:$AD$110,22,0),"")</f>
        <v/>
      </c>
      <c r="V36" s="1"/>
      <c r="W36" s="1"/>
      <c r="X36" s="1"/>
      <c r="Y36" s="1"/>
      <c r="Z36" s="1"/>
      <c r="AA36" s="1"/>
      <c r="AB36" s="1"/>
      <c r="AC36" s="1"/>
      <c r="AD36" s="1"/>
      <c r="AE36" s="1"/>
      <c r="AF36" s="1"/>
      <c r="AG36" s="1"/>
    </row>
    <row r="37" spans="1:33" ht="20.100000000000001" customHeight="1" x14ac:dyDescent="0.3">
      <c r="A37" s="1"/>
      <c r="B37" s="250"/>
      <c r="C37" s="251"/>
      <c r="D37" s="252"/>
      <c r="E37" s="269"/>
      <c r="F37" s="270"/>
      <c r="G37" s="271"/>
      <c r="H37" s="250"/>
      <c r="I37" s="251"/>
      <c r="J37" s="252"/>
      <c r="K37" s="269"/>
      <c r="L37" s="270"/>
      <c r="M37" s="271"/>
      <c r="N37" s="286"/>
      <c r="O37" s="287"/>
      <c r="P37" s="288"/>
      <c r="Q37" s="289" t="str">
        <f>IFERROR(VLOOKUP(O37,BORCALACAK!$B$5:$AD$54,22,0),"")</f>
        <v/>
      </c>
      <c r="R37" s="294"/>
      <c r="S37" s="295"/>
      <c r="T37" s="296"/>
      <c r="U37" s="297" t="str">
        <f>IFERROR(VLOOKUP(S37,BORCALACAK!$B$61:$AD$110,22,0),"")</f>
        <v/>
      </c>
      <c r="V37" s="1"/>
      <c r="W37" s="1"/>
      <c r="X37" s="1"/>
      <c r="Y37" s="1"/>
      <c r="Z37" s="1"/>
      <c r="AA37" s="1"/>
      <c r="AB37" s="1"/>
      <c r="AC37" s="1"/>
      <c r="AD37" s="1"/>
      <c r="AE37" s="1"/>
      <c r="AF37" s="1"/>
      <c r="AG37" s="1"/>
    </row>
    <row r="38" spans="1:33" ht="20.100000000000001" customHeight="1" x14ac:dyDescent="0.3">
      <c r="A38" s="1"/>
      <c r="B38" s="245"/>
      <c r="C38" s="246"/>
      <c r="D38" s="247"/>
      <c r="E38" s="266"/>
      <c r="F38" s="267"/>
      <c r="G38" s="268"/>
      <c r="H38" s="245"/>
      <c r="I38" s="246"/>
      <c r="J38" s="247"/>
      <c r="K38" s="266"/>
      <c r="L38" s="267"/>
      <c r="M38" s="268"/>
      <c r="N38" s="283"/>
      <c r="O38" s="284"/>
      <c r="P38" s="285"/>
      <c r="Q38" s="241" t="str">
        <f>IFERROR(VLOOKUP(O38,BORCALACAK!$B$5:$AD$54,22,0),"")</f>
        <v/>
      </c>
      <c r="R38" s="290"/>
      <c r="S38" s="291"/>
      <c r="T38" s="292"/>
      <c r="U38" s="293" t="str">
        <f>IFERROR(VLOOKUP(S38,BORCALACAK!$B$61:$AD$110,22,0),"")</f>
        <v/>
      </c>
      <c r="V38" s="1"/>
      <c r="W38" s="1"/>
      <c r="X38" s="1"/>
      <c r="Y38" s="1"/>
      <c r="Z38" s="1"/>
      <c r="AA38" s="1"/>
      <c r="AB38" s="1"/>
      <c r="AC38" s="1"/>
      <c r="AD38" s="1"/>
      <c r="AE38" s="1"/>
      <c r="AF38" s="1"/>
      <c r="AG38" s="1"/>
    </row>
    <row r="39" spans="1:33" ht="20.100000000000001" customHeight="1" x14ac:dyDescent="0.3">
      <c r="A39" s="1"/>
      <c r="B39" s="250"/>
      <c r="C39" s="251"/>
      <c r="D39" s="252"/>
      <c r="E39" s="269"/>
      <c r="F39" s="270"/>
      <c r="G39" s="271"/>
      <c r="H39" s="250"/>
      <c r="I39" s="251"/>
      <c r="J39" s="252"/>
      <c r="K39" s="269"/>
      <c r="L39" s="270"/>
      <c r="M39" s="271"/>
      <c r="N39" s="286"/>
      <c r="O39" s="287"/>
      <c r="P39" s="288"/>
      <c r="Q39" s="289" t="str">
        <f>IFERROR(VLOOKUP(O39,BORCALACAK!$B$5:$AD$54,22,0),"")</f>
        <v/>
      </c>
      <c r="R39" s="294"/>
      <c r="S39" s="295"/>
      <c r="T39" s="296"/>
      <c r="U39" s="297" t="str">
        <f>IFERROR(VLOOKUP(S39,BORCALACAK!$B$61:$AD$110,22,0),"")</f>
        <v/>
      </c>
      <c r="V39" s="1"/>
      <c r="W39" s="1"/>
      <c r="X39" s="1"/>
      <c r="Y39" s="1"/>
      <c r="Z39" s="1"/>
      <c r="AA39" s="1"/>
      <c r="AB39" s="1"/>
      <c r="AC39" s="1"/>
      <c r="AD39" s="1"/>
      <c r="AE39" s="1"/>
      <c r="AF39" s="1"/>
      <c r="AG39" s="1"/>
    </row>
    <row r="40" spans="1:33" ht="20.100000000000001" customHeight="1" x14ac:dyDescent="0.3">
      <c r="A40" s="1"/>
      <c r="B40" s="245"/>
      <c r="C40" s="246"/>
      <c r="D40" s="247"/>
      <c r="E40" s="266"/>
      <c r="F40" s="267"/>
      <c r="G40" s="268"/>
      <c r="H40" s="245"/>
      <c r="I40" s="246"/>
      <c r="J40" s="247"/>
      <c r="K40" s="266"/>
      <c r="L40" s="267"/>
      <c r="M40" s="268"/>
      <c r="N40" s="283"/>
      <c r="O40" s="284"/>
      <c r="P40" s="285"/>
      <c r="Q40" s="241" t="str">
        <f>IFERROR(VLOOKUP(O40,BORCALACAK!$B$5:$AD$54,22,0),"")</f>
        <v/>
      </c>
      <c r="R40" s="290"/>
      <c r="S40" s="291"/>
      <c r="T40" s="292"/>
      <c r="U40" s="293" t="str">
        <f>IFERROR(VLOOKUP(S40,BORCALACAK!$B$61:$AD$110,22,0),"")</f>
        <v/>
      </c>
      <c r="V40" s="1"/>
      <c r="W40" s="1"/>
      <c r="X40" s="1"/>
      <c r="Y40" s="1"/>
      <c r="Z40" s="1"/>
      <c r="AA40" s="1"/>
      <c r="AB40" s="1"/>
      <c r="AC40" s="1"/>
      <c r="AD40" s="1"/>
      <c r="AE40" s="1"/>
      <c r="AF40" s="1"/>
      <c r="AG40" s="1"/>
    </row>
    <row r="41" spans="1:33" ht="20.100000000000001" customHeight="1" x14ac:dyDescent="0.3">
      <c r="A41" s="1"/>
      <c r="B41" s="250"/>
      <c r="C41" s="251"/>
      <c r="D41" s="252"/>
      <c r="E41" s="269"/>
      <c r="F41" s="270"/>
      <c r="G41" s="271"/>
      <c r="H41" s="250"/>
      <c r="I41" s="251"/>
      <c r="J41" s="252"/>
      <c r="K41" s="269"/>
      <c r="L41" s="270"/>
      <c r="M41" s="271"/>
      <c r="N41" s="286"/>
      <c r="O41" s="287"/>
      <c r="P41" s="288"/>
      <c r="Q41" s="289" t="str">
        <f>IFERROR(VLOOKUP(O41,BORCALACAK!$B$5:$AD$54,22,0),"")</f>
        <v/>
      </c>
      <c r="R41" s="294"/>
      <c r="S41" s="295"/>
      <c r="T41" s="296"/>
      <c r="U41" s="297" t="str">
        <f>IFERROR(VLOOKUP(S41,BORCALACAK!$B$61:$AD$110,22,0),"")</f>
        <v/>
      </c>
      <c r="V41" s="1"/>
      <c r="W41" s="1"/>
      <c r="X41" s="1"/>
      <c r="Y41" s="1"/>
      <c r="Z41" s="1"/>
      <c r="AA41" s="1"/>
      <c r="AB41" s="1"/>
      <c r="AC41" s="1"/>
      <c r="AD41" s="1"/>
      <c r="AE41" s="1"/>
      <c r="AF41" s="1"/>
      <c r="AG41" s="1"/>
    </row>
    <row r="42" spans="1:33" ht="20.100000000000001" customHeight="1" x14ac:dyDescent="0.3">
      <c r="A42" s="1"/>
      <c r="B42" s="245"/>
      <c r="C42" s="246"/>
      <c r="D42" s="247"/>
      <c r="E42" s="266"/>
      <c r="F42" s="267"/>
      <c r="G42" s="268"/>
      <c r="H42" s="245"/>
      <c r="I42" s="246"/>
      <c r="J42" s="247"/>
      <c r="K42" s="266"/>
      <c r="L42" s="267"/>
      <c r="M42" s="268"/>
      <c r="N42" s="283"/>
      <c r="O42" s="284"/>
      <c r="P42" s="285"/>
      <c r="Q42" s="241" t="str">
        <f>IFERROR(VLOOKUP(O42,BORCALACAK!$B$5:$AD$54,22,0),"")</f>
        <v/>
      </c>
      <c r="R42" s="290"/>
      <c r="S42" s="291"/>
      <c r="T42" s="292"/>
      <c r="U42" s="293" t="str">
        <f>IFERROR(VLOOKUP(S42,BORCALACAK!$B$61:$AD$110,22,0),"")</f>
        <v/>
      </c>
      <c r="V42" s="1"/>
      <c r="W42" s="1"/>
      <c r="X42" s="1"/>
      <c r="Y42" s="1"/>
      <c r="Z42" s="1"/>
      <c r="AA42" s="1"/>
      <c r="AB42" s="1"/>
      <c r="AC42" s="1"/>
      <c r="AD42" s="1"/>
      <c r="AE42" s="1"/>
      <c r="AF42" s="1"/>
      <c r="AG42" s="1"/>
    </row>
    <row r="43" spans="1:33" ht="20.100000000000001" customHeight="1" x14ac:dyDescent="0.3">
      <c r="A43" s="1"/>
      <c r="B43" s="250"/>
      <c r="C43" s="251"/>
      <c r="D43" s="252"/>
      <c r="E43" s="269"/>
      <c r="F43" s="270"/>
      <c r="G43" s="271"/>
      <c r="H43" s="250"/>
      <c r="I43" s="251"/>
      <c r="J43" s="252"/>
      <c r="K43" s="269"/>
      <c r="L43" s="270"/>
      <c r="M43" s="271"/>
      <c r="N43" s="286"/>
      <c r="O43" s="287"/>
      <c r="P43" s="288"/>
      <c r="Q43" s="289" t="str">
        <f>IFERROR(VLOOKUP(O43,BORCALACAK!$B$5:$AD$54,22,0),"")</f>
        <v/>
      </c>
      <c r="R43" s="294"/>
      <c r="S43" s="295"/>
      <c r="T43" s="296"/>
      <c r="U43" s="297" t="str">
        <f>IFERROR(VLOOKUP(S43,BORCALACAK!$B$61:$AD$110,22,0),"")</f>
        <v/>
      </c>
      <c r="V43" s="1"/>
      <c r="W43" s="1"/>
      <c r="X43" s="1"/>
      <c r="Y43" s="1"/>
      <c r="Z43" s="1"/>
      <c r="AA43" s="1"/>
      <c r="AB43" s="1"/>
      <c r="AC43" s="1"/>
      <c r="AD43" s="1"/>
      <c r="AE43" s="1"/>
      <c r="AF43" s="1"/>
      <c r="AG43" s="1"/>
    </row>
    <row r="44" spans="1:33" ht="20.100000000000001" customHeight="1" x14ac:dyDescent="0.3">
      <c r="A44" s="1"/>
      <c r="B44" s="245"/>
      <c r="C44" s="246"/>
      <c r="D44" s="247"/>
      <c r="E44" s="266"/>
      <c r="F44" s="267"/>
      <c r="G44" s="268"/>
      <c r="H44" s="245"/>
      <c r="I44" s="246"/>
      <c r="J44" s="247"/>
      <c r="K44" s="266"/>
      <c r="L44" s="267"/>
      <c r="M44" s="268"/>
      <c r="N44" s="283"/>
      <c r="O44" s="284"/>
      <c r="P44" s="285"/>
      <c r="Q44" s="241" t="str">
        <f>IFERROR(VLOOKUP(O44,BORCALACAK!$B$5:$AD$54,22,0),"")</f>
        <v/>
      </c>
      <c r="R44" s="290"/>
      <c r="S44" s="291"/>
      <c r="T44" s="292"/>
      <c r="U44" s="293" t="str">
        <f>IFERROR(VLOOKUP(S44,BORCALACAK!$B$61:$AD$110,22,0),"")</f>
        <v/>
      </c>
      <c r="V44" s="1"/>
      <c r="W44" s="1"/>
      <c r="X44" s="1"/>
      <c r="Y44" s="1"/>
      <c r="Z44" s="1"/>
      <c r="AA44" s="1"/>
      <c r="AB44" s="1"/>
      <c r="AC44" s="1"/>
      <c r="AD44" s="1"/>
      <c r="AE44" s="1"/>
      <c r="AF44" s="1"/>
      <c r="AG44" s="1"/>
    </row>
    <row r="45" spans="1:33" ht="20.100000000000001" customHeight="1" x14ac:dyDescent="0.3">
      <c r="A45" s="1"/>
      <c r="B45" s="250"/>
      <c r="C45" s="251"/>
      <c r="D45" s="252"/>
      <c r="E45" s="269"/>
      <c r="F45" s="270"/>
      <c r="G45" s="271"/>
      <c r="H45" s="250"/>
      <c r="I45" s="251"/>
      <c r="J45" s="252"/>
      <c r="K45" s="269"/>
      <c r="L45" s="270"/>
      <c r="M45" s="271"/>
      <c r="N45" s="286"/>
      <c r="O45" s="287"/>
      <c r="P45" s="288"/>
      <c r="Q45" s="289" t="str">
        <f>IFERROR(VLOOKUP(O45,BORCALACAK!$B$5:$AD$54,22,0),"")</f>
        <v/>
      </c>
      <c r="R45" s="294"/>
      <c r="S45" s="295"/>
      <c r="T45" s="296"/>
      <c r="U45" s="297" t="str">
        <f>IFERROR(VLOOKUP(S45,BORCALACAK!$B$61:$AD$110,22,0),"")</f>
        <v/>
      </c>
      <c r="V45" s="1"/>
      <c r="W45" s="1"/>
      <c r="X45" s="1"/>
      <c r="Y45" s="1"/>
      <c r="Z45" s="1"/>
      <c r="AA45" s="1"/>
      <c r="AB45" s="1"/>
      <c r="AC45" s="1"/>
      <c r="AD45" s="1"/>
      <c r="AE45" s="1"/>
      <c r="AF45" s="1"/>
      <c r="AG45" s="1"/>
    </row>
    <row r="46" spans="1:33" ht="20.100000000000001" customHeight="1" x14ac:dyDescent="0.3">
      <c r="A46" s="1"/>
      <c r="B46" s="245"/>
      <c r="C46" s="246"/>
      <c r="D46" s="247"/>
      <c r="E46" s="266"/>
      <c r="F46" s="267"/>
      <c r="G46" s="268"/>
      <c r="H46" s="245"/>
      <c r="I46" s="246"/>
      <c r="J46" s="247"/>
      <c r="K46" s="266"/>
      <c r="L46" s="267"/>
      <c r="M46" s="268"/>
      <c r="N46" s="283"/>
      <c r="O46" s="284"/>
      <c r="P46" s="285"/>
      <c r="Q46" s="241" t="str">
        <f>IFERROR(VLOOKUP(O46,BORCALACAK!$B$5:$AD$54,22,0),"")</f>
        <v/>
      </c>
      <c r="R46" s="290"/>
      <c r="S46" s="291"/>
      <c r="T46" s="292"/>
      <c r="U46" s="293" t="str">
        <f>IFERROR(VLOOKUP(S46,BORCALACAK!$B$61:$AD$110,22,0),"")</f>
        <v/>
      </c>
      <c r="V46" s="1"/>
      <c r="W46" s="1"/>
      <c r="X46" s="1"/>
      <c r="Y46" s="1"/>
      <c r="Z46" s="1"/>
      <c r="AA46" s="1"/>
      <c r="AB46" s="1"/>
      <c r="AC46" s="1"/>
      <c r="AD46" s="1"/>
      <c r="AE46" s="1"/>
      <c r="AF46" s="1"/>
      <c r="AG46" s="1"/>
    </row>
    <row r="47" spans="1:33" ht="20.100000000000001" customHeight="1" x14ac:dyDescent="0.3">
      <c r="A47" s="1"/>
      <c r="B47" s="250"/>
      <c r="C47" s="251"/>
      <c r="D47" s="252"/>
      <c r="E47" s="269"/>
      <c r="F47" s="270"/>
      <c r="G47" s="271"/>
      <c r="H47" s="250"/>
      <c r="I47" s="251"/>
      <c r="J47" s="252"/>
      <c r="K47" s="269"/>
      <c r="L47" s="270"/>
      <c r="M47" s="271"/>
      <c r="N47" s="286"/>
      <c r="O47" s="287"/>
      <c r="P47" s="288"/>
      <c r="Q47" s="289" t="str">
        <f>IFERROR(VLOOKUP(O47,BORCALACAK!$B$5:$AD$54,22,0),"")</f>
        <v/>
      </c>
      <c r="R47" s="294"/>
      <c r="S47" s="295"/>
      <c r="T47" s="296"/>
      <c r="U47" s="297" t="str">
        <f>IFERROR(VLOOKUP(S47,BORCALACAK!$B$61:$AD$110,22,0),"")</f>
        <v/>
      </c>
      <c r="V47" s="1"/>
      <c r="W47" s="1"/>
      <c r="X47" s="1"/>
      <c r="Y47" s="1"/>
      <c r="Z47" s="1"/>
      <c r="AA47" s="1"/>
      <c r="AB47" s="1"/>
      <c r="AC47" s="1"/>
      <c r="AD47" s="1"/>
      <c r="AE47" s="1"/>
      <c r="AF47" s="1"/>
      <c r="AG47" s="1"/>
    </row>
    <row r="48" spans="1:33" ht="20.100000000000001" customHeight="1" x14ac:dyDescent="0.3">
      <c r="A48" s="1"/>
      <c r="B48" s="245"/>
      <c r="C48" s="246"/>
      <c r="D48" s="247"/>
      <c r="E48" s="266"/>
      <c r="F48" s="267"/>
      <c r="G48" s="268"/>
      <c r="H48" s="245"/>
      <c r="I48" s="246"/>
      <c r="J48" s="247"/>
      <c r="K48" s="266"/>
      <c r="L48" s="267"/>
      <c r="M48" s="268"/>
      <c r="N48" s="283"/>
      <c r="O48" s="284"/>
      <c r="P48" s="285"/>
      <c r="Q48" s="241" t="str">
        <f>IFERROR(VLOOKUP(O48,BORCALACAK!$B$5:$AD$54,22,0),"")</f>
        <v/>
      </c>
      <c r="R48" s="290"/>
      <c r="S48" s="291"/>
      <c r="T48" s="292"/>
      <c r="U48" s="293" t="str">
        <f>IFERROR(VLOOKUP(S48,BORCALACAK!$B$61:$AD$110,22,0),"")</f>
        <v/>
      </c>
      <c r="V48" s="1"/>
      <c r="W48" s="1"/>
      <c r="X48" s="1"/>
      <c r="Y48" s="1"/>
      <c r="Z48" s="1"/>
      <c r="AA48" s="1"/>
      <c r="AB48" s="1"/>
      <c r="AC48" s="1"/>
      <c r="AD48" s="1"/>
      <c r="AE48" s="1"/>
      <c r="AF48" s="1"/>
      <c r="AG48" s="1"/>
    </row>
    <row r="49" spans="1:33" ht="20.100000000000001" customHeight="1" x14ac:dyDescent="0.3">
      <c r="A49" s="1"/>
      <c r="B49" s="250"/>
      <c r="C49" s="251"/>
      <c r="D49" s="252"/>
      <c r="E49" s="269"/>
      <c r="F49" s="270"/>
      <c r="G49" s="271"/>
      <c r="H49" s="250"/>
      <c r="I49" s="251"/>
      <c r="J49" s="252"/>
      <c r="K49" s="269"/>
      <c r="L49" s="270"/>
      <c r="M49" s="271"/>
      <c r="N49" s="286"/>
      <c r="O49" s="287"/>
      <c r="P49" s="288"/>
      <c r="Q49" s="289" t="str">
        <f>IFERROR(VLOOKUP(O49,BORCALACAK!$B$5:$AD$54,22,0),"")</f>
        <v/>
      </c>
      <c r="R49" s="294"/>
      <c r="S49" s="295"/>
      <c r="T49" s="296"/>
      <c r="U49" s="297" t="str">
        <f>IFERROR(VLOOKUP(S49,BORCALACAK!$B$61:$AD$110,22,0),"")</f>
        <v/>
      </c>
      <c r="V49" s="1"/>
      <c r="W49" s="1"/>
      <c r="X49" s="1"/>
      <c r="Y49" s="1"/>
      <c r="Z49" s="1"/>
      <c r="AA49" s="1"/>
      <c r="AB49" s="1"/>
      <c r="AC49" s="1"/>
      <c r="AD49" s="1"/>
      <c r="AE49" s="1"/>
      <c r="AF49" s="1"/>
      <c r="AG49" s="1"/>
    </row>
    <row r="50" spans="1:33" ht="20.100000000000001" customHeight="1" x14ac:dyDescent="0.3">
      <c r="A50" s="1"/>
      <c r="B50" s="245"/>
      <c r="C50" s="246"/>
      <c r="D50" s="247"/>
      <c r="E50" s="266"/>
      <c r="F50" s="267"/>
      <c r="G50" s="268"/>
      <c r="H50" s="245"/>
      <c r="I50" s="246"/>
      <c r="J50" s="247"/>
      <c r="K50" s="266"/>
      <c r="L50" s="267"/>
      <c r="M50" s="268"/>
      <c r="N50" s="283"/>
      <c r="O50" s="284"/>
      <c r="P50" s="285"/>
      <c r="Q50" s="241" t="str">
        <f>IFERROR(VLOOKUP(O50,BORCALACAK!$B$5:$AD$54,22,0),"")</f>
        <v/>
      </c>
      <c r="R50" s="290"/>
      <c r="S50" s="291"/>
      <c r="T50" s="292"/>
      <c r="U50" s="293" t="str">
        <f>IFERROR(VLOOKUP(S50,BORCALACAK!$B$61:$AD$110,22,0),"")</f>
        <v/>
      </c>
      <c r="V50" s="1"/>
      <c r="W50" s="1"/>
      <c r="X50" s="1"/>
      <c r="Y50" s="1"/>
      <c r="Z50" s="1"/>
      <c r="AA50" s="1"/>
      <c r="AB50" s="1"/>
      <c r="AC50" s="1"/>
      <c r="AD50" s="1"/>
      <c r="AE50" s="1"/>
      <c r="AF50" s="1"/>
      <c r="AG50" s="1"/>
    </row>
    <row r="51" spans="1:33" ht="20.100000000000001" customHeight="1" x14ac:dyDescent="0.3">
      <c r="A51" s="1"/>
      <c r="B51" s="250"/>
      <c r="C51" s="251"/>
      <c r="D51" s="252"/>
      <c r="E51" s="269"/>
      <c r="F51" s="270"/>
      <c r="G51" s="271"/>
      <c r="H51" s="250"/>
      <c r="I51" s="251"/>
      <c r="J51" s="252"/>
      <c r="K51" s="269"/>
      <c r="L51" s="270"/>
      <c r="M51" s="271"/>
      <c r="N51" s="286"/>
      <c r="O51" s="287"/>
      <c r="P51" s="288"/>
      <c r="Q51" s="289" t="str">
        <f>IFERROR(VLOOKUP(O51,BORCALACAK!$B$5:$AD$54,22,0),"")</f>
        <v/>
      </c>
      <c r="R51" s="294"/>
      <c r="S51" s="295"/>
      <c r="T51" s="296"/>
      <c r="U51" s="297" t="str">
        <f>IFERROR(VLOOKUP(S51,BORCALACAK!$B$61:$AD$110,22,0),"")</f>
        <v/>
      </c>
      <c r="V51" s="1"/>
      <c r="W51" s="1"/>
      <c r="X51" s="1"/>
      <c r="Y51" s="1"/>
      <c r="Z51" s="1"/>
      <c r="AA51" s="1"/>
      <c r="AB51" s="1"/>
      <c r="AC51" s="1"/>
      <c r="AD51" s="1"/>
      <c r="AE51" s="1"/>
      <c r="AF51" s="1"/>
      <c r="AG51" s="1"/>
    </row>
    <row r="52" spans="1:33" ht="20.100000000000001" customHeight="1" x14ac:dyDescent="0.3">
      <c r="A52" s="1"/>
      <c r="B52" s="245"/>
      <c r="C52" s="246"/>
      <c r="D52" s="247"/>
      <c r="E52" s="266"/>
      <c r="F52" s="267"/>
      <c r="G52" s="268"/>
      <c r="H52" s="245"/>
      <c r="I52" s="246"/>
      <c r="J52" s="247"/>
      <c r="K52" s="266"/>
      <c r="L52" s="267"/>
      <c r="M52" s="268"/>
      <c r="N52" s="283"/>
      <c r="O52" s="284"/>
      <c r="P52" s="285"/>
      <c r="Q52" s="241" t="str">
        <f>IFERROR(VLOOKUP(O52,BORCALACAK!$B$5:$AD$54,22,0),"")</f>
        <v/>
      </c>
      <c r="R52" s="290"/>
      <c r="S52" s="291"/>
      <c r="T52" s="292"/>
      <c r="U52" s="293" t="str">
        <f>IFERROR(VLOOKUP(S52,BORCALACAK!$B$61:$AD$110,22,0),"")</f>
        <v/>
      </c>
      <c r="V52" s="1"/>
      <c r="W52" s="1"/>
      <c r="X52" s="1"/>
      <c r="Y52" s="1"/>
      <c r="Z52" s="1"/>
      <c r="AA52" s="1"/>
      <c r="AB52" s="1"/>
      <c r="AC52" s="1"/>
      <c r="AD52" s="1"/>
      <c r="AE52" s="1"/>
      <c r="AF52" s="1"/>
      <c r="AG52" s="1"/>
    </row>
    <row r="53" spans="1:33" ht="20.100000000000001" customHeight="1" x14ac:dyDescent="0.3">
      <c r="A53" s="1"/>
      <c r="B53" s="250"/>
      <c r="C53" s="251"/>
      <c r="D53" s="252"/>
      <c r="E53" s="269"/>
      <c r="F53" s="270"/>
      <c r="G53" s="271"/>
      <c r="H53" s="250"/>
      <c r="I53" s="251"/>
      <c r="J53" s="252"/>
      <c r="K53" s="269"/>
      <c r="L53" s="270"/>
      <c r="M53" s="271"/>
      <c r="N53" s="286"/>
      <c r="O53" s="287"/>
      <c r="P53" s="288"/>
      <c r="Q53" s="289" t="str">
        <f>IFERROR(VLOOKUP(O53,BORCALACAK!$B$5:$AD$54,22,0),"")</f>
        <v/>
      </c>
      <c r="R53" s="294"/>
      <c r="S53" s="295"/>
      <c r="T53" s="296"/>
      <c r="U53" s="297" t="str">
        <f>IFERROR(VLOOKUP(S53,BORCALACAK!$B$61:$AD$110,22,0),"")</f>
        <v/>
      </c>
      <c r="V53" s="1"/>
      <c r="W53" s="1"/>
      <c r="X53" s="1"/>
      <c r="Y53" s="1"/>
      <c r="Z53" s="1"/>
      <c r="AA53" s="1"/>
      <c r="AB53" s="1"/>
      <c r="AC53" s="1"/>
      <c r="AD53" s="1"/>
      <c r="AE53" s="1"/>
      <c r="AF53" s="1"/>
      <c r="AG53" s="1"/>
    </row>
    <row r="54" spans="1:33" ht="20.100000000000001" customHeight="1" x14ac:dyDescent="0.3">
      <c r="A54" s="1"/>
      <c r="B54" s="245"/>
      <c r="C54" s="246"/>
      <c r="D54" s="247"/>
      <c r="E54" s="266"/>
      <c r="F54" s="267"/>
      <c r="G54" s="268"/>
      <c r="H54" s="245"/>
      <c r="I54" s="246"/>
      <c r="J54" s="247"/>
      <c r="K54" s="266"/>
      <c r="L54" s="267"/>
      <c r="M54" s="268"/>
      <c r="N54" s="283"/>
      <c r="O54" s="284"/>
      <c r="P54" s="285"/>
      <c r="Q54" s="241" t="str">
        <f>IFERROR(VLOOKUP(O54,BORCALACAK!$B$5:$AD$54,22,0),"")</f>
        <v/>
      </c>
      <c r="R54" s="290"/>
      <c r="S54" s="291"/>
      <c r="T54" s="292"/>
      <c r="U54" s="293" t="str">
        <f>IFERROR(VLOOKUP(S54,BORCALACAK!$B$61:$AD$110,22,0),"")</f>
        <v/>
      </c>
      <c r="V54" s="1"/>
      <c r="W54" s="1"/>
      <c r="X54" s="1"/>
      <c r="Y54" s="1"/>
      <c r="Z54" s="1"/>
      <c r="AA54" s="1"/>
      <c r="AB54" s="1"/>
      <c r="AC54" s="1"/>
      <c r="AD54" s="1"/>
      <c r="AE54" s="1"/>
      <c r="AF54" s="1"/>
      <c r="AG54" s="1"/>
    </row>
    <row r="55" spans="1:33" ht="20.100000000000001" customHeight="1" x14ac:dyDescent="0.3">
      <c r="A55" s="1"/>
      <c r="B55" s="250"/>
      <c r="C55" s="251"/>
      <c r="D55" s="252"/>
      <c r="E55" s="269"/>
      <c r="F55" s="270"/>
      <c r="G55" s="271"/>
      <c r="H55" s="250"/>
      <c r="I55" s="251"/>
      <c r="J55" s="252"/>
      <c r="K55" s="269"/>
      <c r="L55" s="270"/>
      <c r="M55" s="271"/>
      <c r="N55" s="286"/>
      <c r="O55" s="287"/>
      <c r="P55" s="288"/>
      <c r="Q55" s="289" t="str">
        <f>IFERROR(VLOOKUP(O55,BORCALACAK!$B$5:$AD$54,22,0),"")</f>
        <v/>
      </c>
      <c r="R55" s="294"/>
      <c r="S55" s="295"/>
      <c r="T55" s="296"/>
      <c r="U55" s="297" t="str">
        <f>IFERROR(VLOOKUP(S55,BORCALACAK!$B$61:$AD$110,22,0),"")</f>
        <v/>
      </c>
      <c r="V55" s="1"/>
      <c r="W55" s="1"/>
      <c r="X55" s="1"/>
      <c r="Y55" s="1"/>
      <c r="Z55" s="1"/>
      <c r="AA55" s="1"/>
      <c r="AB55" s="1"/>
      <c r="AC55" s="1"/>
      <c r="AD55" s="1"/>
      <c r="AE55" s="1"/>
      <c r="AF55" s="1"/>
      <c r="AG55" s="1"/>
    </row>
    <row r="56" spans="1:33" ht="20.100000000000001" customHeight="1" x14ac:dyDescent="0.3">
      <c r="A56" s="1"/>
      <c r="B56" s="245"/>
      <c r="C56" s="246"/>
      <c r="D56" s="247"/>
      <c r="E56" s="266"/>
      <c r="F56" s="267"/>
      <c r="G56" s="268"/>
      <c r="H56" s="245"/>
      <c r="I56" s="246"/>
      <c r="J56" s="247"/>
      <c r="K56" s="266"/>
      <c r="L56" s="267"/>
      <c r="M56" s="268"/>
      <c r="N56" s="283"/>
      <c r="O56" s="284"/>
      <c r="P56" s="285"/>
      <c r="Q56" s="241" t="str">
        <f>IFERROR(VLOOKUP(O56,BORCALACAK!$B$5:$AD$54,22,0),"")</f>
        <v/>
      </c>
      <c r="R56" s="290"/>
      <c r="S56" s="291"/>
      <c r="T56" s="292"/>
      <c r="U56" s="293" t="str">
        <f>IFERROR(VLOOKUP(S56,BORCALACAK!$B$61:$AD$110,22,0),"")</f>
        <v/>
      </c>
      <c r="V56" s="1"/>
      <c r="W56" s="1"/>
      <c r="X56" s="1"/>
      <c r="Y56" s="1"/>
      <c r="Z56" s="1"/>
      <c r="AA56" s="1"/>
      <c r="AB56" s="1"/>
      <c r="AC56" s="1"/>
      <c r="AD56" s="1"/>
      <c r="AE56" s="1"/>
      <c r="AF56" s="1"/>
      <c r="AG56" s="1"/>
    </row>
    <row r="57" spans="1:33" ht="20.100000000000001" customHeight="1" x14ac:dyDescent="0.3">
      <c r="A57" s="1"/>
      <c r="B57" s="250"/>
      <c r="C57" s="251"/>
      <c r="D57" s="252"/>
      <c r="E57" s="269"/>
      <c r="F57" s="270"/>
      <c r="G57" s="271"/>
      <c r="H57" s="250"/>
      <c r="I57" s="251"/>
      <c r="J57" s="252"/>
      <c r="K57" s="269"/>
      <c r="L57" s="270"/>
      <c r="M57" s="271"/>
      <c r="N57" s="286"/>
      <c r="O57" s="287"/>
      <c r="P57" s="288"/>
      <c r="Q57" s="289" t="str">
        <f>IFERROR(VLOOKUP(O57,BORCALACAK!$B$5:$AD$54,22,0),"")</f>
        <v/>
      </c>
      <c r="R57" s="294"/>
      <c r="S57" s="295"/>
      <c r="T57" s="296"/>
      <c r="U57" s="297" t="str">
        <f>IFERROR(VLOOKUP(S57,BORCALACAK!$B$61:$AD$110,22,0),"")</f>
        <v/>
      </c>
      <c r="V57" s="1"/>
      <c r="W57" s="1"/>
      <c r="X57" s="1"/>
      <c r="Y57" s="1"/>
      <c r="Z57" s="1"/>
      <c r="AA57" s="1"/>
      <c r="AB57" s="1"/>
      <c r="AC57" s="1"/>
      <c r="AD57" s="1"/>
      <c r="AE57" s="1"/>
      <c r="AF57" s="1"/>
      <c r="AG57" s="1"/>
    </row>
    <row r="58" spans="1:33" ht="20.100000000000001" customHeight="1" x14ac:dyDescent="0.3">
      <c r="A58" s="1"/>
      <c r="B58" s="245"/>
      <c r="C58" s="246"/>
      <c r="D58" s="247"/>
      <c r="E58" s="266"/>
      <c r="F58" s="267"/>
      <c r="G58" s="268"/>
      <c r="H58" s="245"/>
      <c r="I58" s="246"/>
      <c r="J58" s="247"/>
      <c r="K58" s="266"/>
      <c r="L58" s="267"/>
      <c r="M58" s="268"/>
      <c r="N58" s="283"/>
      <c r="O58" s="284"/>
      <c r="P58" s="285"/>
      <c r="Q58" s="241" t="str">
        <f>IFERROR(VLOOKUP(O58,BORCALACAK!$B$5:$AD$54,22,0),"")</f>
        <v/>
      </c>
      <c r="R58" s="290"/>
      <c r="S58" s="291"/>
      <c r="T58" s="292"/>
      <c r="U58" s="293" t="str">
        <f>IFERROR(VLOOKUP(S58,BORCALACAK!$B$61:$AD$110,22,0),"")</f>
        <v/>
      </c>
      <c r="V58" s="1"/>
      <c r="W58" s="1"/>
      <c r="X58" s="1"/>
      <c r="Y58" s="1"/>
      <c r="Z58" s="1"/>
      <c r="AA58" s="1"/>
      <c r="AB58" s="1"/>
      <c r="AC58" s="1"/>
      <c r="AD58" s="1"/>
      <c r="AE58" s="1"/>
      <c r="AF58" s="1"/>
      <c r="AG58" s="1"/>
    </row>
    <row r="59" spans="1:33" ht="20.100000000000001" customHeight="1" x14ac:dyDescent="0.3">
      <c r="A59" s="1"/>
      <c r="B59" s="250"/>
      <c r="C59" s="251"/>
      <c r="D59" s="252"/>
      <c r="E59" s="269"/>
      <c r="F59" s="270"/>
      <c r="G59" s="271"/>
      <c r="H59" s="250"/>
      <c r="I59" s="251"/>
      <c r="J59" s="252"/>
      <c r="K59" s="269"/>
      <c r="L59" s="270"/>
      <c r="M59" s="271"/>
      <c r="N59" s="286"/>
      <c r="O59" s="287"/>
      <c r="P59" s="288"/>
      <c r="Q59" s="289" t="str">
        <f>IFERROR(VLOOKUP(O59,BORCALACAK!$B$5:$AD$54,22,0),"")</f>
        <v/>
      </c>
      <c r="R59" s="294"/>
      <c r="S59" s="295"/>
      <c r="T59" s="296"/>
      <c r="U59" s="297" t="str">
        <f>IFERROR(VLOOKUP(S59,BORCALACAK!$B$61:$AD$110,22,0),"")</f>
        <v/>
      </c>
      <c r="V59" s="1"/>
      <c r="W59" s="1"/>
      <c r="X59" s="1"/>
      <c r="Y59" s="1"/>
      <c r="Z59" s="1"/>
      <c r="AA59" s="1"/>
      <c r="AB59" s="1"/>
      <c r="AC59" s="1"/>
      <c r="AD59" s="1"/>
      <c r="AE59" s="1"/>
      <c r="AF59" s="1"/>
      <c r="AG59" s="1"/>
    </row>
    <row r="60" spans="1:33" ht="20.100000000000001" customHeight="1" x14ac:dyDescent="0.3">
      <c r="A60" s="1"/>
      <c r="B60" s="245"/>
      <c r="C60" s="246"/>
      <c r="D60" s="247"/>
      <c r="E60" s="266"/>
      <c r="F60" s="267"/>
      <c r="G60" s="268"/>
      <c r="H60" s="245"/>
      <c r="I60" s="246"/>
      <c r="J60" s="247"/>
      <c r="K60" s="266"/>
      <c r="L60" s="267"/>
      <c r="M60" s="268"/>
      <c r="N60" s="283"/>
      <c r="O60" s="284"/>
      <c r="P60" s="285"/>
      <c r="Q60" s="241" t="str">
        <f>IFERROR(VLOOKUP(O60,BORCALACAK!$B$5:$AD$54,22,0),"")</f>
        <v/>
      </c>
      <c r="R60" s="290"/>
      <c r="S60" s="291"/>
      <c r="T60" s="292"/>
      <c r="U60" s="293" t="str">
        <f>IFERROR(VLOOKUP(S60,BORCALACAK!$B$61:$AD$110,22,0),"")</f>
        <v/>
      </c>
      <c r="V60" s="1"/>
      <c r="W60" s="1"/>
      <c r="X60" s="1"/>
      <c r="Y60" s="1"/>
      <c r="Z60" s="1"/>
      <c r="AA60" s="1"/>
      <c r="AB60" s="1"/>
      <c r="AC60" s="1"/>
      <c r="AD60" s="1"/>
      <c r="AE60" s="1"/>
      <c r="AF60" s="1"/>
      <c r="AG60" s="1"/>
    </row>
    <row r="61" spans="1:33" ht="20.100000000000001" customHeight="1" x14ac:dyDescent="0.3">
      <c r="A61" s="1"/>
      <c r="B61" s="250"/>
      <c r="C61" s="251"/>
      <c r="D61" s="252"/>
      <c r="E61" s="269"/>
      <c r="F61" s="270"/>
      <c r="G61" s="271"/>
      <c r="H61" s="250"/>
      <c r="I61" s="251"/>
      <c r="J61" s="252"/>
      <c r="K61" s="269"/>
      <c r="L61" s="270"/>
      <c r="M61" s="271"/>
      <c r="N61" s="286"/>
      <c r="O61" s="287"/>
      <c r="P61" s="288"/>
      <c r="Q61" s="289" t="str">
        <f>IFERROR(VLOOKUP(O61,BORCALACAK!$B$5:$AD$54,22,0),"")</f>
        <v/>
      </c>
      <c r="R61" s="294"/>
      <c r="S61" s="295"/>
      <c r="T61" s="296"/>
      <c r="U61" s="297" t="str">
        <f>IFERROR(VLOOKUP(S61,BORCALACAK!$B$61:$AD$110,22,0),"")</f>
        <v/>
      </c>
      <c r="V61" s="1"/>
      <c r="W61" s="1"/>
      <c r="X61" s="1"/>
      <c r="Y61" s="1"/>
      <c r="Z61" s="1"/>
      <c r="AA61" s="1"/>
      <c r="AB61" s="1"/>
      <c r="AC61" s="1"/>
      <c r="AD61" s="1"/>
      <c r="AE61" s="1"/>
      <c r="AF61" s="1"/>
      <c r="AG61" s="1"/>
    </row>
    <row r="62" spans="1:33" ht="20.100000000000001" customHeight="1" x14ac:dyDescent="0.3">
      <c r="A62" s="1"/>
      <c r="B62" s="245"/>
      <c r="C62" s="246"/>
      <c r="D62" s="247"/>
      <c r="E62" s="266"/>
      <c r="F62" s="267"/>
      <c r="G62" s="268"/>
      <c r="H62" s="245"/>
      <c r="I62" s="246"/>
      <c r="J62" s="247"/>
      <c r="K62" s="266"/>
      <c r="L62" s="267"/>
      <c r="M62" s="268"/>
      <c r="N62" s="283"/>
      <c r="O62" s="284"/>
      <c r="P62" s="285"/>
      <c r="Q62" s="241" t="str">
        <f>IFERROR(VLOOKUP(O62,BORCALACAK!$B$5:$AD$54,22,0),"")</f>
        <v/>
      </c>
      <c r="R62" s="290"/>
      <c r="S62" s="291"/>
      <c r="T62" s="292"/>
      <c r="U62" s="293" t="str">
        <f>IFERROR(VLOOKUP(S62,BORCALACAK!$B$61:$AD$110,22,0),"")</f>
        <v/>
      </c>
      <c r="V62" s="1"/>
      <c r="W62" s="1"/>
      <c r="X62" s="1"/>
      <c r="Y62" s="1"/>
      <c r="Z62" s="1"/>
      <c r="AA62" s="1"/>
      <c r="AB62" s="1"/>
      <c r="AC62" s="1"/>
      <c r="AD62" s="1"/>
      <c r="AE62" s="1"/>
      <c r="AF62" s="1"/>
      <c r="AG62" s="1"/>
    </row>
    <row r="63" spans="1:33" ht="20.100000000000001" customHeight="1" x14ac:dyDescent="0.3">
      <c r="A63" s="1"/>
      <c r="B63" s="250"/>
      <c r="C63" s="251"/>
      <c r="D63" s="252"/>
      <c r="E63" s="269"/>
      <c r="F63" s="270"/>
      <c r="G63" s="271"/>
      <c r="H63" s="250"/>
      <c r="I63" s="251"/>
      <c r="J63" s="252"/>
      <c r="K63" s="269"/>
      <c r="L63" s="270"/>
      <c r="M63" s="271"/>
      <c r="N63" s="286"/>
      <c r="O63" s="287"/>
      <c r="P63" s="288"/>
      <c r="Q63" s="289" t="str">
        <f>IFERROR(VLOOKUP(O63,BORCALACAK!$B$5:$AD$54,22,0),"")</f>
        <v/>
      </c>
      <c r="R63" s="294"/>
      <c r="S63" s="295"/>
      <c r="T63" s="296"/>
      <c r="U63" s="297" t="str">
        <f>IFERROR(VLOOKUP(S63,BORCALACAK!$B$61:$AD$110,22,0),"")</f>
        <v/>
      </c>
      <c r="V63" s="1"/>
      <c r="W63" s="1"/>
      <c r="X63" s="1"/>
      <c r="Y63" s="1"/>
      <c r="Z63" s="1"/>
      <c r="AA63" s="1"/>
      <c r="AB63" s="1"/>
      <c r="AC63" s="1"/>
      <c r="AD63" s="1"/>
      <c r="AE63" s="1"/>
      <c r="AF63" s="1"/>
      <c r="AG63" s="1"/>
    </row>
    <row r="64" spans="1:33" ht="20.100000000000001" customHeight="1" x14ac:dyDescent="0.3">
      <c r="A64" s="1"/>
      <c r="B64" s="245"/>
      <c r="C64" s="246"/>
      <c r="D64" s="247"/>
      <c r="E64" s="266"/>
      <c r="F64" s="267"/>
      <c r="G64" s="268"/>
      <c r="H64" s="245"/>
      <c r="I64" s="246"/>
      <c r="J64" s="247"/>
      <c r="K64" s="266"/>
      <c r="L64" s="267"/>
      <c r="M64" s="268"/>
      <c r="N64" s="283"/>
      <c r="O64" s="284"/>
      <c r="P64" s="285"/>
      <c r="Q64" s="241" t="str">
        <f>IFERROR(VLOOKUP(O64,BORCALACAK!$B$5:$AD$54,22,0),"")</f>
        <v/>
      </c>
      <c r="R64" s="290"/>
      <c r="S64" s="291"/>
      <c r="T64" s="292"/>
      <c r="U64" s="293" t="str">
        <f>IFERROR(VLOOKUP(S64,BORCALACAK!$B$61:$AD$110,22,0),"")</f>
        <v/>
      </c>
      <c r="V64" s="1"/>
      <c r="W64" s="1"/>
      <c r="X64" s="1"/>
      <c r="Y64" s="1"/>
      <c r="Z64" s="1"/>
      <c r="AA64" s="1"/>
      <c r="AB64" s="1"/>
      <c r="AC64" s="1"/>
      <c r="AD64" s="1"/>
      <c r="AE64" s="1"/>
      <c r="AF64" s="1"/>
      <c r="AG64" s="1"/>
    </row>
    <row r="65" spans="1:33" ht="20.100000000000001" customHeight="1" x14ac:dyDescent="0.3">
      <c r="A65" s="1"/>
      <c r="B65" s="250"/>
      <c r="C65" s="251"/>
      <c r="D65" s="252"/>
      <c r="E65" s="269"/>
      <c r="F65" s="270"/>
      <c r="G65" s="271"/>
      <c r="H65" s="250"/>
      <c r="I65" s="251"/>
      <c r="J65" s="252"/>
      <c r="K65" s="269"/>
      <c r="L65" s="270"/>
      <c r="M65" s="271"/>
      <c r="N65" s="286"/>
      <c r="O65" s="287"/>
      <c r="P65" s="288"/>
      <c r="Q65" s="289" t="str">
        <f>IFERROR(VLOOKUP(O65,BORCALACAK!$B$5:$AD$54,22,0),"")</f>
        <v/>
      </c>
      <c r="R65" s="294"/>
      <c r="S65" s="295"/>
      <c r="T65" s="296"/>
      <c r="U65" s="297" t="str">
        <f>IFERROR(VLOOKUP(S65,BORCALACAK!$B$61:$AD$110,22,0),"")</f>
        <v/>
      </c>
      <c r="V65" s="1"/>
      <c r="W65" s="1"/>
      <c r="X65" s="1"/>
      <c r="Y65" s="1"/>
      <c r="Z65" s="1"/>
      <c r="AA65" s="1"/>
      <c r="AB65" s="1"/>
      <c r="AC65" s="1"/>
      <c r="AD65" s="1"/>
      <c r="AE65" s="1"/>
      <c r="AF65" s="1"/>
      <c r="AG65" s="1"/>
    </row>
    <row r="66" spans="1:33" ht="20.100000000000001" customHeight="1" x14ac:dyDescent="0.3">
      <c r="A66" s="1"/>
      <c r="B66" s="245"/>
      <c r="C66" s="246"/>
      <c r="D66" s="247"/>
      <c r="E66" s="266"/>
      <c r="F66" s="267"/>
      <c r="G66" s="268"/>
      <c r="H66" s="245"/>
      <c r="I66" s="246"/>
      <c r="J66" s="247"/>
      <c r="K66" s="266"/>
      <c r="L66" s="267"/>
      <c r="M66" s="268"/>
      <c r="N66" s="283"/>
      <c r="O66" s="284"/>
      <c r="P66" s="285"/>
      <c r="Q66" s="241" t="str">
        <f>IFERROR(VLOOKUP(O66,BORCALACAK!$B$5:$AD$54,22,0),"")</f>
        <v/>
      </c>
      <c r="R66" s="290"/>
      <c r="S66" s="291"/>
      <c r="T66" s="292"/>
      <c r="U66" s="293" t="str">
        <f>IFERROR(VLOOKUP(S66,BORCALACAK!$B$61:$AD$110,22,0),"")</f>
        <v/>
      </c>
      <c r="V66" s="1"/>
      <c r="W66" s="1"/>
      <c r="X66" s="1"/>
      <c r="Y66" s="1"/>
      <c r="Z66" s="1"/>
      <c r="AA66" s="1"/>
      <c r="AB66" s="1"/>
      <c r="AC66" s="1"/>
      <c r="AD66" s="1"/>
      <c r="AE66" s="1"/>
      <c r="AF66" s="1"/>
      <c r="AG66" s="1"/>
    </row>
    <row r="67" spans="1:33" ht="20.100000000000001" customHeight="1" x14ac:dyDescent="0.3">
      <c r="A67" s="1"/>
      <c r="B67" s="250"/>
      <c r="C67" s="251"/>
      <c r="D67" s="252"/>
      <c r="E67" s="269"/>
      <c r="F67" s="270"/>
      <c r="G67" s="271"/>
      <c r="H67" s="250"/>
      <c r="I67" s="251"/>
      <c r="J67" s="252"/>
      <c r="K67" s="269"/>
      <c r="L67" s="270"/>
      <c r="M67" s="271"/>
      <c r="N67" s="286"/>
      <c r="O67" s="287"/>
      <c r="P67" s="288"/>
      <c r="Q67" s="289" t="str">
        <f>IFERROR(VLOOKUP(O67,BORCALACAK!$B$5:$AD$54,22,0),"")</f>
        <v/>
      </c>
      <c r="R67" s="294"/>
      <c r="S67" s="295"/>
      <c r="T67" s="296"/>
      <c r="U67" s="297" t="str">
        <f>IFERROR(VLOOKUP(S67,BORCALACAK!$B$61:$AD$110,22,0),"")</f>
        <v/>
      </c>
      <c r="V67" s="1"/>
      <c r="W67" s="1"/>
      <c r="X67" s="1"/>
      <c r="Y67" s="1"/>
      <c r="Z67" s="1"/>
      <c r="AA67" s="1"/>
      <c r="AB67" s="1"/>
      <c r="AC67" s="1"/>
      <c r="AD67" s="1"/>
      <c r="AE67" s="1"/>
      <c r="AF67" s="1"/>
      <c r="AG67" s="1"/>
    </row>
    <row r="68" spans="1:33" ht="20.100000000000001" customHeight="1" x14ac:dyDescent="0.3">
      <c r="A68" s="1"/>
      <c r="B68" s="245"/>
      <c r="C68" s="246"/>
      <c r="D68" s="247"/>
      <c r="E68" s="266"/>
      <c r="F68" s="267"/>
      <c r="G68" s="268"/>
      <c r="H68" s="245"/>
      <c r="I68" s="246"/>
      <c r="J68" s="247"/>
      <c r="K68" s="266"/>
      <c r="L68" s="267"/>
      <c r="M68" s="268"/>
      <c r="N68" s="283"/>
      <c r="O68" s="284"/>
      <c r="P68" s="285"/>
      <c r="Q68" s="241" t="str">
        <f>IFERROR(VLOOKUP(O68,BORCALACAK!$B$5:$AD$54,22,0),"")</f>
        <v/>
      </c>
      <c r="R68" s="290"/>
      <c r="S68" s="291"/>
      <c r="T68" s="292"/>
      <c r="U68" s="293" t="str">
        <f>IFERROR(VLOOKUP(S68,BORCALACAK!$B$61:$AD$110,22,0),"")</f>
        <v/>
      </c>
      <c r="V68" s="1"/>
      <c r="W68" s="1"/>
      <c r="X68" s="1"/>
      <c r="Y68" s="1"/>
      <c r="Z68" s="1"/>
      <c r="AA68" s="1"/>
      <c r="AB68" s="1"/>
      <c r="AC68" s="1"/>
      <c r="AD68" s="1"/>
      <c r="AE68" s="1"/>
      <c r="AF68" s="1"/>
      <c r="AG68" s="1"/>
    </row>
    <row r="69" spans="1:33" ht="20.100000000000001" customHeight="1" x14ac:dyDescent="0.3">
      <c r="A69" s="1"/>
      <c r="B69" s="250"/>
      <c r="C69" s="251"/>
      <c r="D69" s="252"/>
      <c r="E69" s="269"/>
      <c r="F69" s="270"/>
      <c r="G69" s="271"/>
      <c r="H69" s="250"/>
      <c r="I69" s="251"/>
      <c r="J69" s="252"/>
      <c r="K69" s="269"/>
      <c r="L69" s="270"/>
      <c r="M69" s="271"/>
      <c r="N69" s="286"/>
      <c r="O69" s="287"/>
      <c r="P69" s="288"/>
      <c r="Q69" s="289" t="str">
        <f>IFERROR(VLOOKUP(O69,BORCALACAK!$B$5:$AD$54,22,0),"")</f>
        <v/>
      </c>
      <c r="R69" s="294"/>
      <c r="S69" s="295"/>
      <c r="T69" s="296"/>
      <c r="U69" s="297" t="str">
        <f>IFERROR(VLOOKUP(S69,BORCALACAK!$B$61:$AD$110,22,0),"")</f>
        <v/>
      </c>
      <c r="V69" s="1"/>
      <c r="W69" s="1"/>
      <c r="X69" s="1"/>
      <c r="Y69" s="1"/>
      <c r="Z69" s="1"/>
      <c r="AA69" s="1"/>
      <c r="AB69" s="1"/>
      <c r="AC69" s="1"/>
      <c r="AD69" s="1"/>
      <c r="AE69" s="1"/>
      <c r="AF69" s="1"/>
      <c r="AG69" s="1"/>
    </row>
    <row r="70" spans="1:33" ht="20.100000000000001" customHeight="1" x14ac:dyDescent="0.3">
      <c r="A70" s="1"/>
      <c r="B70" s="245"/>
      <c r="C70" s="246"/>
      <c r="D70" s="247"/>
      <c r="E70" s="266"/>
      <c r="F70" s="267"/>
      <c r="G70" s="268"/>
      <c r="H70" s="245"/>
      <c r="I70" s="246"/>
      <c r="J70" s="247"/>
      <c r="K70" s="266"/>
      <c r="L70" s="267"/>
      <c r="M70" s="268"/>
      <c r="N70" s="283"/>
      <c r="O70" s="284"/>
      <c r="P70" s="285"/>
      <c r="Q70" s="241" t="str">
        <f>IFERROR(VLOOKUP(O70,BORCALACAK!$B$5:$AD$54,22,0),"")</f>
        <v/>
      </c>
      <c r="R70" s="290"/>
      <c r="S70" s="291"/>
      <c r="T70" s="292"/>
      <c r="U70" s="293" t="str">
        <f>IFERROR(VLOOKUP(S70,BORCALACAK!$B$61:$AD$110,22,0),"")</f>
        <v/>
      </c>
      <c r="V70" s="1"/>
      <c r="W70" s="1"/>
      <c r="X70" s="1"/>
      <c r="Y70" s="1"/>
      <c r="Z70" s="1"/>
      <c r="AA70" s="1"/>
      <c r="AB70" s="1"/>
      <c r="AC70" s="1"/>
      <c r="AD70" s="1"/>
      <c r="AE70" s="1"/>
      <c r="AF70" s="1"/>
      <c r="AG70" s="1"/>
    </row>
    <row r="71" spans="1:33" ht="20.100000000000001" customHeight="1" x14ac:dyDescent="0.3">
      <c r="A71" s="1"/>
      <c r="B71" s="250"/>
      <c r="C71" s="251"/>
      <c r="D71" s="252"/>
      <c r="E71" s="269"/>
      <c r="F71" s="270"/>
      <c r="G71" s="271"/>
      <c r="H71" s="250"/>
      <c r="I71" s="251"/>
      <c r="J71" s="252"/>
      <c r="K71" s="269"/>
      <c r="L71" s="270"/>
      <c r="M71" s="271"/>
      <c r="N71" s="286"/>
      <c r="O71" s="287"/>
      <c r="P71" s="288"/>
      <c r="Q71" s="289" t="str">
        <f>IFERROR(VLOOKUP(O71,BORCALACAK!$B$5:$AD$54,22,0),"")</f>
        <v/>
      </c>
      <c r="R71" s="294"/>
      <c r="S71" s="295"/>
      <c r="T71" s="296"/>
      <c r="U71" s="297" t="str">
        <f>IFERROR(VLOOKUP(S71,BORCALACAK!$B$61:$AD$110,22,0),"")</f>
        <v/>
      </c>
      <c r="V71" s="1"/>
      <c r="W71" s="1"/>
      <c r="X71" s="1"/>
      <c r="Y71" s="1"/>
      <c r="Z71" s="1"/>
      <c r="AA71" s="1"/>
      <c r="AB71" s="1"/>
      <c r="AC71" s="1"/>
      <c r="AD71" s="1"/>
      <c r="AE71" s="1"/>
      <c r="AF71" s="1"/>
      <c r="AG71" s="1"/>
    </row>
    <row r="72" spans="1:33" ht="20.100000000000001" customHeight="1" x14ac:dyDescent="0.3">
      <c r="A72" s="1"/>
      <c r="B72" s="245"/>
      <c r="C72" s="246"/>
      <c r="D72" s="247"/>
      <c r="E72" s="266"/>
      <c r="F72" s="267"/>
      <c r="G72" s="268"/>
      <c r="H72" s="245"/>
      <c r="I72" s="246"/>
      <c r="J72" s="247"/>
      <c r="K72" s="266"/>
      <c r="L72" s="267"/>
      <c r="M72" s="268"/>
      <c r="N72" s="283"/>
      <c r="O72" s="284"/>
      <c r="P72" s="285"/>
      <c r="Q72" s="241" t="str">
        <f>IFERROR(VLOOKUP(O72,BORCALACAK!$B$5:$AD$54,22,0),"")</f>
        <v/>
      </c>
      <c r="R72" s="290"/>
      <c r="S72" s="291"/>
      <c r="T72" s="292"/>
      <c r="U72" s="293" t="str">
        <f>IFERROR(VLOOKUP(S72,BORCALACAK!$B$61:$AD$110,22,0),"")</f>
        <v/>
      </c>
      <c r="V72" s="1"/>
      <c r="W72" s="1"/>
      <c r="X72" s="1"/>
      <c r="Y72" s="1"/>
      <c r="Z72" s="1"/>
      <c r="AA72" s="1"/>
      <c r="AB72" s="1"/>
      <c r="AC72" s="1"/>
      <c r="AD72" s="1"/>
      <c r="AE72" s="1"/>
      <c r="AF72" s="1"/>
      <c r="AG72" s="1"/>
    </row>
    <row r="73" spans="1:33" ht="20.100000000000001" customHeight="1" x14ac:dyDescent="0.3">
      <c r="A73" s="1"/>
      <c r="B73" s="250"/>
      <c r="C73" s="251"/>
      <c r="D73" s="252"/>
      <c r="E73" s="269"/>
      <c r="F73" s="270"/>
      <c r="G73" s="271"/>
      <c r="H73" s="250"/>
      <c r="I73" s="251"/>
      <c r="J73" s="252"/>
      <c r="K73" s="269"/>
      <c r="L73" s="270"/>
      <c r="M73" s="271"/>
      <c r="N73" s="286"/>
      <c r="O73" s="287"/>
      <c r="P73" s="288"/>
      <c r="Q73" s="289" t="str">
        <f>IFERROR(VLOOKUP(O73,BORCALACAK!$B$5:$AD$54,22,0),"")</f>
        <v/>
      </c>
      <c r="R73" s="294"/>
      <c r="S73" s="295"/>
      <c r="T73" s="296"/>
      <c r="U73" s="297" t="str">
        <f>IFERROR(VLOOKUP(S73,BORCALACAK!$B$61:$AD$110,22,0),"")</f>
        <v/>
      </c>
      <c r="V73" s="1"/>
      <c r="W73" s="1"/>
      <c r="X73" s="1"/>
      <c r="Y73" s="1"/>
      <c r="Z73" s="1"/>
      <c r="AA73" s="1"/>
      <c r="AB73" s="1"/>
      <c r="AC73" s="1"/>
      <c r="AD73" s="1"/>
      <c r="AE73" s="1"/>
      <c r="AF73" s="1"/>
      <c r="AG73" s="1"/>
    </row>
    <row r="74" spans="1:33" ht="20.100000000000001" customHeight="1" x14ac:dyDescent="0.3">
      <c r="A74" s="1"/>
      <c r="B74" s="245"/>
      <c r="C74" s="246"/>
      <c r="D74" s="247"/>
      <c r="E74" s="266"/>
      <c r="F74" s="267"/>
      <c r="G74" s="268"/>
      <c r="H74" s="245"/>
      <c r="I74" s="246"/>
      <c r="J74" s="247"/>
      <c r="K74" s="266"/>
      <c r="L74" s="267"/>
      <c r="M74" s="268"/>
      <c r="N74" s="283"/>
      <c r="O74" s="284"/>
      <c r="P74" s="285"/>
      <c r="Q74" s="241" t="str">
        <f>IFERROR(VLOOKUP(O74,BORCALACAK!$B$5:$AD$54,22,0),"")</f>
        <v/>
      </c>
      <c r="R74" s="290"/>
      <c r="S74" s="291"/>
      <c r="T74" s="292"/>
      <c r="U74" s="293" t="str">
        <f>IFERROR(VLOOKUP(S74,BORCALACAK!$B$61:$AD$110,22,0),"")</f>
        <v/>
      </c>
      <c r="V74" s="1"/>
      <c r="W74" s="1"/>
      <c r="X74" s="1"/>
      <c r="Y74" s="1"/>
      <c r="Z74" s="1"/>
      <c r="AA74" s="1"/>
      <c r="AB74" s="1"/>
      <c r="AC74" s="1"/>
      <c r="AD74" s="1"/>
      <c r="AE74" s="1"/>
      <c r="AF74" s="1"/>
      <c r="AG74" s="1"/>
    </row>
    <row r="75" spans="1:33" ht="20.100000000000001" customHeight="1" x14ac:dyDescent="0.3">
      <c r="A75" s="1"/>
      <c r="B75" s="250"/>
      <c r="C75" s="251"/>
      <c r="D75" s="252"/>
      <c r="E75" s="269"/>
      <c r="F75" s="270"/>
      <c r="G75" s="271"/>
      <c r="H75" s="250"/>
      <c r="I75" s="251"/>
      <c r="J75" s="252"/>
      <c r="K75" s="269"/>
      <c r="L75" s="270"/>
      <c r="M75" s="271"/>
      <c r="N75" s="286"/>
      <c r="O75" s="287"/>
      <c r="P75" s="288"/>
      <c r="Q75" s="289" t="str">
        <f>IFERROR(VLOOKUP(O75,BORCALACAK!$B$5:$AD$54,22,0),"")</f>
        <v/>
      </c>
      <c r="R75" s="294"/>
      <c r="S75" s="295"/>
      <c r="T75" s="296"/>
      <c r="U75" s="297" t="str">
        <f>IFERROR(VLOOKUP(S75,BORCALACAK!$B$61:$AD$110,22,0),"")</f>
        <v/>
      </c>
      <c r="V75" s="1"/>
      <c r="W75" s="1"/>
      <c r="X75" s="1"/>
      <c r="Y75" s="1"/>
      <c r="Z75" s="1"/>
      <c r="AA75" s="1"/>
      <c r="AB75" s="1"/>
      <c r="AC75" s="1"/>
      <c r="AD75" s="1"/>
      <c r="AE75" s="1"/>
      <c r="AF75" s="1"/>
      <c r="AG75" s="1"/>
    </row>
    <row r="76" spans="1:33" ht="20.100000000000001" customHeight="1" x14ac:dyDescent="0.3">
      <c r="A76" s="1"/>
      <c r="B76" s="245"/>
      <c r="C76" s="246"/>
      <c r="D76" s="247"/>
      <c r="E76" s="266"/>
      <c r="F76" s="267"/>
      <c r="G76" s="268"/>
      <c r="H76" s="245"/>
      <c r="I76" s="246"/>
      <c r="J76" s="247"/>
      <c r="K76" s="266"/>
      <c r="L76" s="267"/>
      <c r="M76" s="268"/>
      <c r="N76" s="283"/>
      <c r="O76" s="284"/>
      <c r="P76" s="285"/>
      <c r="Q76" s="241" t="str">
        <f>IFERROR(VLOOKUP(O76,BORCALACAK!$B$5:$AD$54,22,0),"")</f>
        <v/>
      </c>
      <c r="R76" s="290"/>
      <c r="S76" s="291"/>
      <c r="T76" s="292"/>
      <c r="U76" s="293" t="str">
        <f>IFERROR(VLOOKUP(S76,BORCALACAK!$B$61:$AD$110,22,0),"")</f>
        <v/>
      </c>
      <c r="V76" s="1"/>
      <c r="W76" s="1"/>
      <c r="X76" s="1"/>
      <c r="Y76" s="1"/>
      <c r="Z76" s="1"/>
      <c r="AA76" s="1"/>
      <c r="AB76" s="1"/>
      <c r="AC76" s="1"/>
      <c r="AD76" s="1"/>
      <c r="AE76" s="1"/>
      <c r="AF76" s="1"/>
      <c r="AG76" s="1"/>
    </row>
    <row r="77" spans="1:33" ht="20.100000000000001" customHeight="1" x14ac:dyDescent="0.3">
      <c r="A77" s="1"/>
      <c r="B77" s="250"/>
      <c r="C77" s="251"/>
      <c r="D77" s="252"/>
      <c r="E77" s="269"/>
      <c r="F77" s="270"/>
      <c r="G77" s="271"/>
      <c r="H77" s="250"/>
      <c r="I77" s="251"/>
      <c r="J77" s="252"/>
      <c r="K77" s="269"/>
      <c r="L77" s="270"/>
      <c r="M77" s="271"/>
      <c r="N77" s="286"/>
      <c r="O77" s="287"/>
      <c r="P77" s="288"/>
      <c r="Q77" s="289" t="str">
        <f>IFERROR(VLOOKUP(O77,BORCALACAK!$B$5:$AD$54,22,0),"")</f>
        <v/>
      </c>
      <c r="R77" s="294"/>
      <c r="S77" s="295"/>
      <c r="T77" s="296"/>
      <c r="U77" s="297" t="str">
        <f>IFERROR(VLOOKUP(S77,BORCALACAK!$B$61:$AD$110,22,0),"")</f>
        <v/>
      </c>
      <c r="V77" s="1"/>
      <c r="W77" s="1"/>
      <c r="X77" s="1"/>
      <c r="Y77" s="1"/>
      <c r="Z77" s="1"/>
      <c r="AA77" s="1"/>
      <c r="AB77" s="1"/>
      <c r="AC77" s="1"/>
      <c r="AD77" s="1"/>
      <c r="AE77" s="1"/>
      <c r="AF77" s="1"/>
      <c r="AG77" s="1"/>
    </row>
    <row r="78" spans="1:33" ht="20.100000000000001" customHeight="1" x14ac:dyDescent="0.3">
      <c r="A78" s="1"/>
      <c r="B78" s="245"/>
      <c r="C78" s="246"/>
      <c r="D78" s="247"/>
      <c r="E78" s="266"/>
      <c r="F78" s="267"/>
      <c r="G78" s="268"/>
      <c r="H78" s="245"/>
      <c r="I78" s="246"/>
      <c r="J78" s="247"/>
      <c r="K78" s="266"/>
      <c r="L78" s="267"/>
      <c r="M78" s="268"/>
      <c r="N78" s="283"/>
      <c r="O78" s="284"/>
      <c r="P78" s="285"/>
      <c r="Q78" s="241" t="str">
        <f>IFERROR(VLOOKUP(O78,BORCALACAK!$B$5:$AD$54,22,0),"")</f>
        <v/>
      </c>
      <c r="R78" s="290"/>
      <c r="S78" s="291"/>
      <c r="T78" s="292"/>
      <c r="U78" s="293" t="str">
        <f>IFERROR(VLOOKUP(S78,BORCALACAK!$B$61:$AD$110,22,0),"")</f>
        <v/>
      </c>
      <c r="V78" s="1"/>
      <c r="W78" s="1"/>
      <c r="X78" s="1"/>
      <c r="Y78" s="1"/>
      <c r="Z78" s="1"/>
      <c r="AA78" s="1"/>
      <c r="AB78" s="1"/>
      <c r="AC78" s="1"/>
      <c r="AD78" s="1"/>
      <c r="AE78" s="1"/>
      <c r="AF78" s="1"/>
      <c r="AG78" s="1"/>
    </row>
    <row r="79" spans="1:33" ht="20.100000000000001" customHeight="1" x14ac:dyDescent="0.3">
      <c r="A79" s="1"/>
      <c r="B79" s="250"/>
      <c r="C79" s="251"/>
      <c r="D79" s="252"/>
      <c r="E79" s="269"/>
      <c r="F79" s="270"/>
      <c r="G79" s="271"/>
      <c r="H79" s="250"/>
      <c r="I79" s="251"/>
      <c r="J79" s="252"/>
      <c r="K79" s="269"/>
      <c r="L79" s="270"/>
      <c r="M79" s="271"/>
      <c r="N79" s="286"/>
      <c r="O79" s="287"/>
      <c r="P79" s="288"/>
      <c r="Q79" s="289" t="str">
        <f>IFERROR(VLOOKUP(O79,BORCALACAK!$B$5:$AD$54,22,0),"")</f>
        <v/>
      </c>
      <c r="R79" s="294"/>
      <c r="S79" s="295"/>
      <c r="T79" s="296"/>
      <c r="U79" s="297" t="str">
        <f>IFERROR(VLOOKUP(S79,BORCALACAK!$B$61:$AD$110,22,0),"")</f>
        <v/>
      </c>
      <c r="V79" s="1"/>
      <c r="W79" s="1"/>
      <c r="X79" s="1"/>
      <c r="Y79" s="1"/>
      <c r="Z79" s="1"/>
      <c r="AA79" s="1"/>
      <c r="AB79" s="1"/>
      <c r="AC79" s="1"/>
      <c r="AD79" s="1"/>
      <c r="AE79" s="1"/>
      <c r="AF79" s="1"/>
      <c r="AG79" s="1"/>
    </row>
    <row r="80" spans="1:33" ht="20.100000000000001" customHeight="1" x14ac:dyDescent="0.3">
      <c r="A80" s="1"/>
      <c r="B80" s="245"/>
      <c r="C80" s="246"/>
      <c r="D80" s="247"/>
      <c r="E80" s="266"/>
      <c r="F80" s="267"/>
      <c r="G80" s="268"/>
      <c r="H80" s="245"/>
      <c r="I80" s="246"/>
      <c r="J80" s="247"/>
      <c r="K80" s="266"/>
      <c r="L80" s="267"/>
      <c r="M80" s="268"/>
      <c r="N80" s="283"/>
      <c r="O80" s="284"/>
      <c r="P80" s="285"/>
      <c r="Q80" s="241" t="str">
        <f>IFERROR(VLOOKUP(O80,BORCALACAK!$B$5:$AD$54,22,0),"")</f>
        <v/>
      </c>
      <c r="R80" s="290"/>
      <c r="S80" s="291"/>
      <c r="T80" s="292"/>
      <c r="U80" s="293" t="str">
        <f>IFERROR(VLOOKUP(S80,BORCALACAK!$B$61:$AD$110,22,0),"")</f>
        <v/>
      </c>
      <c r="V80" s="1"/>
      <c r="W80" s="1"/>
      <c r="X80" s="1"/>
      <c r="Y80" s="1"/>
      <c r="Z80" s="1"/>
      <c r="AA80" s="1"/>
      <c r="AB80" s="1"/>
      <c r="AC80" s="1"/>
      <c r="AD80" s="1"/>
      <c r="AE80" s="1"/>
      <c r="AF80" s="1"/>
      <c r="AG80" s="1"/>
    </row>
    <row r="81" spans="1:33" ht="20.100000000000001" customHeight="1" x14ac:dyDescent="0.3">
      <c r="A81" s="1"/>
      <c r="B81" s="250"/>
      <c r="C81" s="251"/>
      <c r="D81" s="252"/>
      <c r="E81" s="269"/>
      <c r="F81" s="270"/>
      <c r="G81" s="271"/>
      <c r="H81" s="250"/>
      <c r="I81" s="251"/>
      <c r="J81" s="252"/>
      <c r="K81" s="269"/>
      <c r="L81" s="270"/>
      <c r="M81" s="271"/>
      <c r="N81" s="286"/>
      <c r="O81" s="287"/>
      <c r="P81" s="288"/>
      <c r="Q81" s="289" t="str">
        <f>IFERROR(VLOOKUP(O81,BORCALACAK!$B$5:$AD$54,22,0),"")</f>
        <v/>
      </c>
      <c r="R81" s="294"/>
      <c r="S81" s="295"/>
      <c r="T81" s="296"/>
      <c r="U81" s="297" t="str">
        <f>IFERROR(VLOOKUP(S81,BORCALACAK!$B$61:$AD$110,22,0),"")</f>
        <v/>
      </c>
      <c r="V81" s="1"/>
      <c r="W81" s="1"/>
      <c r="X81" s="1"/>
      <c r="Y81" s="1"/>
      <c r="Z81" s="1"/>
      <c r="AA81" s="1"/>
      <c r="AB81" s="1"/>
      <c r="AC81" s="1"/>
      <c r="AD81" s="1"/>
      <c r="AE81" s="1"/>
      <c r="AF81" s="1"/>
      <c r="AG81" s="1"/>
    </row>
    <row r="82" spans="1:33" ht="20.100000000000001" customHeight="1" x14ac:dyDescent="0.3">
      <c r="A82" s="1"/>
      <c r="B82" s="245"/>
      <c r="C82" s="246"/>
      <c r="D82" s="247"/>
      <c r="E82" s="266"/>
      <c r="F82" s="267"/>
      <c r="G82" s="268"/>
      <c r="H82" s="245"/>
      <c r="I82" s="246"/>
      <c r="J82" s="247"/>
      <c r="K82" s="266"/>
      <c r="L82" s="267"/>
      <c r="M82" s="268"/>
      <c r="N82" s="283"/>
      <c r="O82" s="284"/>
      <c r="P82" s="285"/>
      <c r="Q82" s="241" t="str">
        <f>IFERROR(VLOOKUP(O82,BORCALACAK!$B$5:$AD$54,22,0),"")</f>
        <v/>
      </c>
      <c r="R82" s="290"/>
      <c r="S82" s="291"/>
      <c r="T82" s="292"/>
      <c r="U82" s="293" t="str">
        <f>IFERROR(VLOOKUP(S82,BORCALACAK!$B$61:$AD$110,22,0),"")</f>
        <v/>
      </c>
      <c r="V82" s="1"/>
      <c r="W82" s="1"/>
      <c r="X82" s="1"/>
      <c r="Y82" s="1"/>
      <c r="Z82" s="1"/>
      <c r="AA82" s="1"/>
      <c r="AB82" s="1"/>
      <c r="AC82" s="1"/>
      <c r="AD82" s="1"/>
      <c r="AE82" s="1"/>
      <c r="AF82" s="1"/>
      <c r="AG82" s="1"/>
    </row>
    <row r="83" spans="1:33" ht="20.100000000000001" customHeight="1" x14ac:dyDescent="0.3">
      <c r="A83" s="1"/>
      <c r="B83" s="250"/>
      <c r="C83" s="251"/>
      <c r="D83" s="252"/>
      <c r="E83" s="269"/>
      <c r="F83" s="270"/>
      <c r="G83" s="271"/>
      <c r="H83" s="250"/>
      <c r="I83" s="251"/>
      <c r="J83" s="252"/>
      <c r="K83" s="269"/>
      <c r="L83" s="270"/>
      <c r="M83" s="271"/>
      <c r="N83" s="286"/>
      <c r="O83" s="287"/>
      <c r="P83" s="288"/>
      <c r="Q83" s="289" t="str">
        <f>IFERROR(VLOOKUP(O83,BORCALACAK!$B$5:$AD$54,22,0),"")</f>
        <v/>
      </c>
      <c r="R83" s="294"/>
      <c r="S83" s="295"/>
      <c r="T83" s="296"/>
      <c r="U83" s="297" t="str">
        <f>IFERROR(VLOOKUP(S83,BORCALACAK!$B$61:$AD$110,22,0),"")</f>
        <v/>
      </c>
      <c r="V83" s="1"/>
      <c r="W83" s="1"/>
      <c r="X83" s="1"/>
      <c r="Y83" s="1"/>
      <c r="Z83" s="1"/>
      <c r="AA83" s="1"/>
      <c r="AB83" s="1"/>
      <c r="AC83" s="1"/>
      <c r="AD83" s="1"/>
      <c r="AE83" s="1"/>
      <c r="AF83" s="1"/>
      <c r="AG83" s="1"/>
    </row>
    <row r="84" spans="1:33" ht="20.100000000000001" customHeight="1" x14ac:dyDescent="0.3">
      <c r="A84" s="1"/>
      <c r="B84" s="245"/>
      <c r="C84" s="246"/>
      <c r="D84" s="247"/>
      <c r="E84" s="266"/>
      <c r="F84" s="267"/>
      <c r="G84" s="268"/>
      <c r="H84" s="245"/>
      <c r="I84" s="246"/>
      <c r="J84" s="247"/>
      <c r="K84" s="266"/>
      <c r="L84" s="267"/>
      <c r="M84" s="268"/>
      <c r="N84" s="283"/>
      <c r="O84" s="284"/>
      <c r="P84" s="285"/>
      <c r="Q84" s="241" t="str">
        <f>IFERROR(VLOOKUP(O84,BORCALACAK!$B$5:$AD$54,22,0),"")</f>
        <v/>
      </c>
      <c r="R84" s="290"/>
      <c r="S84" s="291"/>
      <c r="T84" s="292"/>
      <c r="U84" s="293" t="str">
        <f>IFERROR(VLOOKUP(S84,BORCALACAK!$B$61:$AD$110,22,0),"")</f>
        <v/>
      </c>
      <c r="V84" s="1"/>
      <c r="W84" s="1"/>
      <c r="X84" s="1"/>
      <c r="Y84" s="1"/>
      <c r="Z84" s="1"/>
      <c r="AA84" s="1"/>
      <c r="AB84" s="1"/>
      <c r="AC84" s="1"/>
      <c r="AD84" s="1"/>
      <c r="AE84" s="1"/>
      <c r="AF84" s="1"/>
      <c r="AG84" s="1"/>
    </row>
    <row r="85" spans="1:33" ht="20.100000000000001" customHeight="1" x14ac:dyDescent="0.3">
      <c r="A85" s="1"/>
      <c r="B85" s="250"/>
      <c r="C85" s="251"/>
      <c r="D85" s="252"/>
      <c r="E85" s="269"/>
      <c r="F85" s="270"/>
      <c r="G85" s="271"/>
      <c r="H85" s="250"/>
      <c r="I85" s="251"/>
      <c r="J85" s="252"/>
      <c r="K85" s="269"/>
      <c r="L85" s="270"/>
      <c r="M85" s="271"/>
      <c r="N85" s="286"/>
      <c r="O85" s="287"/>
      <c r="P85" s="288"/>
      <c r="Q85" s="289" t="str">
        <f>IFERROR(VLOOKUP(O85,BORCALACAK!$B$5:$AD$54,22,0),"")</f>
        <v/>
      </c>
      <c r="R85" s="294"/>
      <c r="S85" s="295"/>
      <c r="T85" s="296"/>
      <c r="U85" s="297" t="str">
        <f>IFERROR(VLOOKUP(S85,BORCALACAK!$B$61:$AD$110,22,0),"")</f>
        <v/>
      </c>
      <c r="V85" s="1"/>
      <c r="W85" s="1"/>
      <c r="X85" s="1"/>
      <c r="Y85" s="1"/>
      <c r="Z85" s="1"/>
      <c r="AA85" s="1"/>
      <c r="AB85" s="1"/>
      <c r="AC85" s="1"/>
      <c r="AD85" s="1"/>
      <c r="AE85" s="1"/>
      <c r="AF85" s="1"/>
      <c r="AG85" s="1"/>
    </row>
    <row r="86" spans="1:33" ht="20.100000000000001" customHeight="1" x14ac:dyDescent="0.3">
      <c r="A86" s="1"/>
      <c r="B86" s="245"/>
      <c r="C86" s="246"/>
      <c r="D86" s="247"/>
      <c r="E86" s="266"/>
      <c r="F86" s="267"/>
      <c r="G86" s="268"/>
      <c r="H86" s="245"/>
      <c r="I86" s="246"/>
      <c r="J86" s="247"/>
      <c r="K86" s="266"/>
      <c r="L86" s="267"/>
      <c r="M86" s="268"/>
      <c r="N86" s="283"/>
      <c r="O86" s="284"/>
      <c r="P86" s="285"/>
      <c r="Q86" s="241" t="str">
        <f>IFERROR(VLOOKUP(O86,BORCALACAK!$B$5:$AD$54,22,0),"")</f>
        <v/>
      </c>
      <c r="R86" s="290"/>
      <c r="S86" s="291"/>
      <c r="T86" s="292"/>
      <c r="U86" s="293" t="str">
        <f>IFERROR(VLOOKUP(S86,BORCALACAK!$B$61:$AD$110,22,0),"")</f>
        <v/>
      </c>
      <c r="V86" s="1"/>
      <c r="W86" s="1"/>
      <c r="X86" s="1"/>
      <c r="Y86" s="1"/>
      <c r="Z86" s="1"/>
      <c r="AA86" s="1"/>
      <c r="AB86" s="1"/>
      <c r="AC86" s="1"/>
      <c r="AD86" s="1"/>
      <c r="AE86" s="1"/>
      <c r="AF86" s="1"/>
      <c r="AG86" s="1"/>
    </row>
    <row r="87" spans="1:33" ht="20.100000000000001" customHeight="1" x14ac:dyDescent="0.3">
      <c r="A87" s="1"/>
      <c r="B87" s="250"/>
      <c r="C87" s="251"/>
      <c r="D87" s="252"/>
      <c r="E87" s="269"/>
      <c r="F87" s="270"/>
      <c r="G87" s="271"/>
      <c r="H87" s="250"/>
      <c r="I87" s="251"/>
      <c r="J87" s="252"/>
      <c r="K87" s="269"/>
      <c r="L87" s="270"/>
      <c r="M87" s="271"/>
      <c r="N87" s="286"/>
      <c r="O87" s="287"/>
      <c r="P87" s="288"/>
      <c r="Q87" s="289" t="str">
        <f>IFERROR(VLOOKUP(O87,BORCALACAK!$B$5:$AD$54,22,0),"")</f>
        <v/>
      </c>
      <c r="R87" s="294"/>
      <c r="S87" s="295"/>
      <c r="T87" s="296"/>
      <c r="U87" s="297" t="str">
        <f>IFERROR(VLOOKUP(S87,BORCALACAK!$B$61:$AD$110,22,0),"")</f>
        <v/>
      </c>
      <c r="V87" s="1"/>
      <c r="W87" s="1"/>
      <c r="X87" s="1"/>
      <c r="Y87" s="1"/>
      <c r="Z87" s="1"/>
      <c r="AA87" s="1"/>
      <c r="AB87" s="1"/>
      <c r="AC87" s="1"/>
      <c r="AD87" s="1"/>
      <c r="AE87" s="1"/>
      <c r="AF87" s="1"/>
      <c r="AG87" s="1"/>
    </row>
    <row r="88" spans="1:33" ht="20.100000000000001" customHeight="1" x14ac:dyDescent="0.3">
      <c r="A88" s="1"/>
      <c r="B88" s="245"/>
      <c r="C88" s="246"/>
      <c r="D88" s="247"/>
      <c r="E88" s="266"/>
      <c r="F88" s="267"/>
      <c r="G88" s="268"/>
      <c r="H88" s="245"/>
      <c r="I88" s="246"/>
      <c r="J88" s="247"/>
      <c r="K88" s="266"/>
      <c r="L88" s="267"/>
      <c r="M88" s="268"/>
      <c r="N88" s="283"/>
      <c r="O88" s="284"/>
      <c r="P88" s="285"/>
      <c r="Q88" s="241" t="str">
        <f>IFERROR(VLOOKUP(O88,BORCALACAK!$B$5:$AD$54,22,0),"")</f>
        <v/>
      </c>
      <c r="R88" s="290"/>
      <c r="S88" s="291"/>
      <c r="T88" s="292"/>
      <c r="U88" s="293" t="str">
        <f>IFERROR(VLOOKUP(S88,BORCALACAK!$B$61:$AD$110,22,0),"")</f>
        <v/>
      </c>
      <c r="V88" s="1"/>
      <c r="W88" s="1"/>
      <c r="X88" s="1"/>
      <c r="Y88" s="1"/>
      <c r="Z88" s="1"/>
      <c r="AA88" s="1"/>
      <c r="AB88" s="1"/>
      <c r="AC88" s="1"/>
      <c r="AD88" s="1"/>
      <c r="AE88" s="1"/>
      <c r="AF88" s="1"/>
      <c r="AG88" s="1"/>
    </row>
    <row r="89" spans="1:33" ht="20.100000000000001" customHeight="1" x14ac:dyDescent="0.3">
      <c r="A89" s="1"/>
      <c r="B89" s="250"/>
      <c r="C89" s="251"/>
      <c r="D89" s="252"/>
      <c r="E89" s="269"/>
      <c r="F89" s="270"/>
      <c r="G89" s="271"/>
      <c r="H89" s="250"/>
      <c r="I89" s="251"/>
      <c r="J89" s="252"/>
      <c r="K89" s="269"/>
      <c r="L89" s="270"/>
      <c r="M89" s="271"/>
      <c r="N89" s="286"/>
      <c r="O89" s="287"/>
      <c r="P89" s="288"/>
      <c r="Q89" s="289" t="str">
        <f>IFERROR(VLOOKUP(O89,BORCALACAK!$B$5:$AD$54,22,0),"")</f>
        <v/>
      </c>
      <c r="R89" s="294"/>
      <c r="S89" s="295"/>
      <c r="T89" s="296"/>
      <c r="U89" s="297" t="str">
        <f>IFERROR(VLOOKUP(S89,BORCALACAK!$B$61:$AD$110,22,0),"")</f>
        <v/>
      </c>
      <c r="V89" s="1"/>
      <c r="W89" s="1"/>
      <c r="X89" s="1"/>
      <c r="Y89" s="1"/>
      <c r="Z89" s="1"/>
      <c r="AA89" s="1"/>
      <c r="AB89" s="1"/>
      <c r="AC89" s="1"/>
      <c r="AD89" s="1"/>
      <c r="AE89" s="1"/>
      <c r="AF89" s="1"/>
      <c r="AG89" s="1"/>
    </row>
    <row r="90" spans="1:33" ht="20.100000000000001" customHeight="1" x14ac:dyDescent="0.3">
      <c r="A90" s="1"/>
      <c r="B90" s="245"/>
      <c r="C90" s="246"/>
      <c r="D90" s="247"/>
      <c r="E90" s="266"/>
      <c r="F90" s="267"/>
      <c r="G90" s="268"/>
      <c r="H90" s="245"/>
      <c r="I90" s="246"/>
      <c r="J90" s="247"/>
      <c r="K90" s="266"/>
      <c r="L90" s="267"/>
      <c r="M90" s="268"/>
      <c r="N90" s="283"/>
      <c r="O90" s="284"/>
      <c r="P90" s="285"/>
      <c r="Q90" s="241" t="str">
        <f>IFERROR(VLOOKUP(O90,BORCALACAK!$B$5:$AD$54,22,0),"")</f>
        <v/>
      </c>
      <c r="R90" s="290"/>
      <c r="S90" s="291"/>
      <c r="T90" s="292"/>
      <c r="U90" s="293" t="str">
        <f>IFERROR(VLOOKUP(S90,BORCALACAK!$B$61:$AD$110,22,0),"")</f>
        <v/>
      </c>
      <c r="V90" s="1"/>
      <c r="W90" s="1"/>
      <c r="X90" s="1"/>
      <c r="Y90" s="1"/>
      <c r="Z90" s="1"/>
      <c r="AA90" s="1"/>
      <c r="AB90" s="1"/>
      <c r="AC90" s="1"/>
      <c r="AD90" s="1"/>
      <c r="AE90" s="1"/>
      <c r="AF90" s="1"/>
      <c r="AG90" s="1"/>
    </row>
    <row r="91" spans="1:33" ht="20.100000000000001" customHeight="1" x14ac:dyDescent="0.3">
      <c r="A91" s="1"/>
      <c r="B91" s="250"/>
      <c r="C91" s="251"/>
      <c r="D91" s="252"/>
      <c r="E91" s="269"/>
      <c r="F91" s="270"/>
      <c r="G91" s="271"/>
      <c r="H91" s="250"/>
      <c r="I91" s="251"/>
      <c r="J91" s="252"/>
      <c r="K91" s="269"/>
      <c r="L91" s="270"/>
      <c r="M91" s="271"/>
      <c r="N91" s="286"/>
      <c r="O91" s="287"/>
      <c r="P91" s="288"/>
      <c r="Q91" s="289" t="str">
        <f>IFERROR(VLOOKUP(O91,BORCALACAK!$B$5:$AD$54,22,0),"")</f>
        <v/>
      </c>
      <c r="R91" s="294"/>
      <c r="S91" s="295"/>
      <c r="T91" s="296"/>
      <c r="U91" s="297" t="str">
        <f>IFERROR(VLOOKUP(S91,BORCALACAK!$B$61:$AD$110,22,0),"")</f>
        <v/>
      </c>
      <c r="V91" s="1"/>
      <c r="W91" s="1"/>
      <c r="X91" s="1"/>
      <c r="Y91" s="1"/>
      <c r="Z91" s="1"/>
      <c r="AA91" s="1"/>
      <c r="AB91" s="1"/>
      <c r="AC91" s="1"/>
      <c r="AD91" s="1"/>
      <c r="AE91" s="1"/>
      <c r="AF91" s="1"/>
      <c r="AG91" s="1"/>
    </row>
    <row r="92" spans="1:33" ht="20.100000000000001" customHeight="1" x14ac:dyDescent="0.3">
      <c r="A92" s="1"/>
      <c r="B92" s="245"/>
      <c r="C92" s="246"/>
      <c r="D92" s="247"/>
      <c r="E92" s="266"/>
      <c r="F92" s="267"/>
      <c r="G92" s="268"/>
      <c r="H92" s="245"/>
      <c r="I92" s="246"/>
      <c r="J92" s="247"/>
      <c r="K92" s="266"/>
      <c r="L92" s="267"/>
      <c r="M92" s="268"/>
      <c r="N92" s="283"/>
      <c r="O92" s="284"/>
      <c r="P92" s="285"/>
      <c r="Q92" s="241" t="str">
        <f>IFERROR(VLOOKUP(O92,BORCALACAK!$B$5:$AD$54,22,0),"")</f>
        <v/>
      </c>
      <c r="R92" s="290"/>
      <c r="S92" s="291"/>
      <c r="T92" s="292"/>
      <c r="U92" s="293" t="str">
        <f>IFERROR(VLOOKUP(S92,BORCALACAK!$B$61:$AD$110,22,0),"")</f>
        <v/>
      </c>
      <c r="V92" s="1"/>
      <c r="W92" s="1"/>
      <c r="X92" s="1"/>
      <c r="Y92" s="1"/>
      <c r="Z92" s="1"/>
      <c r="AA92" s="1"/>
      <c r="AB92" s="1"/>
      <c r="AC92" s="1"/>
      <c r="AD92" s="1"/>
      <c r="AE92" s="1"/>
      <c r="AF92" s="1"/>
      <c r="AG92" s="1"/>
    </row>
    <row r="93" spans="1:33" ht="20.100000000000001" customHeight="1" x14ac:dyDescent="0.3">
      <c r="A93" s="1"/>
      <c r="B93" s="250"/>
      <c r="C93" s="251"/>
      <c r="D93" s="252"/>
      <c r="E93" s="269"/>
      <c r="F93" s="270"/>
      <c r="G93" s="271"/>
      <c r="H93" s="250"/>
      <c r="I93" s="251"/>
      <c r="J93" s="252"/>
      <c r="K93" s="269"/>
      <c r="L93" s="270"/>
      <c r="M93" s="271"/>
      <c r="N93" s="286"/>
      <c r="O93" s="287"/>
      <c r="P93" s="288"/>
      <c r="Q93" s="289" t="str">
        <f>IFERROR(VLOOKUP(O93,BORCALACAK!$B$5:$AD$54,22,0),"")</f>
        <v/>
      </c>
      <c r="R93" s="294"/>
      <c r="S93" s="295"/>
      <c r="T93" s="296"/>
      <c r="U93" s="297" t="str">
        <f>IFERROR(VLOOKUP(S93,BORCALACAK!$B$61:$AD$110,22,0),"")</f>
        <v/>
      </c>
      <c r="V93" s="1"/>
      <c r="W93" s="1"/>
      <c r="X93" s="1"/>
      <c r="Y93" s="1"/>
      <c r="Z93" s="1"/>
      <c r="AA93" s="1"/>
      <c r="AB93" s="1"/>
      <c r="AC93" s="1"/>
      <c r="AD93" s="1"/>
      <c r="AE93" s="1"/>
      <c r="AF93" s="1"/>
      <c r="AG93" s="1"/>
    </row>
    <row r="94" spans="1:33" ht="20.100000000000001" customHeight="1" x14ac:dyDescent="0.3">
      <c r="A94" s="1"/>
      <c r="B94" s="245"/>
      <c r="C94" s="246"/>
      <c r="D94" s="247"/>
      <c r="E94" s="266"/>
      <c r="F94" s="267"/>
      <c r="G94" s="268"/>
      <c r="H94" s="245"/>
      <c r="I94" s="246"/>
      <c r="J94" s="247"/>
      <c r="K94" s="266"/>
      <c r="L94" s="267"/>
      <c r="M94" s="268"/>
      <c r="N94" s="283"/>
      <c r="O94" s="284"/>
      <c r="P94" s="285"/>
      <c r="Q94" s="241" t="str">
        <f>IFERROR(VLOOKUP(O94,BORCALACAK!$B$5:$AD$54,22,0),"")</f>
        <v/>
      </c>
      <c r="R94" s="290"/>
      <c r="S94" s="291"/>
      <c r="T94" s="292"/>
      <c r="U94" s="293" t="str">
        <f>IFERROR(VLOOKUP(S94,BORCALACAK!$B$61:$AD$110,22,0),"")</f>
        <v/>
      </c>
      <c r="V94" s="1"/>
      <c r="W94" s="1"/>
      <c r="X94" s="1"/>
      <c r="Y94" s="1"/>
      <c r="Z94" s="1"/>
      <c r="AA94" s="1"/>
      <c r="AB94" s="1"/>
      <c r="AC94" s="1"/>
      <c r="AD94" s="1"/>
      <c r="AE94" s="1"/>
      <c r="AF94" s="1"/>
      <c r="AG94" s="1"/>
    </row>
    <row r="95" spans="1:33" ht="20.100000000000001" customHeight="1" x14ac:dyDescent="0.3">
      <c r="A95" s="1"/>
      <c r="B95" s="250"/>
      <c r="C95" s="251"/>
      <c r="D95" s="252"/>
      <c r="E95" s="269"/>
      <c r="F95" s="270"/>
      <c r="G95" s="271"/>
      <c r="H95" s="250"/>
      <c r="I95" s="251"/>
      <c r="J95" s="252"/>
      <c r="K95" s="269"/>
      <c r="L95" s="270"/>
      <c r="M95" s="271"/>
      <c r="N95" s="286"/>
      <c r="O95" s="287"/>
      <c r="P95" s="288"/>
      <c r="Q95" s="289" t="str">
        <f>IFERROR(VLOOKUP(O95,BORCALACAK!$B$5:$AD$54,22,0),"")</f>
        <v/>
      </c>
      <c r="R95" s="294"/>
      <c r="S95" s="295"/>
      <c r="T95" s="296"/>
      <c r="U95" s="297" t="str">
        <f>IFERROR(VLOOKUP(S95,BORCALACAK!$B$61:$AD$110,22,0),"")</f>
        <v/>
      </c>
      <c r="V95" s="1"/>
      <c r="W95" s="1"/>
      <c r="X95" s="1"/>
      <c r="Y95" s="1"/>
      <c r="Z95" s="1"/>
      <c r="AA95" s="1"/>
      <c r="AB95" s="1"/>
      <c r="AC95" s="1"/>
      <c r="AD95" s="1"/>
      <c r="AE95" s="1"/>
      <c r="AF95" s="1"/>
      <c r="AG95" s="1"/>
    </row>
    <row r="96" spans="1:33" ht="20.100000000000001" customHeight="1" x14ac:dyDescent="0.3">
      <c r="A96" s="1"/>
      <c r="B96" s="245"/>
      <c r="C96" s="246"/>
      <c r="D96" s="247"/>
      <c r="E96" s="266"/>
      <c r="F96" s="267"/>
      <c r="G96" s="268"/>
      <c r="H96" s="245"/>
      <c r="I96" s="246"/>
      <c r="J96" s="247"/>
      <c r="K96" s="266"/>
      <c r="L96" s="267"/>
      <c r="M96" s="268"/>
      <c r="N96" s="283"/>
      <c r="O96" s="284"/>
      <c r="P96" s="285"/>
      <c r="Q96" s="241" t="str">
        <f>IFERROR(VLOOKUP(O96,BORCALACAK!$B$5:$AD$54,22,0),"")</f>
        <v/>
      </c>
      <c r="R96" s="290"/>
      <c r="S96" s="291"/>
      <c r="T96" s="292"/>
      <c r="U96" s="293" t="str">
        <f>IFERROR(VLOOKUP(S96,BORCALACAK!$B$61:$AD$110,22,0),"")</f>
        <v/>
      </c>
      <c r="V96" s="1"/>
      <c r="W96" s="1"/>
      <c r="X96" s="1"/>
      <c r="Y96" s="1"/>
      <c r="Z96" s="1"/>
      <c r="AA96" s="1"/>
      <c r="AB96" s="1"/>
      <c r="AC96" s="1"/>
      <c r="AD96" s="1"/>
      <c r="AE96" s="1"/>
      <c r="AF96" s="1"/>
      <c r="AG96" s="1"/>
    </row>
    <row r="97" spans="1:33" ht="20.100000000000001" customHeight="1" x14ac:dyDescent="0.3">
      <c r="A97" s="1"/>
      <c r="B97" s="250"/>
      <c r="C97" s="251"/>
      <c r="D97" s="252"/>
      <c r="E97" s="269"/>
      <c r="F97" s="270"/>
      <c r="G97" s="271"/>
      <c r="H97" s="250"/>
      <c r="I97" s="251"/>
      <c r="J97" s="252"/>
      <c r="K97" s="269"/>
      <c r="L97" s="270"/>
      <c r="M97" s="271"/>
      <c r="N97" s="286"/>
      <c r="O97" s="287"/>
      <c r="P97" s="288"/>
      <c r="Q97" s="289" t="str">
        <f>IFERROR(VLOOKUP(O97,BORCALACAK!$B$5:$AD$54,22,0),"")</f>
        <v/>
      </c>
      <c r="R97" s="294"/>
      <c r="S97" s="295"/>
      <c r="T97" s="296"/>
      <c r="U97" s="297" t="str">
        <f>IFERROR(VLOOKUP(S97,BORCALACAK!$B$61:$AD$110,22,0),"")</f>
        <v/>
      </c>
      <c r="V97" s="1"/>
      <c r="W97" s="1"/>
      <c r="X97" s="1"/>
      <c r="Y97" s="1"/>
      <c r="Z97" s="1"/>
      <c r="AA97" s="1"/>
      <c r="AB97" s="1"/>
      <c r="AC97" s="1"/>
      <c r="AD97" s="1"/>
      <c r="AE97" s="1"/>
      <c r="AF97" s="1"/>
      <c r="AG97" s="1"/>
    </row>
    <row r="98" spans="1:33" ht="20.100000000000001" customHeight="1" x14ac:dyDescent="0.3">
      <c r="A98" s="1"/>
      <c r="B98" s="245"/>
      <c r="C98" s="246"/>
      <c r="D98" s="247"/>
      <c r="E98" s="266"/>
      <c r="F98" s="267"/>
      <c r="G98" s="268"/>
      <c r="H98" s="245"/>
      <c r="I98" s="246"/>
      <c r="J98" s="247"/>
      <c r="K98" s="266"/>
      <c r="L98" s="267"/>
      <c r="M98" s="268"/>
      <c r="N98" s="283"/>
      <c r="O98" s="284"/>
      <c r="P98" s="285"/>
      <c r="Q98" s="241" t="str">
        <f>IFERROR(VLOOKUP(O98,BORCALACAK!$B$5:$AD$54,22,0),"")</f>
        <v/>
      </c>
      <c r="R98" s="290"/>
      <c r="S98" s="291"/>
      <c r="T98" s="292"/>
      <c r="U98" s="293" t="str">
        <f>IFERROR(VLOOKUP(S98,BORCALACAK!$B$61:$AD$110,22,0),"")</f>
        <v/>
      </c>
      <c r="V98" s="1"/>
      <c r="W98" s="1"/>
      <c r="X98" s="1"/>
      <c r="Y98" s="1"/>
      <c r="Z98" s="1"/>
      <c r="AA98" s="1"/>
      <c r="AB98" s="1"/>
      <c r="AC98" s="1"/>
      <c r="AD98" s="1"/>
      <c r="AE98" s="1"/>
      <c r="AF98" s="1"/>
      <c r="AG98" s="1"/>
    </row>
    <row r="99" spans="1:33" ht="20.100000000000001" customHeight="1" x14ac:dyDescent="0.3">
      <c r="A99" s="1"/>
      <c r="B99" s="250"/>
      <c r="C99" s="251"/>
      <c r="D99" s="252"/>
      <c r="E99" s="269"/>
      <c r="F99" s="270"/>
      <c r="G99" s="271"/>
      <c r="H99" s="250"/>
      <c r="I99" s="251"/>
      <c r="J99" s="252"/>
      <c r="K99" s="269"/>
      <c r="L99" s="270"/>
      <c r="M99" s="271"/>
      <c r="N99" s="286"/>
      <c r="O99" s="287"/>
      <c r="P99" s="288"/>
      <c r="Q99" s="289" t="str">
        <f>IFERROR(VLOOKUP(O99,BORCALACAK!$B$5:$AD$54,22,0),"")</f>
        <v/>
      </c>
      <c r="R99" s="294"/>
      <c r="S99" s="295"/>
      <c r="T99" s="296"/>
      <c r="U99" s="297" t="str">
        <f>IFERROR(VLOOKUP(S99,BORCALACAK!$B$61:$AD$110,22,0),"")</f>
        <v/>
      </c>
      <c r="V99" s="1"/>
      <c r="W99" s="1"/>
      <c r="X99" s="1"/>
      <c r="Y99" s="1"/>
      <c r="Z99" s="1"/>
      <c r="AA99" s="1"/>
      <c r="AB99" s="1"/>
      <c r="AC99" s="1"/>
      <c r="AD99" s="1"/>
      <c r="AE99" s="1"/>
      <c r="AF99" s="1"/>
      <c r="AG99" s="1"/>
    </row>
    <row r="100" spans="1:33" ht="20.100000000000001" customHeight="1" x14ac:dyDescent="0.3">
      <c r="A100" s="1"/>
      <c r="B100" s="245"/>
      <c r="C100" s="246"/>
      <c r="D100" s="247"/>
      <c r="E100" s="266"/>
      <c r="F100" s="267"/>
      <c r="G100" s="268"/>
      <c r="H100" s="245"/>
      <c r="I100" s="246"/>
      <c r="J100" s="247"/>
      <c r="K100" s="266"/>
      <c r="L100" s="267"/>
      <c r="M100" s="268"/>
      <c r="N100" s="283"/>
      <c r="O100" s="284"/>
      <c r="P100" s="285"/>
      <c r="Q100" s="241" t="str">
        <f>IFERROR(VLOOKUP(O100,BORCALACAK!$B$5:$AD$54,22,0),"")</f>
        <v/>
      </c>
      <c r="R100" s="290"/>
      <c r="S100" s="291"/>
      <c r="T100" s="292"/>
      <c r="U100" s="293" t="str">
        <f>IFERROR(VLOOKUP(S100,BORCALACAK!$B$61:$AD$110,22,0),"")</f>
        <v/>
      </c>
      <c r="V100" s="1"/>
      <c r="W100" s="1"/>
      <c r="X100" s="1"/>
      <c r="Y100" s="1"/>
      <c r="Z100" s="1"/>
      <c r="AA100" s="1"/>
      <c r="AB100" s="1"/>
      <c r="AC100" s="1"/>
      <c r="AD100" s="1"/>
      <c r="AE100" s="1"/>
      <c r="AF100" s="1"/>
      <c r="AG100" s="1"/>
    </row>
    <row r="101" spans="1:33" ht="20.100000000000001" customHeight="1" x14ac:dyDescent="0.3">
      <c r="A101" s="1"/>
      <c r="B101" s="250"/>
      <c r="C101" s="251"/>
      <c r="D101" s="252"/>
      <c r="E101" s="269"/>
      <c r="F101" s="270"/>
      <c r="G101" s="271"/>
      <c r="H101" s="250"/>
      <c r="I101" s="251"/>
      <c r="J101" s="252"/>
      <c r="K101" s="269"/>
      <c r="L101" s="270"/>
      <c r="M101" s="271"/>
      <c r="N101" s="286"/>
      <c r="O101" s="287"/>
      <c r="P101" s="288"/>
      <c r="Q101" s="289" t="str">
        <f>IFERROR(VLOOKUP(O101,BORCALACAK!$B$5:$AD$54,22,0),"")</f>
        <v/>
      </c>
      <c r="R101" s="294"/>
      <c r="S101" s="295"/>
      <c r="T101" s="296"/>
      <c r="U101" s="297" t="str">
        <f>IFERROR(VLOOKUP(S101,BORCALACAK!$B$61:$AD$110,22,0),"")</f>
        <v/>
      </c>
      <c r="V101" s="1"/>
      <c r="W101" s="1"/>
      <c r="X101" s="1"/>
      <c r="Y101" s="1"/>
      <c r="Z101" s="1"/>
      <c r="AA101" s="1"/>
      <c r="AB101" s="1"/>
      <c r="AC101" s="1"/>
      <c r="AD101" s="1"/>
      <c r="AE101" s="1"/>
      <c r="AF101" s="1"/>
      <c r="AG101" s="1"/>
    </row>
    <row r="102" spans="1:33" ht="20.100000000000001" customHeight="1" x14ac:dyDescent="0.3">
      <c r="A102" s="1"/>
      <c r="B102" s="245"/>
      <c r="C102" s="246"/>
      <c r="D102" s="247"/>
      <c r="E102" s="266"/>
      <c r="F102" s="267"/>
      <c r="G102" s="268"/>
      <c r="H102" s="245"/>
      <c r="I102" s="246"/>
      <c r="J102" s="247"/>
      <c r="K102" s="266"/>
      <c r="L102" s="267"/>
      <c r="M102" s="268"/>
      <c r="N102" s="283"/>
      <c r="O102" s="284"/>
      <c r="P102" s="285"/>
      <c r="Q102" s="241" t="str">
        <f>IFERROR(VLOOKUP(O102,BORCALACAK!$B$5:$AD$54,22,0),"")</f>
        <v/>
      </c>
      <c r="R102" s="290"/>
      <c r="S102" s="291"/>
      <c r="T102" s="292"/>
      <c r="U102" s="293" t="str">
        <f>IFERROR(VLOOKUP(S102,BORCALACAK!$B$61:$AD$110,22,0),"")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8" t="s">
        <v>57</v>
      </c>
    </row>
  </sheetData>
  <sheetProtection algorithmName="SHA-512" hashValue="RhJ+NL8jSIJSKZZfWxdqgUUqmJ67GvNw2YSgvqZRGRvMDoyn9veiKywpsKoIyideX4LYv6iHTLxUCu4zmUY//g==" saltValue="qNfWe9A5s6eEQVdkF5G1iw==" spinCount="100000" sheet="1" formatCells="0" formatColumns="0" formatRows="0" insertColumns="0" insertRows="0" insertHyperlinks="0" deleteColumns="0" deleteRows="0"/>
  <dataConsolidate/>
  <mergeCells count="30">
    <mergeCell ref="N6:Q6"/>
    <mergeCell ref="R6:U6"/>
    <mergeCell ref="N4:O4"/>
    <mergeCell ref="B6:D6"/>
    <mergeCell ref="E6:G6"/>
    <mergeCell ref="H6:J6"/>
    <mergeCell ref="K6:M6"/>
    <mergeCell ref="P4:Q4"/>
    <mergeCell ref="R1:U1"/>
    <mergeCell ref="B1:C1"/>
    <mergeCell ref="D1:F1"/>
    <mergeCell ref="H1:I1"/>
    <mergeCell ref="J1:L1"/>
    <mergeCell ref="N1:Q1"/>
    <mergeCell ref="B2:D2"/>
    <mergeCell ref="E2:G2"/>
    <mergeCell ref="H2:J2"/>
    <mergeCell ref="B3:C5"/>
    <mergeCell ref="D3:D5"/>
    <mergeCell ref="E3:F5"/>
    <mergeCell ref="G3:G5"/>
    <mergeCell ref="H3:I5"/>
    <mergeCell ref="J3:J5"/>
    <mergeCell ref="K2:M2"/>
    <mergeCell ref="N5:O5"/>
    <mergeCell ref="P5:Q5"/>
    <mergeCell ref="K3:L5"/>
    <mergeCell ref="M3:M5"/>
    <mergeCell ref="N2:O3"/>
    <mergeCell ref="P2:Q3"/>
  </mergeCells>
  <conditionalFormatting sqref="N2">
    <cfRule type="containsText" dxfId="35" priority="1" operator="containsText" text="ZARAR">
      <formula>NOT(ISERROR(SEARCH("ZARAR",N2)))</formula>
    </cfRule>
    <cfRule type="cellIs" dxfId="34" priority="2" operator="between">
      <formula>"KAR"</formula>
      <formula>"ZARAR"</formula>
    </cfRule>
    <cfRule type="containsText" dxfId="33" priority="3" operator="containsText" text="KAR">
      <formula>NOT(ISERROR(SEARCH("KAR",N2)))</formula>
    </cfRule>
    <cfRule type="containsText" dxfId="32" priority="4" operator="containsText" text="ZARAR">
      <formula>NOT(ISERROR(SEARCH("ZARAR",N2)))</formula>
    </cfRule>
    <cfRule type="cellIs" dxfId="31" priority="5" operator="between">
      <formula>"KAR"</formula>
      <formula>"ZARAR"</formula>
    </cfRule>
    <cfRule type="containsText" dxfId="30" priority="6" operator="containsText" text="KAR">
      <formula>NOT(ISERROR(SEARCH("KAR",N2)))</formula>
    </cfRule>
    <cfRule type="cellIs" dxfId="29" priority="11" operator="between">
      <formula>"KAR"</formula>
      <formula>"ZARAR"</formula>
    </cfRule>
    <cfRule type="containsText" dxfId="28" priority="12" operator="containsText" text="KAR">
      <formula>NOT(ISERROR(SEARCH("KAR",N2)))</formula>
    </cfRule>
    <cfRule type="containsText" dxfId="27" priority="13" operator="containsText" text="ZARAR">
      <formula>NOT(ISERROR(SEARCH("ZARAR",N2)))</formula>
    </cfRule>
  </conditionalFormatting>
  <dataValidations xWindow="1375" yWindow="603" count="9">
    <dataValidation type="list" allowBlank="1" showInputMessage="1" showErrorMessage="1" sqref="E8:E102 H8:H102 K8:K102 N8:N102 B8:B102 R8:R102" xr:uid="{E1603267-4ADB-4C5E-904C-0BE5A3643498}">
      <formula1>EYLUL</formula1>
    </dataValidation>
    <dataValidation type="list" showInputMessage="1" sqref="C8:C102" xr:uid="{FA4B8E83-AF23-48E3-98A7-DDBB3355E8A8}">
      <formula1>gelirkategorileri1</formula1>
    </dataValidation>
    <dataValidation type="list" showInputMessage="1" sqref="F8:F102" xr:uid="{A4850B6F-A8F7-4D35-B518-52B7E66C7EA7}">
      <formula1>giderkategorileri1</formula1>
    </dataValidation>
    <dataValidation type="list" showInputMessage="1" sqref="I8:I102" xr:uid="{EFE726FD-F3B5-417A-8695-6F612141A9DF}">
      <formula1>gelirkategorileri2</formula1>
    </dataValidation>
    <dataValidation type="list" showInputMessage="1" sqref="L8:L102" xr:uid="{81EC07DB-ED13-4FC4-8E84-6DF78E6F5D9D}">
      <formula1>giderkategorileri2</formula1>
    </dataValidation>
    <dataValidation type="list" showInputMessage="1" sqref="O9:O102" xr:uid="{7D73012C-5FE2-414A-B5A4-97C9F2E8796A}">
      <formula1>borcisimleri</formula1>
    </dataValidation>
    <dataValidation type="list" showInput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6103189C-DBF9-472C-B19E-892DEDFE7FFF}">
      <formula1>borcisimleri</formula1>
    </dataValidation>
    <dataValidation type="list" showInputMessage="1" sqref="S9:S102" xr:uid="{28415942-47D7-472F-B0B5-558720A4B97B}">
      <formula1>alacakisimleri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DCA78F96-6DD8-43CD-A13E-88AC78EC2829}">
      <formula1>alacakisimleri</formula1>
    </dataValidation>
  </dataValidations>
  <pageMargins left="0.7" right="0.7" top="0.75" bottom="0.75" header="0.3" footer="0.3"/>
  <pageSetup paperSize="9"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A0BA5-4157-4AC2-B9BF-FA24CC094759}">
  <sheetPr codeName="Sayfa14">
    <tabColor theme="9" tint="-0.249977111117893"/>
  </sheetPr>
  <dimension ref="A1:AG188"/>
  <sheetViews>
    <sheetView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4</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BORCALACAK!Y55</f>
        <v>0</v>
      </c>
      <c r="T3" s="26" t="str">
        <f>AYARLAR!S9</f>
        <v>Bu Ay Kalan Alacak</v>
      </c>
      <c r="U3" s="27">
        <f>BORCALACAK!Y111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EYLÜL!P5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22">
        <f>(P2+P4)</f>
        <v>0</v>
      </c>
      <c r="Q5" s="522"/>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11" t="str">
        <f>AYARLAR!S12</f>
        <v>ALACAK VERİLERİ</v>
      </c>
      <c r="S6" s="511"/>
      <c r="T6" s="511"/>
      <c r="U6" s="511"/>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45"/>
      <c r="C8" s="246"/>
      <c r="D8" s="247"/>
      <c r="E8" s="266"/>
      <c r="F8" s="267"/>
      <c r="G8" s="268"/>
      <c r="H8" s="245"/>
      <c r="I8" s="246"/>
      <c r="J8" s="247"/>
      <c r="K8" s="266"/>
      <c r="L8" s="267"/>
      <c r="M8" s="268"/>
      <c r="N8" s="283"/>
      <c r="O8" s="284"/>
      <c r="P8" s="285"/>
      <c r="Q8" s="241" t="str">
        <f>IFERROR(VLOOKUP(O8,BORCALACAK!$B$5:$AD$54,24,0),"")</f>
        <v/>
      </c>
      <c r="R8" s="290"/>
      <c r="S8" s="291"/>
      <c r="T8" s="292"/>
      <c r="U8" s="293" t="str">
        <f>IFERROR(VLOOKUP(S8,BORCALACAK!$B$61:$AD$110,24,0),"")</f>
        <v/>
      </c>
      <c r="V8" s="1"/>
      <c r="W8" s="1"/>
      <c r="X8" s="1"/>
      <c r="Y8" s="1"/>
      <c r="Z8" s="1"/>
      <c r="AA8" s="1"/>
      <c r="AB8" s="1"/>
      <c r="AC8" s="1"/>
      <c r="AD8" s="1"/>
      <c r="AE8" s="1"/>
      <c r="AF8" s="1"/>
      <c r="AG8" s="1"/>
    </row>
    <row r="9" spans="1:33" ht="20.100000000000001" customHeight="1" x14ac:dyDescent="0.3">
      <c r="A9" s="1"/>
      <c r="B9" s="250"/>
      <c r="C9" s="251"/>
      <c r="D9" s="252"/>
      <c r="E9" s="269"/>
      <c r="F9" s="270"/>
      <c r="G9" s="271"/>
      <c r="H9" s="250"/>
      <c r="I9" s="251"/>
      <c r="J9" s="252"/>
      <c r="K9" s="269"/>
      <c r="L9" s="270"/>
      <c r="M9" s="271"/>
      <c r="N9" s="286"/>
      <c r="O9" s="287"/>
      <c r="P9" s="288"/>
      <c r="Q9" s="289" t="str">
        <f>IFERROR(VLOOKUP(O9,BORCALACAK!$B$5:$AD$54,24,0),"")</f>
        <v/>
      </c>
      <c r="R9" s="294"/>
      <c r="S9" s="295"/>
      <c r="T9" s="296"/>
      <c r="U9" s="297" t="str">
        <f>IFERROR(VLOOKUP(S9,BORCALACAK!$B$61:$AD$110,24,0),"")</f>
        <v/>
      </c>
      <c r="V9" s="1"/>
      <c r="W9" s="1"/>
      <c r="X9" s="1"/>
      <c r="Y9" s="1"/>
      <c r="Z9" s="1"/>
      <c r="AA9" s="1"/>
      <c r="AB9" s="1"/>
      <c r="AC9" s="1"/>
      <c r="AD9" s="1"/>
      <c r="AE9" s="1"/>
      <c r="AF9" s="1"/>
      <c r="AG9" s="1"/>
    </row>
    <row r="10" spans="1:33" ht="20.100000000000001" customHeight="1" x14ac:dyDescent="0.3">
      <c r="A10" s="1"/>
      <c r="B10" s="245"/>
      <c r="C10" s="246"/>
      <c r="D10" s="247"/>
      <c r="E10" s="266"/>
      <c r="F10" s="267"/>
      <c r="G10" s="268"/>
      <c r="H10" s="245"/>
      <c r="I10" s="246"/>
      <c r="J10" s="247"/>
      <c r="K10" s="266"/>
      <c r="L10" s="267"/>
      <c r="M10" s="268"/>
      <c r="N10" s="283"/>
      <c r="O10" s="284"/>
      <c r="P10" s="285"/>
      <c r="Q10" s="241" t="str">
        <f>IFERROR(VLOOKUP(O10,BORCALACAK!$B$5:$AD$54,24,0),"")</f>
        <v/>
      </c>
      <c r="R10" s="290"/>
      <c r="S10" s="291"/>
      <c r="T10" s="292"/>
      <c r="U10" s="293" t="str">
        <f>IFERROR(VLOOKUP(S10,BORCALACAK!$B$61:$AD$110,24,0),"")</f>
        <v/>
      </c>
      <c r="V10" s="1"/>
      <c r="W10" s="1"/>
      <c r="X10" s="1"/>
      <c r="Y10" s="1"/>
      <c r="Z10" s="1"/>
      <c r="AA10" s="1"/>
      <c r="AB10" s="1"/>
      <c r="AC10" s="1"/>
      <c r="AD10" s="1"/>
      <c r="AE10" s="1"/>
      <c r="AF10" s="1"/>
      <c r="AG10" s="1"/>
    </row>
    <row r="11" spans="1:33" ht="20.100000000000001" customHeight="1" x14ac:dyDescent="0.3">
      <c r="A11" s="1"/>
      <c r="B11" s="250"/>
      <c r="C11" s="251"/>
      <c r="D11" s="252"/>
      <c r="E11" s="269"/>
      <c r="F11" s="270"/>
      <c r="G11" s="271"/>
      <c r="H11" s="250"/>
      <c r="I11" s="251"/>
      <c r="J11" s="252"/>
      <c r="K11" s="269"/>
      <c r="L11" s="270"/>
      <c r="M11" s="271"/>
      <c r="N11" s="286"/>
      <c r="O11" s="287"/>
      <c r="P11" s="288"/>
      <c r="Q11" s="289" t="str">
        <f>IFERROR(VLOOKUP(O11,BORCALACAK!$B$5:$AD$54,24,0),"")</f>
        <v/>
      </c>
      <c r="R11" s="294"/>
      <c r="S11" s="295"/>
      <c r="T11" s="296"/>
      <c r="U11" s="297" t="str">
        <f>IFERROR(VLOOKUP(S11,BORCALACAK!$B$61:$AD$110,24,0),"")</f>
        <v/>
      </c>
      <c r="V11" s="1"/>
      <c r="W11" s="1"/>
      <c r="X11" s="1"/>
      <c r="Y11" s="1"/>
      <c r="Z11" s="1"/>
      <c r="AA11" s="1"/>
      <c r="AB11" s="1"/>
      <c r="AC11" s="1"/>
      <c r="AD11" s="1"/>
      <c r="AE11" s="1"/>
      <c r="AF11" s="1"/>
      <c r="AG11" s="1"/>
    </row>
    <row r="12" spans="1:33" ht="20.100000000000001" customHeight="1" x14ac:dyDescent="0.3">
      <c r="A12" s="1"/>
      <c r="B12" s="245"/>
      <c r="C12" s="246"/>
      <c r="D12" s="247"/>
      <c r="E12" s="266"/>
      <c r="F12" s="267"/>
      <c r="G12" s="268"/>
      <c r="H12" s="245"/>
      <c r="I12" s="246"/>
      <c r="J12" s="247"/>
      <c r="K12" s="266"/>
      <c r="L12" s="267"/>
      <c r="M12" s="268"/>
      <c r="N12" s="283"/>
      <c r="O12" s="284"/>
      <c r="P12" s="285"/>
      <c r="Q12" s="241" t="str">
        <f>IFERROR(VLOOKUP(O12,BORCALACAK!$B$5:$AD$54,24,0),"")</f>
        <v/>
      </c>
      <c r="R12" s="290"/>
      <c r="S12" s="291"/>
      <c r="T12" s="292"/>
      <c r="U12" s="293" t="str">
        <f>IFERROR(VLOOKUP(S12,BORCALACAK!$B$61:$AD$110,24,0),"")</f>
        <v/>
      </c>
      <c r="V12" s="1"/>
      <c r="W12" s="1"/>
      <c r="X12" s="1"/>
      <c r="Y12" s="1"/>
      <c r="Z12" s="1"/>
      <c r="AA12" s="1"/>
      <c r="AB12" s="1"/>
      <c r="AC12" s="1"/>
      <c r="AD12" s="1"/>
      <c r="AE12" s="1"/>
      <c r="AF12" s="1"/>
      <c r="AG12" s="1"/>
    </row>
    <row r="13" spans="1:33" ht="20.100000000000001" customHeight="1" x14ac:dyDescent="0.3">
      <c r="A13" s="1"/>
      <c r="B13" s="250"/>
      <c r="C13" s="251"/>
      <c r="D13" s="252"/>
      <c r="E13" s="269"/>
      <c r="F13" s="270"/>
      <c r="G13" s="271"/>
      <c r="H13" s="250"/>
      <c r="I13" s="251"/>
      <c r="J13" s="252"/>
      <c r="K13" s="269"/>
      <c r="L13" s="270"/>
      <c r="M13" s="271"/>
      <c r="N13" s="286"/>
      <c r="O13" s="287"/>
      <c r="P13" s="288"/>
      <c r="Q13" s="289" t="str">
        <f>IFERROR(VLOOKUP(O13,BORCALACAK!$B$5:$AD$54,24,0),"")</f>
        <v/>
      </c>
      <c r="R13" s="294"/>
      <c r="S13" s="295"/>
      <c r="T13" s="296"/>
      <c r="U13" s="297" t="str">
        <f>IFERROR(VLOOKUP(S13,BORCALACAK!$B$61:$AD$110,24,0),"")</f>
        <v/>
      </c>
      <c r="V13" s="1"/>
      <c r="W13" s="1"/>
      <c r="X13" s="1"/>
      <c r="Y13" s="1"/>
      <c r="Z13" s="1"/>
      <c r="AA13" s="1"/>
      <c r="AB13" s="1"/>
      <c r="AC13" s="1"/>
      <c r="AD13" s="1"/>
      <c r="AE13" s="1"/>
      <c r="AF13" s="1"/>
      <c r="AG13" s="1"/>
    </row>
    <row r="14" spans="1:33" ht="20.100000000000001" customHeight="1" x14ac:dyDescent="0.3">
      <c r="A14" s="1"/>
      <c r="B14" s="245"/>
      <c r="C14" s="246"/>
      <c r="D14" s="247"/>
      <c r="E14" s="266"/>
      <c r="F14" s="267"/>
      <c r="G14" s="268"/>
      <c r="H14" s="245"/>
      <c r="I14" s="246"/>
      <c r="J14" s="247"/>
      <c r="K14" s="266"/>
      <c r="L14" s="267"/>
      <c r="M14" s="268"/>
      <c r="N14" s="283"/>
      <c r="O14" s="284"/>
      <c r="P14" s="285"/>
      <c r="Q14" s="241" t="str">
        <f>IFERROR(VLOOKUP(O14,BORCALACAK!$B$5:$AD$54,24,0),"")</f>
        <v/>
      </c>
      <c r="R14" s="290"/>
      <c r="S14" s="291"/>
      <c r="T14" s="292"/>
      <c r="U14" s="293" t="str">
        <f>IFERROR(VLOOKUP(S14,BORCALACAK!$B$61:$AD$110,24,0),"")</f>
        <v/>
      </c>
      <c r="V14" s="1"/>
      <c r="W14" s="1"/>
      <c r="X14" s="1"/>
      <c r="Y14" s="1"/>
      <c r="Z14" s="1"/>
      <c r="AA14" s="1"/>
      <c r="AB14" s="1"/>
      <c r="AC14" s="1"/>
      <c r="AD14" s="1"/>
      <c r="AE14" s="1"/>
      <c r="AF14" s="1"/>
      <c r="AG14" s="1"/>
    </row>
    <row r="15" spans="1:33" ht="20.100000000000001" customHeight="1" x14ac:dyDescent="0.3">
      <c r="A15" s="1"/>
      <c r="B15" s="250"/>
      <c r="C15" s="251"/>
      <c r="D15" s="252"/>
      <c r="E15" s="269"/>
      <c r="F15" s="270"/>
      <c r="G15" s="271"/>
      <c r="H15" s="250"/>
      <c r="I15" s="251"/>
      <c r="J15" s="252"/>
      <c r="K15" s="269"/>
      <c r="L15" s="270"/>
      <c r="M15" s="271"/>
      <c r="N15" s="286"/>
      <c r="O15" s="287"/>
      <c r="P15" s="288"/>
      <c r="Q15" s="289" t="str">
        <f>IFERROR(VLOOKUP(O15,BORCALACAK!$B$5:$AD$54,24,0),"")</f>
        <v/>
      </c>
      <c r="R15" s="294"/>
      <c r="S15" s="295"/>
      <c r="T15" s="296"/>
      <c r="U15" s="297" t="str">
        <f>IFERROR(VLOOKUP(S15,BORCALACAK!$B$61:$AD$110,24,0),"")</f>
        <v/>
      </c>
      <c r="V15" s="1"/>
      <c r="W15" s="1"/>
      <c r="X15" s="1"/>
      <c r="Y15" s="1"/>
      <c r="Z15" s="1"/>
      <c r="AA15" s="1"/>
      <c r="AB15" s="1"/>
      <c r="AC15" s="1"/>
      <c r="AD15" s="1"/>
      <c r="AE15" s="1"/>
      <c r="AF15" s="1"/>
      <c r="AG15" s="1"/>
    </row>
    <row r="16" spans="1:33" ht="20.100000000000001" customHeight="1" x14ac:dyDescent="0.3">
      <c r="A16" s="1"/>
      <c r="B16" s="245"/>
      <c r="C16" s="246"/>
      <c r="D16" s="247"/>
      <c r="E16" s="266"/>
      <c r="F16" s="267"/>
      <c r="G16" s="268"/>
      <c r="H16" s="245"/>
      <c r="I16" s="246"/>
      <c r="J16" s="247"/>
      <c r="K16" s="266"/>
      <c r="L16" s="267"/>
      <c r="M16" s="268"/>
      <c r="N16" s="283"/>
      <c r="O16" s="284"/>
      <c r="P16" s="285"/>
      <c r="Q16" s="241" t="str">
        <f>IFERROR(VLOOKUP(O16,BORCALACAK!$B$5:$AD$54,24,0),"")</f>
        <v/>
      </c>
      <c r="R16" s="290"/>
      <c r="S16" s="291"/>
      <c r="T16" s="292"/>
      <c r="U16" s="293" t="str">
        <f>IFERROR(VLOOKUP(S16,BORCALACAK!$B$61:$AD$110,24,0),"")</f>
        <v/>
      </c>
      <c r="V16" s="1"/>
      <c r="W16" s="1"/>
      <c r="X16" s="1"/>
      <c r="Y16" s="1"/>
      <c r="Z16" s="1"/>
      <c r="AA16" s="1"/>
      <c r="AB16" s="1"/>
      <c r="AC16" s="1"/>
      <c r="AD16" s="1"/>
      <c r="AE16" s="1"/>
      <c r="AF16" s="1"/>
      <c r="AG16" s="1"/>
    </row>
    <row r="17" spans="1:33" ht="20.100000000000001" customHeight="1" x14ac:dyDescent="0.3">
      <c r="A17" s="1"/>
      <c r="B17" s="250"/>
      <c r="C17" s="251"/>
      <c r="D17" s="252"/>
      <c r="E17" s="269"/>
      <c r="F17" s="270"/>
      <c r="G17" s="271"/>
      <c r="H17" s="250"/>
      <c r="I17" s="251"/>
      <c r="J17" s="252"/>
      <c r="K17" s="269"/>
      <c r="L17" s="270"/>
      <c r="M17" s="271"/>
      <c r="N17" s="286"/>
      <c r="O17" s="287"/>
      <c r="P17" s="288"/>
      <c r="Q17" s="289" t="str">
        <f>IFERROR(VLOOKUP(O17,BORCALACAK!$B$5:$AD$54,24,0),"")</f>
        <v/>
      </c>
      <c r="R17" s="294"/>
      <c r="S17" s="295"/>
      <c r="T17" s="296"/>
      <c r="U17" s="297" t="str">
        <f>IFERROR(VLOOKUP(S17,BORCALACAK!$B$61:$AD$110,24,0),"")</f>
        <v/>
      </c>
      <c r="V17" s="1"/>
      <c r="W17" s="1"/>
      <c r="X17" s="1"/>
      <c r="Y17" s="1"/>
      <c r="Z17" s="1"/>
      <c r="AA17" s="1"/>
      <c r="AB17" s="1"/>
      <c r="AC17" s="1"/>
      <c r="AD17" s="1"/>
      <c r="AE17" s="1"/>
      <c r="AF17" s="1"/>
      <c r="AG17" s="1"/>
    </row>
    <row r="18" spans="1:33" ht="20.100000000000001" customHeight="1" x14ac:dyDescent="0.3">
      <c r="A18" s="1"/>
      <c r="B18" s="245"/>
      <c r="C18" s="246"/>
      <c r="D18" s="247"/>
      <c r="E18" s="266"/>
      <c r="F18" s="267"/>
      <c r="G18" s="268"/>
      <c r="H18" s="245"/>
      <c r="I18" s="246"/>
      <c r="J18" s="247"/>
      <c r="K18" s="266"/>
      <c r="L18" s="267"/>
      <c r="M18" s="268"/>
      <c r="N18" s="283"/>
      <c r="O18" s="284"/>
      <c r="P18" s="285"/>
      <c r="Q18" s="241" t="str">
        <f>IFERROR(VLOOKUP(O18,BORCALACAK!$B$5:$AD$54,24,0),"")</f>
        <v/>
      </c>
      <c r="R18" s="290"/>
      <c r="S18" s="291"/>
      <c r="T18" s="292"/>
      <c r="U18" s="293" t="str">
        <f>IFERROR(VLOOKUP(S18,BORCALACAK!$B$61:$AD$110,24,0),"")</f>
        <v/>
      </c>
      <c r="V18" s="1"/>
      <c r="W18" s="1"/>
      <c r="X18" s="1"/>
      <c r="Y18" s="1"/>
      <c r="Z18" s="1"/>
      <c r="AA18" s="1"/>
      <c r="AB18" s="1"/>
      <c r="AC18" s="1"/>
      <c r="AD18" s="1"/>
      <c r="AE18" s="1"/>
      <c r="AF18" s="1"/>
      <c r="AG18" s="1"/>
    </row>
    <row r="19" spans="1:33" ht="20.100000000000001" customHeight="1" x14ac:dyDescent="0.3">
      <c r="A19" s="1"/>
      <c r="B19" s="250"/>
      <c r="C19" s="251"/>
      <c r="D19" s="252"/>
      <c r="E19" s="269"/>
      <c r="F19" s="270"/>
      <c r="G19" s="271"/>
      <c r="H19" s="250"/>
      <c r="I19" s="251"/>
      <c r="J19" s="252"/>
      <c r="K19" s="269"/>
      <c r="L19" s="270"/>
      <c r="M19" s="271"/>
      <c r="N19" s="286"/>
      <c r="O19" s="287"/>
      <c r="P19" s="288"/>
      <c r="Q19" s="289" t="str">
        <f>IFERROR(VLOOKUP(O19,BORCALACAK!$B$5:$AD$54,24,0),"")</f>
        <v/>
      </c>
      <c r="R19" s="294"/>
      <c r="S19" s="295"/>
      <c r="T19" s="296"/>
      <c r="U19" s="297" t="str">
        <f>IFERROR(VLOOKUP(S19,BORCALACAK!$B$61:$AD$110,24,0),"")</f>
        <v/>
      </c>
      <c r="V19" s="1"/>
      <c r="W19" s="1"/>
      <c r="X19" s="1"/>
      <c r="Y19" s="1"/>
      <c r="Z19" s="1"/>
      <c r="AA19" s="1"/>
      <c r="AB19" s="1"/>
      <c r="AC19" s="1"/>
      <c r="AD19" s="1"/>
      <c r="AE19" s="1"/>
      <c r="AF19" s="1"/>
      <c r="AG19" s="1"/>
    </row>
    <row r="20" spans="1:33" ht="20.100000000000001" customHeight="1" x14ac:dyDescent="0.3">
      <c r="A20" s="1"/>
      <c r="B20" s="245"/>
      <c r="C20" s="246"/>
      <c r="D20" s="247"/>
      <c r="E20" s="266"/>
      <c r="F20" s="267"/>
      <c r="G20" s="268"/>
      <c r="H20" s="245"/>
      <c r="I20" s="246"/>
      <c r="J20" s="247"/>
      <c r="K20" s="266"/>
      <c r="L20" s="267"/>
      <c r="M20" s="268"/>
      <c r="N20" s="283"/>
      <c r="O20" s="284"/>
      <c r="P20" s="285"/>
      <c r="Q20" s="241" t="str">
        <f>IFERROR(VLOOKUP(O20,BORCALACAK!$B$5:$AD$54,24,0),"")</f>
        <v/>
      </c>
      <c r="R20" s="290"/>
      <c r="S20" s="291"/>
      <c r="T20" s="292"/>
      <c r="U20" s="293" t="str">
        <f>IFERROR(VLOOKUP(S20,BORCALACAK!$B$61:$AD$110,24,0),"")</f>
        <v/>
      </c>
      <c r="V20" s="1"/>
      <c r="W20" s="1"/>
      <c r="X20" s="1"/>
      <c r="Y20" s="1"/>
      <c r="Z20" s="1"/>
      <c r="AA20" s="1"/>
      <c r="AB20" s="1"/>
      <c r="AC20" s="1"/>
      <c r="AD20" s="1"/>
      <c r="AE20" s="1"/>
      <c r="AF20" s="1"/>
      <c r="AG20" s="1"/>
    </row>
    <row r="21" spans="1:33" ht="20.100000000000001" customHeight="1" x14ac:dyDescent="0.3">
      <c r="A21" s="1"/>
      <c r="B21" s="250"/>
      <c r="C21" s="251"/>
      <c r="D21" s="252"/>
      <c r="E21" s="269"/>
      <c r="F21" s="270"/>
      <c r="G21" s="271"/>
      <c r="H21" s="250"/>
      <c r="I21" s="251"/>
      <c r="J21" s="252"/>
      <c r="K21" s="269"/>
      <c r="L21" s="270"/>
      <c r="M21" s="271"/>
      <c r="N21" s="286"/>
      <c r="O21" s="287"/>
      <c r="P21" s="288"/>
      <c r="Q21" s="289" t="str">
        <f>IFERROR(VLOOKUP(O21,BORCALACAK!$B$5:$AD$54,24,0),"")</f>
        <v/>
      </c>
      <c r="R21" s="294"/>
      <c r="S21" s="295"/>
      <c r="T21" s="296"/>
      <c r="U21" s="297" t="str">
        <f>IFERROR(VLOOKUP(S21,BORCALACAK!$B$61:$AD$110,24,0),"")</f>
        <v/>
      </c>
      <c r="V21" s="1"/>
      <c r="W21" s="1"/>
      <c r="X21" s="1"/>
      <c r="Y21" s="1"/>
      <c r="Z21" s="1"/>
      <c r="AA21" s="1"/>
      <c r="AB21" s="1"/>
      <c r="AC21" s="1"/>
      <c r="AD21" s="1"/>
      <c r="AE21" s="1"/>
      <c r="AF21" s="1"/>
      <c r="AG21" s="1"/>
    </row>
    <row r="22" spans="1:33" ht="20.100000000000001" customHeight="1" x14ac:dyDescent="0.3">
      <c r="A22" s="1"/>
      <c r="B22" s="245"/>
      <c r="C22" s="246"/>
      <c r="D22" s="247"/>
      <c r="E22" s="266"/>
      <c r="F22" s="267"/>
      <c r="G22" s="268"/>
      <c r="H22" s="245"/>
      <c r="I22" s="246"/>
      <c r="J22" s="247"/>
      <c r="K22" s="266"/>
      <c r="L22" s="267"/>
      <c r="M22" s="268"/>
      <c r="N22" s="283"/>
      <c r="O22" s="284"/>
      <c r="P22" s="285"/>
      <c r="Q22" s="241" t="str">
        <f>IFERROR(VLOOKUP(O22,BORCALACAK!$B$5:$AD$54,24,0),"")</f>
        <v/>
      </c>
      <c r="R22" s="290"/>
      <c r="S22" s="291"/>
      <c r="T22" s="292"/>
      <c r="U22" s="293" t="str">
        <f>IFERROR(VLOOKUP(S22,BORCALACAK!$B$61:$AD$110,24,0),"")</f>
        <v/>
      </c>
      <c r="V22" s="1"/>
      <c r="W22" s="1"/>
      <c r="X22" s="1"/>
      <c r="Y22" s="1"/>
      <c r="Z22" s="1"/>
      <c r="AA22" s="1"/>
      <c r="AB22" s="1"/>
      <c r="AC22" s="1"/>
      <c r="AD22" s="1"/>
      <c r="AE22" s="1"/>
      <c r="AF22" s="1"/>
      <c r="AG22" s="1"/>
    </row>
    <row r="23" spans="1:33" ht="20.100000000000001" customHeight="1" x14ac:dyDescent="0.3">
      <c r="A23" s="1"/>
      <c r="B23" s="250"/>
      <c r="C23" s="251"/>
      <c r="D23" s="252"/>
      <c r="E23" s="269"/>
      <c r="F23" s="270"/>
      <c r="G23" s="271"/>
      <c r="H23" s="250"/>
      <c r="I23" s="251"/>
      <c r="J23" s="252"/>
      <c r="K23" s="269"/>
      <c r="L23" s="270"/>
      <c r="M23" s="271"/>
      <c r="N23" s="286"/>
      <c r="O23" s="287"/>
      <c r="P23" s="288"/>
      <c r="Q23" s="289" t="str">
        <f>IFERROR(VLOOKUP(O23,BORCALACAK!$B$5:$AD$54,24,0),"")</f>
        <v/>
      </c>
      <c r="R23" s="294"/>
      <c r="S23" s="295"/>
      <c r="T23" s="296"/>
      <c r="U23" s="297" t="str">
        <f>IFERROR(VLOOKUP(S23,BORCALACAK!$B$61:$AD$110,24,0),"")</f>
        <v/>
      </c>
      <c r="V23" s="1"/>
      <c r="W23" s="1"/>
      <c r="X23" s="1"/>
      <c r="Y23" s="1"/>
      <c r="Z23" s="1"/>
      <c r="AA23" s="1"/>
      <c r="AB23" s="1"/>
      <c r="AC23" s="1"/>
      <c r="AD23" s="1"/>
      <c r="AE23" s="1"/>
      <c r="AF23" s="1"/>
      <c r="AG23" s="1"/>
    </row>
    <row r="24" spans="1:33" ht="20.100000000000001" customHeight="1" x14ac:dyDescent="0.3">
      <c r="A24" s="1"/>
      <c r="B24" s="245"/>
      <c r="C24" s="246"/>
      <c r="D24" s="247"/>
      <c r="E24" s="266"/>
      <c r="F24" s="267"/>
      <c r="G24" s="268"/>
      <c r="H24" s="245"/>
      <c r="I24" s="246"/>
      <c r="J24" s="247"/>
      <c r="K24" s="266"/>
      <c r="L24" s="267"/>
      <c r="M24" s="268"/>
      <c r="N24" s="283"/>
      <c r="O24" s="284"/>
      <c r="P24" s="285"/>
      <c r="Q24" s="241" t="str">
        <f>IFERROR(VLOOKUP(O24,BORCALACAK!$B$5:$AD$54,24,0),"")</f>
        <v/>
      </c>
      <c r="R24" s="290"/>
      <c r="S24" s="291"/>
      <c r="T24" s="292"/>
      <c r="U24" s="293" t="str">
        <f>IFERROR(VLOOKUP(S24,BORCALACAK!$B$61:$AD$110,24,0),"")</f>
        <v/>
      </c>
      <c r="V24" s="1"/>
      <c r="W24" s="1"/>
      <c r="X24" s="1"/>
      <c r="Y24" s="1"/>
      <c r="Z24" s="1"/>
      <c r="AA24" s="1"/>
      <c r="AB24" s="1"/>
      <c r="AC24" s="1"/>
      <c r="AD24" s="1"/>
      <c r="AE24" s="1"/>
      <c r="AF24" s="1"/>
      <c r="AG24" s="1"/>
    </row>
    <row r="25" spans="1:33" ht="20.100000000000001" customHeight="1" x14ac:dyDescent="0.3">
      <c r="A25" s="1"/>
      <c r="B25" s="250"/>
      <c r="C25" s="251"/>
      <c r="D25" s="252"/>
      <c r="E25" s="269"/>
      <c r="F25" s="270"/>
      <c r="G25" s="271"/>
      <c r="H25" s="250"/>
      <c r="I25" s="251"/>
      <c r="J25" s="252"/>
      <c r="K25" s="269"/>
      <c r="L25" s="270"/>
      <c r="M25" s="271"/>
      <c r="N25" s="286"/>
      <c r="O25" s="287"/>
      <c r="P25" s="288"/>
      <c r="Q25" s="289" t="str">
        <f>IFERROR(VLOOKUP(O25,BORCALACAK!$B$5:$AD$54,24,0),"")</f>
        <v/>
      </c>
      <c r="R25" s="294"/>
      <c r="S25" s="295"/>
      <c r="T25" s="296"/>
      <c r="U25" s="297" t="str">
        <f>IFERROR(VLOOKUP(S25,BORCALACAK!$B$61:$AD$110,24,0),"")</f>
        <v/>
      </c>
      <c r="V25" s="1"/>
      <c r="W25" s="1"/>
      <c r="X25" s="1"/>
      <c r="Y25" s="1"/>
      <c r="Z25" s="1"/>
      <c r="AA25" s="1"/>
      <c r="AB25" s="1"/>
      <c r="AC25" s="1"/>
      <c r="AD25" s="1"/>
      <c r="AE25" s="1"/>
      <c r="AF25" s="1"/>
      <c r="AG25" s="1"/>
    </row>
    <row r="26" spans="1:33" ht="20.100000000000001" customHeight="1" x14ac:dyDescent="0.3">
      <c r="A26" s="1"/>
      <c r="B26" s="245"/>
      <c r="C26" s="246"/>
      <c r="D26" s="247"/>
      <c r="E26" s="266"/>
      <c r="F26" s="267"/>
      <c r="G26" s="268"/>
      <c r="H26" s="245"/>
      <c r="I26" s="246"/>
      <c r="J26" s="247"/>
      <c r="K26" s="266"/>
      <c r="L26" s="267"/>
      <c r="M26" s="268"/>
      <c r="N26" s="283"/>
      <c r="O26" s="284"/>
      <c r="P26" s="285"/>
      <c r="Q26" s="241" t="str">
        <f>IFERROR(VLOOKUP(O26,BORCALACAK!$B$5:$AD$54,24,0),"")</f>
        <v/>
      </c>
      <c r="R26" s="290"/>
      <c r="S26" s="291"/>
      <c r="T26" s="292"/>
      <c r="U26" s="293" t="str">
        <f>IFERROR(VLOOKUP(S26,BORCALACAK!$B$61:$AD$110,24,0),"")</f>
        <v/>
      </c>
      <c r="V26" s="1"/>
      <c r="W26" s="1"/>
      <c r="X26" s="1"/>
      <c r="Y26" s="1"/>
      <c r="Z26" s="1"/>
      <c r="AA26" s="1"/>
      <c r="AB26" s="1"/>
      <c r="AC26" s="1"/>
      <c r="AD26" s="1"/>
      <c r="AE26" s="1"/>
      <c r="AF26" s="1"/>
      <c r="AG26" s="1"/>
    </row>
    <row r="27" spans="1:33" ht="20.100000000000001" customHeight="1" x14ac:dyDescent="0.3">
      <c r="A27" s="1"/>
      <c r="B27" s="250"/>
      <c r="C27" s="251"/>
      <c r="D27" s="252"/>
      <c r="E27" s="269"/>
      <c r="F27" s="270"/>
      <c r="G27" s="271"/>
      <c r="H27" s="250"/>
      <c r="I27" s="251"/>
      <c r="J27" s="252"/>
      <c r="K27" s="269"/>
      <c r="L27" s="270"/>
      <c r="M27" s="271"/>
      <c r="N27" s="286"/>
      <c r="O27" s="287"/>
      <c r="P27" s="288"/>
      <c r="Q27" s="289" t="str">
        <f>IFERROR(VLOOKUP(O27,BORCALACAK!$B$5:$AD$54,24,0),"")</f>
        <v/>
      </c>
      <c r="R27" s="294"/>
      <c r="S27" s="295"/>
      <c r="T27" s="296"/>
      <c r="U27" s="297" t="str">
        <f>IFERROR(VLOOKUP(S27,BORCALACAK!$B$61:$AD$110,24,0),"")</f>
        <v/>
      </c>
      <c r="V27" s="1"/>
      <c r="W27" s="1"/>
      <c r="X27" s="1"/>
      <c r="Y27" s="1"/>
      <c r="Z27" s="1"/>
      <c r="AA27" s="1"/>
      <c r="AB27" s="1"/>
      <c r="AC27" s="1"/>
      <c r="AD27" s="1"/>
      <c r="AE27" s="1"/>
      <c r="AF27" s="1"/>
      <c r="AG27" s="1"/>
    </row>
    <row r="28" spans="1:33" ht="20.100000000000001" customHeight="1" x14ac:dyDescent="0.3">
      <c r="A28" s="1"/>
      <c r="B28" s="245"/>
      <c r="C28" s="246"/>
      <c r="D28" s="247"/>
      <c r="E28" s="266"/>
      <c r="F28" s="267"/>
      <c r="G28" s="268"/>
      <c r="H28" s="245"/>
      <c r="I28" s="246"/>
      <c r="J28" s="247"/>
      <c r="K28" s="266"/>
      <c r="L28" s="267"/>
      <c r="M28" s="268"/>
      <c r="N28" s="283"/>
      <c r="O28" s="284"/>
      <c r="P28" s="285"/>
      <c r="Q28" s="241" t="str">
        <f>IFERROR(VLOOKUP(O28,BORCALACAK!$B$5:$AD$54,24,0),"")</f>
        <v/>
      </c>
      <c r="R28" s="290"/>
      <c r="S28" s="291"/>
      <c r="T28" s="292"/>
      <c r="U28" s="293" t="str">
        <f>IFERROR(VLOOKUP(S28,BORCALACAK!$B$61:$AD$110,24,0),"")</f>
        <v/>
      </c>
      <c r="V28" s="1"/>
      <c r="W28" s="1"/>
      <c r="X28" s="1"/>
      <c r="Y28" s="1"/>
      <c r="Z28" s="1"/>
      <c r="AA28" s="1"/>
      <c r="AB28" s="1"/>
      <c r="AC28" s="1"/>
      <c r="AD28" s="1"/>
      <c r="AE28" s="1"/>
      <c r="AF28" s="1"/>
      <c r="AG28" s="1"/>
    </row>
    <row r="29" spans="1:33" ht="20.100000000000001" customHeight="1" x14ac:dyDescent="0.3">
      <c r="A29" s="1"/>
      <c r="B29" s="250"/>
      <c r="C29" s="251"/>
      <c r="D29" s="252"/>
      <c r="E29" s="269"/>
      <c r="F29" s="270"/>
      <c r="G29" s="271"/>
      <c r="H29" s="250"/>
      <c r="I29" s="251"/>
      <c r="J29" s="252"/>
      <c r="K29" s="269"/>
      <c r="L29" s="270"/>
      <c r="M29" s="271"/>
      <c r="N29" s="286"/>
      <c r="O29" s="287"/>
      <c r="P29" s="288"/>
      <c r="Q29" s="289" t="str">
        <f>IFERROR(VLOOKUP(O29,BORCALACAK!$B$5:$AD$54,24,0),"")</f>
        <v/>
      </c>
      <c r="R29" s="294"/>
      <c r="S29" s="295"/>
      <c r="T29" s="296"/>
      <c r="U29" s="297" t="str">
        <f>IFERROR(VLOOKUP(S29,BORCALACAK!$B$61:$AD$110,24,0),"")</f>
        <v/>
      </c>
      <c r="V29" s="1"/>
      <c r="W29" s="1"/>
      <c r="X29" s="1"/>
      <c r="Y29" s="1"/>
      <c r="Z29" s="1"/>
      <c r="AA29" s="1"/>
      <c r="AB29" s="1"/>
      <c r="AC29" s="1"/>
      <c r="AD29" s="1"/>
      <c r="AE29" s="1"/>
      <c r="AF29" s="1"/>
      <c r="AG29" s="1"/>
    </row>
    <row r="30" spans="1:33" ht="20.100000000000001" customHeight="1" x14ac:dyDescent="0.3">
      <c r="A30" s="1"/>
      <c r="B30" s="245"/>
      <c r="C30" s="246"/>
      <c r="D30" s="247"/>
      <c r="E30" s="266"/>
      <c r="F30" s="267"/>
      <c r="G30" s="268"/>
      <c r="H30" s="245"/>
      <c r="I30" s="246"/>
      <c r="J30" s="247"/>
      <c r="K30" s="266"/>
      <c r="L30" s="267"/>
      <c r="M30" s="268"/>
      <c r="N30" s="283"/>
      <c r="O30" s="284"/>
      <c r="P30" s="285"/>
      <c r="Q30" s="241" t="str">
        <f>IFERROR(VLOOKUP(O30,BORCALACAK!$B$5:$AD$54,24,0),"")</f>
        <v/>
      </c>
      <c r="R30" s="290"/>
      <c r="S30" s="291"/>
      <c r="T30" s="292"/>
      <c r="U30" s="293" t="str">
        <f>IFERROR(VLOOKUP(S30,BORCALACAK!$B$61:$AD$110,24,0),"")</f>
        <v/>
      </c>
      <c r="V30" s="1"/>
      <c r="W30" s="1"/>
      <c r="X30" s="1"/>
      <c r="Y30" s="1"/>
      <c r="Z30" s="1"/>
      <c r="AA30" s="1"/>
      <c r="AB30" s="1"/>
      <c r="AC30" s="1"/>
      <c r="AD30" s="1"/>
      <c r="AE30" s="1"/>
      <c r="AF30" s="1"/>
      <c r="AG30" s="1"/>
    </row>
    <row r="31" spans="1:33" ht="20.100000000000001" customHeight="1" x14ac:dyDescent="0.3">
      <c r="A31" s="1"/>
      <c r="B31" s="250"/>
      <c r="C31" s="251"/>
      <c r="D31" s="252"/>
      <c r="E31" s="269"/>
      <c r="F31" s="270"/>
      <c r="G31" s="271"/>
      <c r="H31" s="250"/>
      <c r="I31" s="251"/>
      <c r="J31" s="252"/>
      <c r="K31" s="269"/>
      <c r="L31" s="270"/>
      <c r="M31" s="271"/>
      <c r="N31" s="286"/>
      <c r="O31" s="287"/>
      <c r="P31" s="288"/>
      <c r="Q31" s="289" t="str">
        <f>IFERROR(VLOOKUP(O31,BORCALACAK!$B$5:$AD$54,24,0),"")</f>
        <v/>
      </c>
      <c r="R31" s="294"/>
      <c r="S31" s="295"/>
      <c r="T31" s="296"/>
      <c r="U31" s="297" t="str">
        <f>IFERROR(VLOOKUP(S31,BORCALACAK!$B$61:$AD$110,24,0),"")</f>
        <v/>
      </c>
      <c r="V31" s="1"/>
      <c r="W31" s="1"/>
      <c r="X31" s="1"/>
      <c r="Y31" s="1"/>
      <c r="Z31" s="1"/>
      <c r="AA31" s="1"/>
      <c r="AB31" s="1"/>
      <c r="AC31" s="1"/>
      <c r="AD31" s="1"/>
      <c r="AE31" s="1"/>
      <c r="AF31" s="1"/>
      <c r="AG31" s="1"/>
    </row>
    <row r="32" spans="1:33" ht="20.100000000000001" customHeight="1" x14ac:dyDescent="0.3">
      <c r="A32" s="1"/>
      <c r="B32" s="245"/>
      <c r="C32" s="246"/>
      <c r="D32" s="247"/>
      <c r="E32" s="266"/>
      <c r="F32" s="267"/>
      <c r="G32" s="268"/>
      <c r="H32" s="245"/>
      <c r="I32" s="246"/>
      <c r="J32" s="247"/>
      <c r="K32" s="266"/>
      <c r="L32" s="267"/>
      <c r="M32" s="268"/>
      <c r="N32" s="283"/>
      <c r="O32" s="284"/>
      <c r="P32" s="285"/>
      <c r="Q32" s="241" t="str">
        <f>IFERROR(VLOOKUP(O32,BORCALACAK!$B$5:$AD$54,24,0),"")</f>
        <v/>
      </c>
      <c r="R32" s="290"/>
      <c r="S32" s="291"/>
      <c r="T32" s="292"/>
      <c r="U32" s="293" t="str">
        <f>IFERROR(VLOOKUP(S32,BORCALACAK!$B$61:$AD$110,24,0),"")</f>
        <v/>
      </c>
      <c r="V32" s="1"/>
      <c r="W32" s="1"/>
      <c r="X32" s="1"/>
      <c r="Y32" s="1"/>
      <c r="Z32" s="1"/>
      <c r="AA32" s="1"/>
      <c r="AB32" s="1"/>
      <c r="AC32" s="1"/>
      <c r="AD32" s="1"/>
      <c r="AE32" s="1"/>
      <c r="AF32" s="1"/>
      <c r="AG32" s="1"/>
    </row>
    <row r="33" spans="1:33" ht="20.100000000000001" customHeight="1" x14ac:dyDescent="0.3">
      <c r="A33" s="1"/>
      <c r="B33" s="250"/>
      <c r="C33" s="251"/>
      <c r="D33" s="252"/>
      <c r="E33" s="269"/>
      <c r="F33" s="270"/>
      <c r="G33" s="271"/>
      <c r="H33" s="250"/>
      <c r="I33" s="251"/>
      <c r="J33" s="252"/>
      <c r="K33" s="269"/>
      <c r="L33" s="270"/>
      <c r="M33" s="271"/>
      <c r="N33" s="286"/>
      <c r="O33" s="287"/>
      <c r="P33" s="288"/>
      <c r="Q33" s="289" t="str">
        <f>IFERROR(VLOOKUP(O33,BORCALACAK!$B$5:$AD$54,24,0),"")</f>
        <v/>
      </c>
      <c r="R33" s="294"/>
      <c r="S33" s="295"/>
      <c r="T33" s="296"/>
      <c r="U33" s="297" t="str">
        <f>IFERROR(VLOOKUP(S33,BORCALACAK!$B$61:$AD$110,24,0),"")</f>
        <v/>
      </c>
      <c r="V33" s="1"/>
      <c r="W33" s="1"/>
      <c r="X33" s="1"/>
      <c r="Y33" s="1"/>
      <c r="Z33" s="1"/>
      <c r="AA33" s="1"/>
      <c r="AB33" s="1"/>
      <c r="AC33" s="1"/>
      <c r="AD33" s="1"/>
      <c r="AE33" s="1"/>
      <c r="AF33" s="1"/>
      <c r="AG33" s="1"/>
    </row>
    <row r="34" spans="1:33" ht="20.100000000000001" customHeight="1" x14ac:dyDescent="0.3">
      <c r="A34" s="1"/>
      <c r="B34" s="245"/>
      <c r="C34" s="246"/>
      <c r="D34" s="247"/>
      <c r="E34" s="266"/>
      <c r="F34" s="267"/>
      <c r="G34" s="268"/>
      <c r="H34" s="245"/>
      <c r="I34" s="246"/>
      <c r="J34" s="247"/>
      <c r="K34" s="266"/>
      <c r="L34" s="267"/>
      <c r="M34" s="268"/>
      <c r="N34" s="283"/>
      <c r="O34" s="284"/>
      <c r="P34" s="285"/>
      <c r="Q34" s="241" t="str">
        <f>IFERROR(VLOOKUP(O34,BORCALACAK!$B$5:$AD$54,24,0),"")</f>
        <v/>
      </c>
      <c r="R34" s="290"/>
      <c r="S34" s="291"/>
      <c r="T34" s="292"/>
      <c r="U34" s="293" t="str">
        <f>IFERROR(VLOOKUP(S34,BORCALACAK!$B$61:$AD$110,24,0),"")</f>
        <v/>
      </c>
      <c r="V34" s="1"/>
      <c r="W34" s="1"/>
      <c r="X34" s="1"/>
      <c r="Y34" s="1"/>
      <c r="Z34" s="1"/>
      <c r="AA34" s="1"/>
      <c r="AB34" s="1"/>
      <c r="AC34" s="1"/>
      <c r="AD34" s="1"/>
      <c r="AE34" s="1"/>
      <c r="AF34" s="1"/>
      <c r="AG34" s="1"/>
    </row>
    <row r="35" spans="1:33" ht="20.100000000000001" customHeight="1" x14ac:dyDescent="0.3">
      <c r="A35" s="1"/>
      <c r="B35" s="250"/>
      <c r="C35" s="251"/>
      <c r="D35" s="252"/>
      <c r="E35" s="269"/>
      <c r="F35" s="270"/>
      <c r="G35" s="271"/>
      <c r="H35" s="250"/>
      <c r="I35" s="251"/>
      <c r="J35" s="252"/>
      <c r="K35" s="269"/>
      <c r="L35" s="270"/>
      <c r="M35" s="271"/>
      <c r="N35" s="286"/>
      <c r="O35" s="287"/>
      <c r="P35" s="288"/>
      <c r="Q35" s="289" t="str">
        <f>IFERROR(VLOOKUP(O35,BORCALACAK!$B$5:$AD$54,24,0),"")</f>
        <v/>
      </c>
      <c r="R35" s="294"/>
      <c r="S35" s="295"/>
      <c r="T35" s="296"/>
      <c r="U35" s="297" t="str">
        <f>IFERROR(VLOOKUP(S35,BORCALACAK!$B$61:$AD$110,24,0),"")</f>
        <v/>
      </c>
      <c r="V35" s="1"/>
      <c r="W35" s="1"/>
      <c r="X35" s="1"/>
      <c r="Y35" s="1"/>
      <c r="Z35" s="1"/>
      <c r="AA35" s="1"/>
      <c r="AB35" s="1"/>
      <c r="AC35" s="1"/>
      <c r="AD35" s="1"/>
      <c r="AE35" s="1"/>
      <c r="AF35" s="1"/>
      <c r="AG35" s="1"/>
    </row>
    <row r="36" spans="1:33" ht="20.100000000000001" customHeight="1" x14ac:dyDescent="0.3">
      <c r="A36" s="1"/>
      <c r="B36" s="245"/>
      <c r="C36" s="246"/>
      <c r="D36" s="247"/>
      <c r="E36" s="266"/>
      <c r="F36" s="267"/>
      <c r="G36" s="268"/>
      <c r="H36" s="245"/>
      <c r="I36" s="246"/>
      <c r="J36" s="247"/>
      <c r="K36" s="266"/>
      <c r="L36" s="267"/>
      <c r="M36" s="268"/>
      <c r="N36" s="283"/>
      <c r="O36" s="284"/>
      <c r="P36" s="285"/>
      <c r="Q36" s="241" t="str">
        <f>IFERROR(VLOOKUP(O36,BORCALACAK!$B$5:$AD$54,24,0),"")</f>
        <v/>
      </c>
      <c r="R36" s="290"/>
      <c r="S36" s="291"/>
      <c r="T36" s="292"/>
      <c r="U36" s="293" t="str">
        <f>IFERROR(VLOOKUP(S36,BORCALACAK!$B$61:$AD$110,24,0),"")</f>
        <v/>
      </c>
      <c r="V36" s="1"/>
      <c r="W36" s="1"/>
      <c r="X36" s="1"/>
      <c r="Y36" s="1"/>
      <c r="Z36" s="1"/>
      <c r="AA36" s="1"/>
      <c r="AB36" s="1"/>
      <c r="AC36" s="1"/>
      <c r="AD36" s="1"/>
      <c r="AE36" s="1"/>
      <c r="AF36" s="1"/>
      <c r="AG36" s="1"/>
    </row>
    <row r="37" spans="1:33" ht="20.100000000000001" customHeight="1" x14ac:dyDescent="0.3">
      <c r="A37" s="1"/>
      <c r="B37" s="250"/>
      <c r="C37" s="251"/>
      <c r="D37" s="252"/>
      <c r="E37" s="269"/>
      <c r="F37" s="270"/>
      <c r="G37" s="271"/>
      <c r="H37" s="250"/>
      <c r="I37" s="251"/>
      <c r="J37" s="252"/>
      <c r="K37" s="269"/>
      <c r="L37" s="270"/>
      <c r="M37" s="271"/>
      <c r="N37" s="286"/>
      <c r="O37" s="287"/>
      <c r="P37" s="288"/>
      <c r="Q37" s="289" t="str">
        <f>IFERROR(VLOOKUP(O37,BORCALACAK!$B$5:$AD$54,24,0),"")</f>
        <v/>
      </c>
      <c r="R37" s="294"/>
      <c r="S37" s="295"/>
      <c r="T37" s="296"/>
      <c r="U37" s="297" t="str">
        <f>IFERROR(VLOOKUP(S37,BORCALACAK!$B$61:$AD$110,24,0),"")</f>
        <v/>
      </c>
      <c r="V37" s="1"/>
      <c r="W37" s="1"/>
      <c r="X37" s="1"/>
      <c r="Y37" s="1"/>
      <c r="Z37" s="1"/>
      <c r="AA37" s="1"/>
      <c r="AB37" s="1"/>
      <c r="AC37" s="1"/>
      <c r="AD37" s="1"/>
      <c r="AE37" s="1"/>
      <c r="AF37" s="1"/>
      <c r="AG37" s="1"/>
    </row>
    <row r="38" spans="1:33" ht="20.100000000000001" customHeight="1" x14ac:dyDescent="0.3">
      <c r="A38" s="1"/>
      <c r="B38" s="245"/>
      <c r="C38" s="246"/>
      <c r="D38" s="247"/>
      <c r="E38" s="266"/>
      <c r="F38" s="267"/>
      <c r="G38" s="268"/>
      <c r="H38" s="245"/>
      <c r="I38" s="246"/>
      <c r="J38" s="247"/>
      <c r="K38" s="266"/>
      <c r="L38" s="267"/>
      <c r="M38" s="268"/>
      <c r="N38" s="283"/>
      <c r="O38" s="284"/>
      <c r="P38" s="285"/>
      <c r="Q38" s="241" t="str">
        <f>IFERROR(VLOOKUP(O38,BORCALACAK!$B$5:$AD$54,24,0),"")</f>
        <v/>
      </c>
      <c r="R38" s="290"/>
      <c r="S38" s="291"/>
      <c r="T38" s="292"/>
      <c r="U38" s="293" t="str">
        <f>IFERROR(VLOOKUP(S38,BORCALACAK!$B$61:$AD$110,24,0),"")</f>
        <v/>
      </c>
      <c r="V38" s="1"/>
      <c r="W38" s="1"/>
      <c r="X38" s="1"/>
      <c r="Y38" s="1"/>
      <c r="Z38" s="1"/>
      <c r="AA38" s="1"/>
      <c r="AB38" s="1"/>
      <c r="AC38" s="1"/>
      <c r="AD38" s="1"/>
      <c r="AE38" s="1"/>
      <c r="AF38" s="1"/>
      <c r="AG38" s="1"/>
    </row>
    <row r="39" spans="1:33" ht="20.100000000000001" customHeight="1" x14ac:dyDescent="0.3">
      <c r="A39" s="1"/>
      <c r="B39" s="250"/>
      <c r="C39" s="251"/>
      <c r="D39" s="252"/>
      <c r="E39" s="269"/>
      <c r="F39" s="270"/>
      <c r="G39" s="271"/>
      <c r="H39" s="250"/>
      <c r="I39" s="251"/>
      <c r="J39" s="252"/>
      <c r="K39" s="269"/>
      <c r="L39" s="270"/>
      <c r="M39" s="271"/>
      <c r="N39" s="286"/>
      <c r="O39" s="287"/>
      <c r="P39" s="288"/>
      <c r="Q39" s="289" t="str">
        <f>IFERROR(VLOOKUP(O39,BORCALACAK!$B$5:$AD$54,24,0),"")</f>
        <v/>
      </c>
      <c r="R39" s="294"/>
      <c r="S39" s="295"/>
      <c r="T39" s="296"/>
      <c r="U39" s="297" t="str">
        <f>IFERROR(VLOOKUP(S39,BORCALACAK!$B$61:$AD$110,24,0),"")</f>
        <v/>
      </c>
      <c r="V39" s="1"/>
      <c r="W39" s="1"/>
      <c r="X39" s="1"/>
      <c r="Y39" s="1"/>
      <c r="Z39" s="1"/>
      <c r="AA39" s="1"/>
      <c r="AB39" s="1"/>
      <c r="AC39" s="1"/>
      <c r="AD39" s="1"/>
      <c r="AE39" s="1"/>
      <c r="AF39" s="1"/>
      <c r="AG39" s="1"/>
    </row>
    <row r="40" spans="1:33" ht="20.100000000000001" customHeight="1" x14ac:dyDescent="0.3">
      <c r="A40" s="1"/>
      <c r="B40" s="245"/>
      <c r="C40" s="246"/>
      <c r="D40" s="247"/>
      <c r="E40" s="266"/>
      <c r="F40" s="267"/>
      <c r="G40" s="268"/>
      <c r="H40" s="245"/>
      <c r="I40" s="246"/>
      <c r="J40" s="247"/>
      <c r="K40" s="266"/>
      <c r="L40" s="267"/>
      <c r="M40" s="268"/>
      <c r="N40" s="283"/>
      <c r="O40" s="284"/>
      <c r="P40" s="285"/>
      <c r="Q40" s="241" t="str">
        <f>IFERROR(VLOOKUP(O40,BORCALACAK!$B$5:$AD$54,24,0),"")</f>
        <v/>
      </c>
      <c r="R40" s="290"/>
      <c r="S40" s="291"/>
      <c r="T40" s="292"/>
      <c r="U40" s="293" t="str">
        <f>IFERROR(VLOOKUP(S40,BORCALACAK!$B$61:$AD$110,24,0),"")</f>
        <v/>
      </c>
      <c r="V40" s="1"/>
      <c r="W40" s="1"/>
      <c r="X40" s="1"/>
      <c r="Y40" s="1"/>
      <c r="Z40" s="1"/>
      <c r="AA40" s="1"/>
      <c r="AB40" s="1"/>
      <c r="AC40" s="1"/>
      <c r="AD40" s="1"/>
      <c r="AE40" s="1"/>
      <c r="AF40" s="1"/>
      <c r="AG40" s="1"/>
    </row>
    <row r="41" spans="1:33" ht="20.100000000000001" customHeight="1" x14ac:dyDescent="0.3">
      <c r="A41" s="1"/>
      <c r="B41" s="250"/>
      <c r="C41" s="251"/>
      <c r="D41" s="252"/>
      <c r="E41" s="269"/>
      <c r="F41" s="270"/>
      <c r="G41" s="271"/>
      <c r="H41" s="250"/>
      <c r="I41" s="251"/>
      <c r="J41" s="252"/>
      <c r="K41" s="269"/>
      <c r="L41" s="270"/>
      <c r="M41" s="271"/>
      <c r="N41" s="286"/>
      <c r="O41" s="287"/>
      <c r="P41" s="288"/>
      <c r="Q41" s="289" t="str">
        <f>IFERROR(VLOOKUP(O41,BORCALACAK!$B$5:$AD$54,24,0),"")</f>
        <v/>
      </c>
      <c r="R41" s="294"/>
      <c r="S41" s="295"/>
      <c r="T41" s="296"/>
      <c r="U41" s="297" t="str">
        <f>IFERROR(VLOOKUP(S41,BORCALACAK!$B$61:$AD$110,24,0),"")</f>
        <v/>
      </c>
      <c r="V41" s="1"/>
      <c r="W41" s="1"/>
      <c r="X41" s="1"/>
      <c r="Y41" s="1"/>
      <c r="Z41" s="1"/>
      <c r="AA41" s="1"/>
      <c r="AB41" s="1"/>
      <c r="AC41" s="1"/>
      <c r="AD41" s="1"/>
      <c r="AE41" s="1"/>
      <c r="AF41" s="1"/>
      <c r="AG41" s="1"/>
    </row>
    <row r="42" spans="1:33" ht="20.100000000000001" customHeight="1" x14ac:dyDescent="0.3">
      <c r="A42" s="1"/>
      <c r="B42" s="245"/>
      <c r="C42" s="246"/>
      <c r="D42" s="247"/>
      <c r="E42" s="266"/>
      <c r="F42" s="267"/>
      <c r="G42" s="268"/>
      <c r="H42" s="245"/>
      <c r="I42" s="246"/>
      <c r="J42" s="247"/>
      <c r="K42" s="266"/>
      <c r="L42" s="267"/>
      <c r="M42" s="268"/>
      <c r="N42" s="283"/>
      <c r="O42" s="284"/>
      <c r="P42" s="285"/>
      <c r="Q42" s="241" t="str">
        <f>IFERROR(VLOOKUP(O42,BORCALACAK!$B$5:$AD$54,24,0),"")</f>
        <v/>
      </c>
      <c r="R42" s="290"/>
      <c r="S42" s="291"/>
      <c r="T42" s="292"/>
      <c r="U42" s="293" t="str">
        <f>IFERROR(VLOOKUP(S42,BORCALACAK!$B$61:$AD$110,24,0),"")</f>
        <v/>
      </c>
      <c r="V42" s="1"/>
      <c r="W42" s="1"/>
      <c r="X42" s="1"/>
      <c r="Y42" s="1"/>
      <c r="Z42" s="1"/>
      <c r="AA42" s="1"/>
      <c r="AB42" s="1"/>
      <c r="AC42" s="1"/>
      <c r="AD42" s="1"/>
      <c r="AE42" s="1"/>
      <c r="AF42" s="1"/>
      <c r="AG42" s="1"/>
    </row>
    <row r="43" spans="1:33" ht="20.100000000000001" customHeight="1" x14ac:dyDescent="0.3">
      <c r="A43" s="1"/>
      <c r="B43" s="250"/>
      <c r="C43" s="251"/>
      <c r="D43" s="252"/>
      <c r="E43" s="269"/>
      <c r="F43" s="270"/>
      <c r="G43" s="271"/>
      <c r="H43" s="250"/>
      <c r="I43" s="251"/>
      <c r="J43" s="252"/>
      <c r="K43" s="269"/>
      <c r="L43" s="270"/>
      <c r="M43" s="271"/>
      <c r="N43" s="286"/>
      <c r="O43" s="287"/>
      <c r="P43" s="288"/>
      <c r="Q43" s="289" t="str">
        <f>IFERROR(VLOOKUP(O43,BORCALACAK!$B$5:$AD$54,24,0),"")</f>
        <v/>
      </c>
      <c r="R43" s="294"/>
      <c r="S43" s="295"/>
      <c r="T43" s="296"/>
      <c r="U43" s="297" t="str">
        <f>IFERROR(VLOOKUP(S43,BORCALACAK!$B$61:$AD$110,24,0),"")</f>
        <v/>
      </c>
      <c r="V43" s="1"/>
      <c r="W43" s="1"/>
      <c r="X43" s="1"/>
      <c r="Y43" s="1"/>
      <c r="Z43" s="1"/>
      <c r="AA43" s="1"/>
      <c r="AB43" s="1"/>
      <c r="AC43" s="1"/>
      <c r="AD43" s="1"/>
      <c r="AE43" s="1"/>
      <c r="AF43" s="1"/>
      <c r="AG43" s="1"/>
    </row>
    <row r="44" spans="1:33" ht="20.100000000000001" customHeight="1" x14ac:dyDescent="0.3">
      <c r="A44" s="1"/>
      <c r="B44" s="245"/>
      <c r="C44" s="246"/>
      <c r="D44" s="247"/>
      <c r="E44" s="266"/>
      <c r="F44" s="267"/>
      <c r="G44" s="268"/>
      <c r="H44" s="245"/>
      <c r="I44" s="246"/>
      <c r="J44" s="247"/>
      <c r="K44" s="266"/>
      <c r="L44" s="267"/>
      <c r="M44" s="268"/>
      <c r="N44" s="283"/>
      <c r="O44" s="284"/>
      <c r="P44" s="285"/>
      <c r="Q44" s="241" t="str">
        <f>IFERROR(VLOOKUP(O44,BORCALACAK!$B$5:$AD$54,24,0),"")</f>
        <v/>
      </c>
      <c r="R44" s="290"/>
      <c r="S44" s="291"/>
      <c r="T44" s="292"/>
      <c r="U44" s="293" t="str">
        <f>IFERROR(VLOOKUP(S44,BORCALACAK!$B$61:$AD$110,24,0),"")</f>
        <v/>
      </c>
      <c r="V44" s="1"/>
      <c r="W44" s="1"/>
      <c r="X44" s="1"/>
      <c r="Y44" s="1"/>
      <c r="Z44" s="1"/>
      <c r="AA44" s="1"/>
      <c r="AB44" s="1"/>
      <c r="AC44" s="1"/>
      <c r="AD44" s="1"/>
      <c r="AE44" s="1"/>
      <c r="AF44" s="1"/>
      <c r="AG44" s="1"/>
    </row>
    <row r="45" spans="1:33" ht="20.100000000000001" customHeight="1" x14ac:dyDescent="0.3">
      <c r="A45" s="1"/>
      <c r="B45" s="250"/>
      <c r="C45" s="251"/>
      <c r="D45" s="252"/>
      <c r="E45" s="269"/>
      <c r="F45" s="270"/>
      <c r="G45" s="271"/>
      <c r="H45" s="250"/>
      <c r="I45" s="251"/>
      <c r="J45" s="252"/>
      <c r="K45" s="269"/>
      <c r="L45" s="270"/>
      <c r="M45" s="271"/>
      <c r="N45" s="286"/>
      <c r="O45" s="287"/>
      <c r="P45" s="288"/>
      <c r="Q45" s="289" t="str">
        <f>IFERROR(VLOOKUP(O45,BORCALACAK!$B$5:$AD$54,24,0),"")</f>
        <v/>
      </c>
      <c r="R45" s="294"/>
      <c r="S45" s="295"/>
      <c r="T45" s="296"/>
      <c r="U45" s="297" t="str">
        <f>IFERROR(VLOOKUP(S45,BORCALACAK!$B$61:$AD$110,24,0),"")</f>
        <v/>
      </c>
      <c r="V45" s="1"/>
      <c r="W45" s="1"/>
      <c r="X45" s="1"/>
      <c r="Y45" s="1"/>
      <c r="Z45" s="1"/>
      <c r="AA45" s="1"/>
      <c r="AB45" s="1"/>
      <c r="AC45" s="1"/>
      <c r="AD45" s="1"/>
      <c r="AE45" s="1"/>
      <c r="AF45" s="1"/>
      <c r="AG45" s="1"/>
    </row>
    <row r="46" spans="1:33" ht="20.100000000000001" customHeight="1" x14ac:dyDescent="0.3">
      <c r="A46" s="1"/>
      <c r="B46" s="245"/>
      <c r="C46" s="246"/>
      <c r="D46" s="247"/>
      <c r="E46" s="266"/>
      <c r="F46" s="267"/>
      <c r="G46" s="268"/>
      <c r="H46" s="245"/>
      <c r="I46" s="246"/>
      <c r="J46" s="247"/>
      <c r="K46" s="266"/>
      <c r="L46" s="267"/>
      <c r="M46" s="268"/>
      <c r="N46" s="283"/>
      <c r="O46" s="284"/>
      <c r="P46" s="285"/>
      <c r="Q46" s="241" t="str">
        <f>IFERROR(VLOOKUP(O46,BORCALACAK!$B$5:$AD$54,24,0),"")</f>
        <v/>
      </c>
      <c r="R46" s="290"/>
      <c r="S46" s="291"/>
      <c r="T46" s="292"/>
      <c r="U46" s="293" t="str">
        <f>IFERROR(VLOOKUP(S46,BORCALACAK!$B$61:$AD$110,24,0),"")</f>
        <v/>
      </c>
      <c r="V46" s="1"/>
      <c r="W46" s="1"/>
      <c r="X46" s="1"/>
      <c r="Y46" s="1"/>
      <c r="Z46" s="1"/>
      <c r="AA46" s="1"/>
      <c r="AB46" s="1"/>
      <c r="AC46" s="1"/>
      <c r="AD46" s="1"/>
      <c r="AE46" s="1"/>
      <c r="AF46" s="1"/>
      <c r="AG46" s="1"/>
    </row>
    <row r="47" spans="1:33" ht="20.100000000000001" customHeight="1" x14ac:dyDescent="0.3">
      <c r="A47" s="1"/>
      <c r="B47" s="250"/>
      <c r="C47" s="251"/>
      <c r="D47" s="252"/>
      <c r="E47" s="269"/>
      <c r="F47" s="270"/>
      <c r="G47" s="271"/>
      <c r="H47" s="250"/>
      <c r="I47" s="251"/>
      <c r="J47" s="252"/>
      <c r="K47" s="269"/>
      <c r="L47" s="270"/>
      <c r="M47" s="271"/>
      <c r="N47" s="286"/>
      <c r="O47" s="287"/>
      <c r="P47" s="288"/>
      <c r="Q47" s="289" t="str">
        <f>IFERROR(VLOOKUP(O47,BORCALACAK!$B$5:$AD$54,24,0),"")</f>
        <v/>
      </c>
      <c r="R47" s="294"/>
      <c r="S47" s="295"/>
      <c r="T47" s="296"/>
      <c r="U47" s="297" t="str">
        <f>IFERROR(VLOOKUP(S47,BORCALACAK!$B$61:$AD$110,24,0),"")</f>
        <v/>
      </c>
      <c r="V47" s="1"/>
      <c r="W47" s="1"/>
      <c r="X47" s="1"/>
      <c r="Y47" s="1"/>
      <c r="Z47" s="1"/>
      <c r="AA47" s="1"/>
      <c r="AB47" s="1"/>
      <c r="AC47" s="1"/>
      <c r="AD47" s="1"/>
      <c r="AE47" s="1"/>
      <c r="AF47" s="1"/>
      <c r="AG47" s="1"/>
    </row>
    <row r="48" spans="1:33" ht="20.100000000000001" customHeight="1" x14ac:dyDescent="0.3">
      <c r="A48" s="1"/>
      <c r="B48" s="245"/>
      <c r="C48" s="246"/>
      <c r="D48" s="247"/>
      <c r="E48" s="266"/>
      <c r="F48" s="267"/>
      <c r="G48" s="268"/>
      <c r="H48" s="245"/>
      <c r="I48" s="246"/>
      <c r="J48" s="247"/>
      <c r="K48" s="266"/>
      <c r="L48" s="267"/>
      <c r="M48" s="268"/>
      <c r="N48" s="283"/>
      <c r="O48" s="284"/>
      <c r="P48" s="285"/>
      <c r="Q48" s="241" t="str">
        <f>IFERROR(VLOOKUP(O48,BORCALACAK!$B$5:$AD$54,24,0),"")</f>
        <v/>
      </c>
      <c r="R48" s="290"/>
      <c r="S48" s="291"/>
      <c r="T48" s="292"/>
      <c r="U48" s="293" t="str">
        <f>IFERROR(VLOOKUP(S48,BORCALACAK!$B$61:$AD$110,24,0),"")</f>
        <v/>
      </c>
      <c r="V48" s="1"/>
      <c r="W48" s="1"/>
      <c r="X48" s="1"/>
      <c r="Y48" s="1"/>
      <c r="Z48" s="1"/>
      <c r="AA48" s="1"/>
      <c r="AB48" s="1"/>
      <c r="AC48" s="1"/>
      <c r="AD48" s="1"/>
      <c r="AE48" s="1"/>
      <c r="AF48" s="1"/>
      <c r="AG48" s="1"/>
    </row>
    <row r="49" spans="1:33" ht="20.100000000000001" customHeight="1" x14ac:dyDescent="0.3">
      <c r="A49" s="1"/>
      <c r="B49" s="250"/>
      <c r="C49" s="251"/>
      <c r="D49" s="252"/>
      <c r="E49" s="269"/>
      <c r="F49" s="270"/>
      <c r="G49" s="271"/>
      <c r="H49" s="250"/>
      <c r="I49" s="251"/>
      <c r="J49" s="252"/>
      <c r="K49" s="269"/>
      <c r="L49" s="270"/>
      <c r="M49" s="271"/>
      <c r="N49" s="286"/>
      <c r="O49" s="287"/>
      <c r="P49" s="288"/>
      <c r="Q49" s="289" t="str">
        <f>IFERROR(VLOOKUP(O49,BORCALACAK!$B$5:$AD$54,24,0),"")</f>
        <v/>
      </c>
      <c r="R49" s="294"/>
      <c r="S49" s="295"/>
      <c r="T49" s="296"/>
      <c r="U49" s="297" t="str">
        <f>IFERROR(VLOOKUP(S49,BORCALACAK!$B$61:$AD$110,24,0),"")</f>
        <v/>
      </c>
      <c r="V49" s="1"/>
      <c r="W49" s="1"/>
      <c r="X49" s="1"/>
      <c r="Y49" s="1"/>
      <c r="Z49" s="1"/>
      <c r="AA49" s="1"/>
      <c r="AB49" s="1"/>
      <c r="AC49" s="1"/>
      <c r="AD49" s="1"/>
      <c r="AE49" s="1"/>
      <c r="AF49" s="1"/>
      <c r="AG49" s="1"/>
    </row>
    <row r="50" spans="1:33" ht="20.100000000000001" customHeight="1" x14ac:dyDescent="0.3">
      <c r="A50" s="1"/>
      <c r="B50" s="245"/>
      <c r="C50" s="246"/>
      <c r="D50" s="247"/>
      <c r="E50" s="266"/>
      <c r="F50" s="267"/>
      <c r="G50" s="268"/>
      <c r="H50" s="245"/>
      <c r="I50" s="246"/>
      <c r="J50" s="247"/>
      <c r="K50" s="266"/>
      <c r="L50" s="267"/>
      <c r="M50" s="268"/>
      <c r="N50" s="283"/>
      <c r="O50" s="284"/>
      <c r="P50" s="285"/>
      <c r="Q50" s="241" t="str">
        <f>IFERROR(VLOOKUP(O50,BORCALACAK!$B$5:$AD$54,24,0),"")</f>
        <v/>
      </c>
      <c r="R50" s="290"/>
      <c r="S50" s="291"/>
      <c r="T50" s="292"/>
      <c r="U50" s="293" t="str">
        <f>IFERROR(VLOOKUP(S50,BORCALACAK!$B$61:$AD$110,24,0),"")</f>
        <v/>
      </c>
      <c r="V50" s="1"/>
      <c r="W50" s="1"/>
      <c r="X50" s="1"/>
      <c r="Y50" s="1"/>
      <c r="Z50" s="1"/>
      <c r="AA50" s="1"/>
      <c r="AB50" s="1"/>
      <c r="AC50" s="1"/>
      <c r="AD50" s="1"/>
      <c r="AE50" s="1"/>
      <c r="AF50" s="1"/>
      <c r="AG50" s="1"/>
    </row>
    <row r="51" spans="1:33" ht="20.100000000000001" customHeight="1" x14ac:dyDescent="0.3">
      <c r="A51" s="1"/>
      <c r="B51" s="250"/>
      <c r="C51" s="251"/>
      <c r="D51" s="252"/>
      <c r="E51" s="269"/>
      <c r="F51" s="270"/>
      <c r="G51" s="271"/>
      <c r="H51" s="250"/>
      <c r="I51" s="251"/>
      <c r="J51" s="252"/>
      <c r="K51" s="269"/>
      <c r="L51" s="270"/>
      <c r="M51" s="271"/>
      <c r="N51" s="286"/>
      <c r="O51" s="287"/>
      <c r="P51" s="288"/>
      <c r="Q51" s="289" t="str">
        <f>IFERROR(VLOOKUP(O51,BORCALACAK!$B$5:$AD$54,24,0),"")</f>
        <v/>
      </c>
      <c r="R51" s="294"/>
      <c r="S51" s="295"/>
      <c r="T51" s="296"/>
      <c r="U51" s="297" t="str">
        <f>IFERROR(VLOOKUP(S51,BORCALACAK!$B$61:$AD$110,24,0),"")</f>
        <v/>
      </c>
      <c r="V51" s="1"/>
      <c r="W51" s="1"/>
      <c r="X51" s="1"/>
      <c r="Y51" s="1"/>
      <c r="Z51" s="1"/>
      <c r="AA51" s="1"/>
      <c r="AB51" s="1"/>
      <c r="AC51" s="1"/>
      <c r="AD51" s="1"/>
      <c r="AE51" s="1"/>
      <c r="AF51" s="1"/>
      <c r="AG51" s="1"/>
    </row>
    <row r="52" spans="1:33" ht="20.100000000000001" customHeight="1" x14ac:dyDescent="0.3">
      <c r="A52" s="1"/>
      <c r="B52" s="245"/>
      <c r="C52" s="246"/>
      <c r="D52" s="247"/>
      <c r="E52" s="266"/>
      <c r="F52" s="267"/>
      <c r="G52" s="268"/>
      <c r="H52" s="245"/>
      <c r="I52" s="246"/>
      <c r="J52" s="247"/>
      <c r="K52" s="266"/>
      <c r="L52" s="267"/>
      <c r="M52" s="268"/>
      <c r="N52" s="283"/>
      <c r="O52" s="284"/>
      <c r="P52" s="285"/>
      <c r="Q52" s="241" t="str">
        <f>IFERROR(VLOOKUP(O52,BORCALACAK!$B$5:$AD$54,24,0),"")</f>
        <v/>
      </c>
      <c r="R52" s="290"/>
      <c r="S52" s="291"/>
      <c r="T52" s="292"/>
      <c r="U52" s="293" t="str">
        <f>IFERROR(VLOOKUP(S52,BORCALACAK!$B$61:$AD$110,24,0),"")</f>
        <v/>
      </c>
      <c r="V52" s="1"/>
      <c r="W52" s="1"/>
      <c r="X52" s="1"/>
      <c r="Y52" s="1"/>
      <c r="Z52" s="1"/>
      <c r="AA52" s="1"/>
      <c r="AB52" s="1"/>
      <c r="AC52" s="1"/>
      <c r="AD52" s="1"/>
      <c r="AE52" s="1"/>
      <c r="AF52" s="1"/>
      <c r="AG52" s="1"/>
    </row>
    <row r="53" spans="1:33" ht="20.100000000000001" customHeight="1" x14ac:dyDescent="0.3">
      <c r="A53" s="1"/>
      <c r="B53" s="250"/>
      <c r="C53" s="251"/>
      <c r="D53" s="252"/>
      <c r="E53" s="269"/>
      <c r="F53" s="270"/>
      <c r="G53" s="271"/>
      <c r="H53" s="250"/>
      <c r="I53" s="251"/>
      <c r="J53" s="252"/>
      <c r="K53" s="269"/>
      <c r="L53" s="270"/>
      <c r="M53" s="271"/>
      <c r="N53" s="286"/>
      <c r="O53" s="287"/>
      <c r="P53" s="288"/>
      <c r="Q53" s="289" t="str">
        <f>IFERROR(VLOOKUP(O53,BORCALACAK!$B$5:$AD$54,24,0),"")</f>
        <v/>
      </c>
      <c r="R53" s="294"/>
      <c r="S53" s="295"/>
      <c r="T53" s="296"/>
      <c r="U53" s="297" t="str">
        <f>IFERROR(VLOOKUP(S53,BORCALACAK!$B$61:$AD$110,24,0),"")</f>
        <v/>
      </c>
      <c r="V53" s="1"/>
      <c r="W53" s="1"/>
      <c r="X53" s="1"/>
      <c r="Y53" s="1"/>
      <c r="Z53" s="1"/>
      <c r="AA53" s="1"/>
      <c r="AB53" s="1"/>
      <c r="AC53" s="1"/>
      <c r="AD53" s="1"/>
      <c r="AE53" s="1"/>
      <c r="AF53" s="1"/>
      <c r="AG53" s="1"/>
    </row>
    <row r="54" spans="1:33" ht="20.100000000000001" customHeight="1" x14ac:dyDescent="0.3">
      <c r="A54" s="1"/>
      <c r="B54" s="245"/>
      <c r="C54" s="246"/>
      <c r="D54" s="247"/>
      <c r="E54" s="266"/>
      <c r="F54" s="267"/>
      <c r="G54" s="268"/>
      <c r="H54" s="245"/>
      <c r="I54" s="246"/>
      <c r="J54" s="247"/>
      <c r="K54" s="266"/>
      <c r="L54" s="267"/>
      <c r="M54" s="268"/>
      <c r="N54" s="283"/>
      <c r="O54" s="284"/>
      <c r="P54" s="285"/>
      <c r="Q54" s="241" t="str">
        <f>IFERROR(VLOOKUP(O54,BORCALACAK!$B$5:$AD$54,24,0),"")</f>
        <v/>
      </c>
      <c r="R54" s="290"/>
      <c r="S54" s="291"/>
      <c r="T54" s="292"/>
      <c r="U54" s="293" t="str">
        <f>IFERROR(VLOOKUP(S54,BORCALACAK!$B$61:$AD$110,24,0),"")</f>
        <v/>
      </c>
      <c r="V54" s="1"/>
      <c r="W54" s="1"/>
      <c r="X54" s="1"/>
      <c r="Y54" s="1"/>
      <c r="Z54" s="1"/>
      <c r="AA54" s="1"/>
      <c r="AB54" s="1"/>
      <c r="AC54" s="1"/>
      <c r="AD54" s="1"/>
      <c r="AE54" s="1"/>
      <c r="AF54" s="1"/>
      <c r="AG54" s="1"/>
    </row>
    <row r="55" spans="1:33" ht="20.100000000000001" customHeight="1" x14ac:dyDescent="0.3">
      <c r="A55" s="1"/>
      <c r="B55" s="250"/>
      <c r="C55" s="251"/>
      <c r="D55" s="252"/>
      <c r="E55" s="269"/>
      <c r="F55" s="270"/>
      <c r="G55" s="271"/>
      <c r="H55" s="250"/>
      <c r="I55" s="251"/>
      <c r="J55" s="252"/>
      <c r="K55" s="269"/>
      <c r="L55" s="270"/>
      <c r="M55" s="271"/>
      <c r="N55" s="286"/>
      <c r="O55" s="287"/>
      <c r="P55" s="288"/>
      <c r="Q55" s="289" t="str">
        <f>IFERROR(VLOOKUP(O55,BORCALACAK!$B$5:$AD$54,24,0),"")</f>
        <v/>
      </c>
      <c r="R55" s="294"/>
      <c r="S55" s="295"/>
      <c r="T55" s="296"/>
      <c r="U55" s="297" t="str">
        <f>IFERROR(VLOOKUP(S55,BORCALACAK!$B$61:$AD$110,24,0),"")</f>
        <v/>
      </c>
      <c r="V55" s="1"/>
      <c r="W55" s="1"/>
      <c r="X55" s="1"/>
      <c r="Y55" s="1"/>
      <c r="Z55" s="1"/>
      <c r="AA55" s="1"/>
      <c r="AB55" s="1"/>
      <c r="AC55" s="1"/>
      <c r="AD55" s="1"/>
      <c r="AE55" s="1"/>
      <c r="AF55" s="1"/>
      <c r="AG55" s="1"/>
    </row>
    <row r="56" spans="1:33" ht="20.100000000000001" customHeight="1" x14ac:dyDescent="0.3">
      <c r="A56" s="1"/>
      <c r="B56" s="245"/>
      <c r="C56" s="246"/>
      <c r="D56" s="247"/>
      <c r="E56" s="266"/>
      <c r="F56" s="267"/>
      <c r="G56" s="268"/>
      <c r="H56" s="245"/>
      <c r="I56" s="246"/>
      <c r="J56" s="247"/>
      <c r="K56" s="266"/>
      <c r="L56" s="267"/>
      <c r="M56" s="268"/>
      <c r="N56" s="283"/>
      <c r="O56" s="284"/>
      <c r="P56" s="285"/>
      <c r="Q56" s="241" t="str">
        <f>IFERROR(VLOOKUP(O56,BORCALACAK!$B$5:$AD$54,24,0),"")</f>
        <v/>
      </c>
      <c r="R56" s="290"/>
      <c r="S56" s="291"/>
      <c r="T56" s="292"/>
      <c r="U56" s="293" t="str">
        <f>IFERROR(VLOOKUP(S56,BORCALACAK!$B$61:$AD$110,24,0),"")</f>
        <v/>
      </c>
      <c r="V56" s="1"/>
      <c r="W56" s="1"/>
      <c r="X56" s="1"/>
      <c r="Y56" s="1"/>
      <c r="Z56" s="1"/>
      <c r="AA56" s="1"/>
      <c r="AB56" s="1"/>
      <c r="AC56" s="1"/>
      <c r="AD56" s="1"/>
      <c r="AE56" s="1"/>
      <c r="AF56" s="1"/>
      <c r="AG56" s="1"/>
    </row>
    <row r="57" spans="1:33" ht="20.100000000000001" customHeight="1" x14ac:dyDescent="0.3">
      <c r="A57" s="1"/>
      <c r="B57" s="250"/>
      <c r="C57" s="251"/>
      <c r="D57" s="252"/>
      <c r="E57" s="269"/>
      <c r="F57" s="270"/>
      <c r="G57" s="271"/>
      <c r="H57" s="250"/>
      <c r="I57" s="251"/>
      <c r="J57" s="252"/>
      <c r="K57" s="269"/>
      <c r="L57" s="270"/>
      <c r="M57" s="271"/>
      <c r="N57" s="286"/>
      <c r="O57" s="287"/>
      <c r="P57" s="288"/>
      <c r="Q57" s="289" t="str">
        <f>IFERROR(VLOOKUP(O57,BORCALACAK!$B$5:$AD$54,24,0),"")</f>
        <v/>
      </c>
      <c r="R57" s="294"/>
      <c r="S57" s="295"/>
      <c r="T57" s="296"/>
      <c r="U57" s="297" t="str">
        <f>IFERROR(VLOOKUP(S57,BORCALACAK!$B$61:$AD$110,24,0),"")</f>
        <v/>
      </c>
      <c r="V57" s="1"/>
      <c r="W57" s="1"/>
      <c r="X57" s="1"/>
      <c r="Y57" s="1"/>
      <c r="Z57" s="1"/>
      <c r="AA57" s="1"/>
      <c r="AB57" s="1"/>
      <c r="AC57" s="1"/>
      <c r="AD57" s="1"/>
      <c r="AE57" s="1"/>
      <c r="AF57" s="1"/>
      <c r="AG57" s="1"/>
    </row>
    <row r="58" spans="1:33" ht="20.100000000000001" customHeight="1" x14ac:dyDescent="0.3">
      <c r="A58" s="1"/>
      <c r="B58" s="245"/>
      <c r="C58" s="246"/>
      <c r="D58" s="247"/>
      <c r="E58" s="266"/>
      <c r="F58" s="267"/>
      <c r="G58" s="268"/>
      <c r="H58" s="245"/>
      <c r="I58" s="246"/>
      <c r="J58" s="247"/>
      <c r="K58" s="266"/>
      <c r="L58" s="267"/>
      <c r="M58" s="268"/>
      <c r="N58" s="283"/>
      <c r="O58" s="284"/>
      <c r="P58" s="285"/>
      <c r="Q58" s="241" t="str">
        <f>IFERROR(VLOOKUP(O58,BORCALACAK!$B$5:$AD$54,24,0),"")</f>
        <v/>
      </c>
      <c r="R58" s="290"/>
      <c r="S58" s="291"/>
      <c r="T58" s="292"/>
      <c r="U58" s="293" t="str">
        <f>IFERROR(VLOOKUP(S58,BORCALACAK!$B$61:$AD$110,24,0),"")</f>
        <v/>
      </c>
      <c r="V58" s="1"/>
      <c r="W58" s="1"/>
      <c r="X58" s="1"/>
      <c r="Y58" s="1"/>
      <c r="Z58" s="1"/>
      <c r="AA58" s="1"/>
      <c r="AB58" s="1"/>
      <c r="AC58" s="1"/>
      <c r="AD58" s="1"/>
      <c r="AE58" s="1"/>
      <c r="AF58" s="1"/>
      <c r="AG58" s="1"/>
    </row>
    <row r="59" spans="1:33" ht="20.100000000000001" customHeight="1" x14ac:dyDescent="0.3">
      <c r="A59" s="1"/>
      <c r="B59" s="250"/>
      <c r="C59" s="251"/>
      <c r="D59" s="252"/>
      <c r="E59" s="269"/>
      <c r="F59" s="270"/>
      <c r="G59" s="271"/>
      <c r="H59" s="250"/>
      <c r="I59" s="251"/>
      <c r="J59" s="252"/>
      <c r="K59" s="269"/>
      <c r="L59" s="270"/>
      <c r="M59" s="271"/>
      <c r="N59" s="286"/>
      <c r="O59" s="287"/>
      <c r="P59" s="288"/>
      <c r="Q59" s="289" t="str">
        <f>IFERROR(VLOOKUP(O59,BORCALACAK!$B$5:$AD$54,24,0),"")</f>
        <v/>
      </c>
      <c r="R59" s="294"/>
      <c r="S59" s="295"/>
      <c r="T59" s="296"/>
      <c r="U59" s="297" t="str">
        <f>IFERROR(VLOOKUP(S59,BORCALACAK!$B$61:$AD$110,24,0),"")</f>
        <v/>
      </c>
      <c r="V59" s="1"/>
      <c r="W59" s="1"/>
      <c r="X59" s="1"/>
      <c r="Y59" s="1"/>
      <c r="Z59" s="1"/>
      <c r="AA59" s="1"/>
      <c r="AB59" s="1"/>
      <c r="AC59" s="1"/>
      <c r="AD59" s="1"/>
      <c r="AE59" s="1"/>
      <c r="AF59" s="1"/>
      <c r="AG59" s="1"/>
    </row>
    <row r="60" spans="1:33" ht="20.100000000000001" customHeight="1" x14ac:dyDescent="0.3">
      <c r="A60" s="1"/>
      <c r="B60" s="245"/>
      <c r="C60" s="246"/>
      <c r="D60" s="247"/>
      <c r="E60" s="266"/>
      <c r="F60" s="267"/>
      <c r="G60" s="268"/>
      <c r="H60" s="245"/>
      <c r="I60" s="246"/>
      <c r="J60" s="247"/>
      <c r="K60" s="266"/>
      <c r="L60" s="267"/>
      <c r="M60" s="268"/>
      <c r="N60" s="283"/>
      <c r="O60" s="284"/>
      <c r="P60" s="285"/>
      <c r="Q60" s="241" t="str">
        <f>IFERROR(VLOOKUP(O60,BORCALACAK!$B$5:$AD$54,24,0),"")</f>
        <v/>
      </c>
      <c r="R60" s="290"/>
      <c r="S60" s="291"/>
      <c r="T60" s="292"/>
      <c r="U60" s="293" t="str">
        <f>IFERROR(VLOOKUP(S60,BORCALACAK!$B$61:$AD$110,24,0),"")</f>
        <v/>
      </c>
      <c r="V60" s="1"/>
      <c r="W60" s="1"/>
      <c r="X60" s="1"/>
      <c r="Y60" s="1"/>
      <c r="Z60" s="1"/>
      <c r="AA60" s="1"/>
      <c r="AB60" s="1"/>
      <c r="AC60" s="1"/>
      <c r="AD60" s="1"/>
      <c r="AE60" s="1"/>
      <c r="AF60" s="1"/>
      <c r="AG60" s="1"/>
    </row>
    <row r="61" spans="1:33" ht="20.100000000000001" customHeight="1" x14ac:dyDescent="0.3">
      <c r="A61" s="1"/>
      <c r="B61" s="250"/>
      <c r="C61" s="251"/>
      <c r="D61" s="252"/>
      <c r="E61" s="269"/>
      <c r="F61" s="270"/>
      <c r="G61" s="271"/>
      <c r="H61" s="250"/>
      <c r="I61" s="251"/>
      <c r="J61" s="252"/>
      <c r="K61" s="269"/>
      <c r="L61" s="270"/>
      <c r="M61" s="271"/>
      <c r="N61" s="286"/>
      <c r="O61" s="287"/>
      <c r="P61" s="288"/>
      <c r="Q61" s="289" t="str">
        <f>IFERROR(VLOOKUP(O61,BORCALACAK!$B$5:$AD$54,24,0),"")</f>
        <v/>
      </c>
      <c r="R61" s="294"/>
      <c r="S61" s="295"/>
      <c r="T61" s="296"/>
      <c r="U61" s="297" t="str">
        <f>IFERROR(VLOOKUP(S61,BORCALACAK!$B$61:$AD$110,24,0),"")</f>
        <v/>
      </c>
      <c r="V61" s="1"/>
      <c r="W61" s="1"/>
      <c r="X61" s="1"/>
      <c r="Y61" s="1"/>
      <c r="Z61" s="1"/>
      <c r="AA61" s="1"/>
      <c r="AB61" s="1"/>
      <c r="AC61" s="1"/>
      <c r="AD61" s="1"/>
      <c r="AE61" s="1"/>
      <c r="AF61" s="1"/>
      <c r="AG61" s="1"/>
    </row>
    <row r="62" spans="1:33" ht="20.100000000000001" customHeight="1" x14ac:dyDescent="0.3">
      <c r="A62" s="1"/>
      <c r="B62" s="245"/>
      <c r="C62" s="246"/>
      <c r="D62" s="247"/>
      <c r="E62" s="266"/>
      <c r="F62" s="267"/>
      <c r="G62" s="268"/>
      <c r="H62" s="245"/>
      <c r="I62" s="246"/>
      <c r="J62" s="247"/>
      <c r="K62" s="266"/>
      <c r="L62" s="267"/>
      <c r="M62" s="268"/>
      <c r="N62" s="283"/>
      <c r="O62" s="284"/>
      <c r="P62" s="285"/>
      <c r="Q62" s="241" t="str">
        <f>IFERROR(VLOOKUP(O62,BORCALACAK!$B$5:$AD$54,24,0),"")</f>
        <v/>
      </c>
      <c r="R62" s="290"/>
      <c r="S62" s="291"/>
      <c r="T62" s="292"/>
      <c r="U62" s="293" t="str">
        <f>IFERROR(VLOOKUP(S62,BORCALACAK!$B$61:$AD$110,24,0),"")</f>
        <v/>
      </c>
      <c r="V62" s="1"/>
      <c r="W62" s="1"/>
      <c r="X62" s="1"/>
      <c r="Y62" s="1"/>
      <c r="Z62" s="1"/>
      <c r="AA62" s="1"/>
      <c r="AB62" s="1"/>
      <c r="AC62" s="1"/>
      <c r="AD62" s="1"/>
      <c r="AE62" s="1"/>
      <c r="AF62" s="1"/>
      <c r="AG62" s="1"/>
    </row>
    <row r="63" spans="1:33" ht="20.100000000000001" customHeight="1" x14ac:dyDescent="0.3">
      <c r="A63" s="1"/>
      <c r="B63" s="250"/>
      <c r="C63" s="251"/>
      <c r="D63" s="252"/>
      <c r="E63" s="269"/>
      <c r="F63" s="270"/>
      <c r="G63" s="271"/>
      <c r="H63" s="250"/>
      <c r="I63" s="251"/>
      <c r="J63" s="252"/>
      <c r="K63" s="269"/>
      <c r="L63" s="270"/>
      <c r="M63" s="271"/>
      <c r="N63" s="286"/>
      <c r="O63" s="287"/>
      <c r="P63" s="288"/>
      <c r="Q63" s="289" t="str">
        <f>IFERROR(VLOOKUP(O63,BORCALACAK!$B$5:$AD$54,24,0),"")</f>
        <v/>
      </c>
      <c r="R63" s="294"/>
      <c r="S63" s="295"/>
      <c r="T63" s="296"/>
      <c r="U63" s="297" t="str">
        <f>IFERROR(VLOOKUP(S63,BORCALACAK!$B$61:$AD$110,24,0),"")</f>
        <v/>
      </c>
      <c r="V63" s="1"/>
      <c r="W63" s="1"/>
      <c r="X63" s="1"/>
      <c r="Y63" s="1"/>
      <c r="Z63" s="1"/>
      <c r="AA63" s="1"/>
      <c r="AB63" s="1"/>
      <c r="AC63" s="1"/>
      <c r="AD63" s="1"/>
      <c r="AE63" s="1"/>
      <c r="AF63" s="1"/>
      <c r="AG63" s="1"/>
    </row>
    <row r="64" spans="1:33" ht="20.100000000000001" customHeight="1" x14ac:dyDescent="0.3">
      <c r="A64" s="1"/>
      <c r="B64" s="245"/>
      <c r="C64" s="246"/>
      <c r="D64" s="247"/>
      <c r="E64" s="266"/>
      <c r="F64" s="267"/>
      <c r="G64" s="268"/>
      <c r="H64" s="245"/>
      <c r="I64" s="246"/>
      <c r="J64" s="247"/>
      <c r="K64" s="266"/>
      <c r="L64" s="267"/>
      <c r="M64" s="268"/>
      <c r="N64" s="283"/>
      <c r="O64" s="284"/>
      <c r="P64" s="285"/>
      <c r="Q64" s="241" t="str">
        <f>IFERROR(VLOOKUP(O64,BORCALACAK!$B$5:$AD$54,24,0),"")</f>
        <v/>
      </c>
      <c r="R64" s="290"/>
      <c r="S64" s="291"/>
      <c r="T64" s="292"/>
      <c r="U64" s="293" t="str">
        <f>IFERROR(VLOOKUP(S64,BORCALACAK!$B$61:$AD$110,24,0),"")</f>
        <v/>
      </c>
      <c r="V64" s="1"/>
      <c r="W64" s="1"/>
      <c r="X64" s="1"/>
      <c r="Y64" s="1"/>
      <c r="Z64" s="1"/>
      <c r="AA64" s="1"/>
      <c r="AB64" s="1"/>
      <c r="AC64" s="1"/>
      <c r="AD64" s="1"/>
      <c r="AE64" s="1"/>
      <c r="AF64" s="1"/>
      <c r="AG64" s="1"/>
    </row>
    <row r="65" spans="1:33" ht="20.100000000000001" customHeight="1" x14ac:dyDescent="0.3">
      <c r="A65" s="1"/>
      <c r="B65" s="250"/>
      <c r="C65" s="251"/>
      <c r="D65" s="252"/>
      <c r="E65" s="269"/>
      <c r="F65" s="270"/>
      <c r="G65" s="271"/>
      <c r="H65" s="250"/>
      <c r="I65" s="251"/>
      <c r="J65" s="252"/>
      <c r="K65" s="269"/>
      <c r="L65" s="270"/>
      <c r="M65" s="271"/>
      <c r="N65" s="286"/>
      <c r="O65" s="287"/>
      <c r="P65" s="288"/>
      <c r="Q65" s="289" t="str">
        <f>IFERROR(VLOOKUP(O65,BORCALACAK!$B$5:$AD$54,24,0),"")</f>
        <v/>
      </c>
      <c r="R65" s="294"/>
      <c r="S65" s="295"/>
      <c r="T65" s="296"/>
      <c r="U65" s="297" t="str">
        <f>IFERROR(VLOOKUP(S65,BORCALACAK!$B$61:$AD$110,24,0),"")</f>
        <v/>
      </c>
      <c r="V65" s="1"/>
      <c r="W65" s="1"/>
      <c r="X65" s="1"/>
      <c r="Y65" s="1"/>
      <c r="Z65" s="1"/>
      <c r="AA65" s="1"/>
      <c r="AB65" s="1"/>
      <c r="AC65" s="1"/>
      <c r="AD65" s="1"/>
      <c r="AE65" s="1"/>
      <c r="AF65" s="1"/>
      <c r="AG65" s="1"/>
    </row>
    <row r="66" spans="1:33" ht="20.100000000000001" customHeight="1" x14ac:dyDescent="0.3">
      <c r="A66" s="1"/>
      <c r="B66" s="245"/>
      <c r="C66" s="246"/>
      <c r="D66" s="247"/>
      <c r="E66" s="266"/>
      <c r="F66" s="267"/>
      <c r="G66" s="268"/>
      <c r="H66" s="245"/>
      <c r="I66" s="246"/>
      <c r="J66" s="247"/>
      <c r="K66" s="266"/>
      <c r="L66" s="267"/>
      <c r="M66" s="268"/>
      <c r="N66" s="283"/>
      <c r="O66" s="284"/>
      <c r="P66" s="285"/>
      <c r="Q66" s="241" t="str">
        <f>IFERROR(VLOOKUP(O66,BORCALACAK!$B$5:$AD$54,24,0),"")</f>
        <v/>
      </c>
      <c r="R66" s="290"/>
      <c r="S66" s="291"/>
      <c r="T66" s="292"/>
      <c r="U66" s="293" t="str">
        <f>IFERROR(VLOOKUP(S66,BORCALACAK!$B$61:$AD$110,24,0),"")</f>
        <v/>
      </c>
      <c r="V66" s="1"/>
      <c r="W66" s="1"/>
      <c r="X66" s="1"/>
      <c r="Y66" s="1"/>
      <c r="Z66" s="1"/>
      <c r="AA66" s="1"/>
      <c r="AB66" s="1"/>
      <c r="AC66" s="1"/>
      <c r="AD66" s="1"/>
      <c r="AE66" s="1"/>
      <c r="AF66" s="1"/>
      <c r="AG66" s="1"/>
    </row>
    <row r="67" spans="1:33" ht="20.100000000000001" customHeight="1" x14ac:dyDescent="0.3">
      <c r="A67" s="1"/>
      <c r="B67" s="250"/>
      <c r="C67" s="251"/>
      <c r="D67" s="252"/>
      <c r="E67" s="269"/>
      <c r="F67" s="270"/>
      <c r="G67" s="271"/>
      <c r="H67" s="250"/>
      <c r="I67" s="251"/>
      <c r="J67" s="252"/>
      <c r="K67" s="269"/>
      <c r="L67" s="270"/>
      <c r="M67" s="271"/>
      <c r="N67" s="286"/>
      <c r="O67" s="287"/>
      <c r="P67" s="288"/>
      <c r="Q67" s="289" t="str">
        <f>IFERROR(VLOOKUP(O67,BORCALACAK!$B$5:$AD$54,24,0),"")</f>
        <v/>
      </c>
      <c r="R67" s="294"/>
      <c r="S67" s="295"/>
      <c r="T67" s="296"/>
      <c r="U67" s="297" t="str">
        <f>IFERROR(VLOOKUP(S67,BORCALACAK!$B$61:$AD$110,24,0),"")</f>
        <v/>
      </c>
      <c r="V67" s="1"/>
      <c r="W67" s="1"/>
      <c r="X67" s="1"/>
      <c r="Y67" s="1"/>
      <c r="Z67" s="1"/>
      <c r="AA67" s="1"/>
      <c r="AB67" s="1"/>
      <c r="AC67" s="1"/>
      <c r="AD67" s="1"/>
      <c r="AE67" s="1"/>
      <c r="AF67" s="1"/>
      <c r="AG67" s="1"/>
    </row>
    <row r="68" spans="1:33" ht="20.100000000000001" customHeight="1" x14ac:dyDescent="0.3">
      <c r="A68" s="1"/>
      <c r="B68" s="245"/>
      <c r="C68" s="246"/>
      <c r="D68" s="247"/>
      <c r="E68" s="266"/>
      <c r="F68" s="267"/>
      <c r="G68" s="268"/>
      <c r="H68" s="245"/>
      <c r="I68" s="246"/>
      <c r="J68" s="247"/>
      <c r="K68" s="266"/>
      <c r="L68" s="267"/>
      <c r="M68" s="268"/>
      <c r="N68" s="283"/>
      <c r="O68" s="284"/>
      <c r="P68" s="285"/>
      <c r="Q68" s="241" t="str">
        <f>IFERROR(VLOOKUP(O68,BORCALACAK!$B$5:$AD$54,24,0),"")</f>
        <v/>
      </c>
      <c r="R68" s="290"/>
      <c r="S68" s="291"/>
      <c r="T68" s="292"/>
      <c r="U68" s="293" t="str">
        <f>IFERROR(VLOOKUP(S68,BORCALACAK!$B$61:$AD$110,24,0),"")</f>
        <v/>
      </c>
      <c r="V68" s="1"/>
      <c r="W68" s="1"/>
      <c r="X68" s="1"/>
      <c r="Y68" s="1"/>
      <c r="Z68" s="1"/>
      <c r="AA68" s="1"/>
      <c r="AB68" s="1"/>
      <c r="AC68" s="1"/>
      <c r="AD68" s="1"/>
      <c r="AE68" s="1"/>
      <c r="AF68" s="1"/>
      <c r="AG68" s="1"/>
    </row>
    <row r="69" spans="1:33" ht="20.100000000000001" customHeight="1" x14ac:dyDescent="0.3">
      <c r="A69" s="1"/>
      <c r="B69" s="250"/>
      <c r="C69" s="251"/>
      <c r="D69" s="252"/>
      <c r="E69" s="269"/>
      <c r="F69" s="270"/>
      <c r="G69" s="271"/>
      <c r="H69" s="250"/>
      <c r="I69" s="251"/>
      <c r="J69" s="252"/>
      <c r="K69" s="269"/>
      <c r="L69" s="270"/>
      <c r="M69" s="271"/>
      <c r="N69" s="286"/>
      <c r="O69" s="287"/>
      <c r="P69" s="288"/>
      <c r="Q69" s="289" t="str">
        <f>IFERROR(VLOOKUP(O69,BORCALACAK!$B$5:$AD$54,24,0),"")</f>
        <v/>
      </c>
      <c r="R69" s="294"/>
      <c r="S69" s="295"/>
      <c r="T69" s="296"/>
      <c r="U69" s="297" t="str">
        <f>IFERROR(VLOOKUP(S69,BORCALACAK!$B$61:$AD$110,24,0),"")</f>
        <v/>
      </c>
      <c r="V69" s="1"/>
      <c r="W69" s="1"/>
      <c r="X69" s="1"/>
      <c r="Y69" s="1"/>
      <c r="Z69" s="1"/>
      <c r="AA69" s="1"/>
      <c r="AB69" s="1"/>
      <c r="AC69" s="1"/>
      <c r="AD69" s="1"/>
      <c r="AE69" s="1"/>
      <c r="AF69" s="1"/>
      <c r="AG69" s="1"/>
    </row>
    <row r="70" spans="1:33" ht="20.100000000000001" customHeight="1" x14ac:dyDescent="0.3">
      <c r="A70" s="1"/>
      <c r="B70" s="245"/>
      <c r="C70" s="246"/>
      <c r="D70" s="247"/>
      <c r="E70" s="266"/>
      <c r="F70" s="267"/>
      <c r="G70" s="268"/>
      <c r="H70" s="245"/>
      <c r="I70" s="246"/>
      <c r="J70" s="247"/>
      <c r="K70" s="266"/>
      <c r="L70" s="267"/>
      <c r="M70" s="268"/>
      <c r="N70" s="283"/>
      <c r="O70" s="284"/>
      <c r="P70" s="285"/>
      <c r="Q70" s="241" t="str">
        <f>IFERROR(VLOOKUP(O70,BORCALACAK!$B$5:$AD$54,24,0),"")</f>
        <v/>
      </c>
      <c r="R70" s="290"/>
      <c r="S70" s="291"/>
      <c r="T70" s="292"/>
      <c r="U70" s="293" t="str">
        <f>IFERROR(VLOOKUP(S70,BORCALACAK!$B$61:$AD$110,24,0),"")</f>
        <v/>
      </c>
      <c r="V70" s="1"/>
      <c r="W70" s="1"/>
      <c r="X70" s="1"/>
      <c r="Y70" s="1"/>
      <c r="Z70" s="1"/>
      <c r="AA70" s="1"/>
      <c r="AB70" s="1"/>
      <c r="AC70" s="1"/>
      <c r="AD70" s="1"/>
      <c r="AE70" s="1"/>
      <c r="AF70" s="1"/>
      <c r="AG70" s="1"/>
    </row>
    <row r="71" spans="1:33" ht="20.100000000000001" customHeight="1" x14ac:dyDescent="0.3">
      <c r="A71" s="1"/>
      <c r="B71" s="250"/>
      <c r="C71" s="251"/>
      <c r="D71" s="252"/>
      <c r="E71" s="269"/>
      <c r="F71" s="270"/>
      <c r="G71" s="271"/>
      <c r="H71" s="250"/>
      <c r="I71" s="251"/>
      <c r="J71" s="252"/>
      <c r="K71" s="269"/>
      <c r="L71" s="270"/>
      <c r="M71" s="271"/>
      <c r="N71" s="286"/>
      <c r="O71" s="287"/>
      <c r="P71" s="288"/>
      <c r="Q71" s="289" t="str">
        <f>IFERROR(VLOOKUP(O71,BORCALACAK!$B$5:$AD$54,24,0),"")</f>
        <v/>
      </c>
      <c r="R71" s="294"/>
      <c r="S71" s="295"/>
      <c r="T71" s="296"/>
      <c r="U71" s="297" t="str">
        <f>IFERROR(VLOOKUP(S71,BORCALACAK!$B$61:$AD$110,24,0),"")</f>
        <v/>
      </c>
      <c r="V71" s="1"/>
      <c r="W71" s="1"/>
      <c r="X71" s="1"/>
      <c r="Y71" s="1"/>
      <c r="Z71" s="1"/>
      <c r="AA71" s="1"/>
      <c r="AB71" s="1"/>
      <c r="AC71" s="1"/>
      <c r="AD71" s="1"/>
      <c r="AE71" s="1"/>
      <c r="AF71" s="1"/>
      <c r="AG71" s="1"/>
    </row>
    <row r="72" spans="1:33" ht="20.100000000000001" customHeight="1" x14ac:dyDescent="0.3">
      <c r="A72" s="1"/>
      <c r="B72" s="245"/>
      <c r="C72" s="246"/>
      <c r="D72" s="247"/>
      <c r="E72" s="266"/>
      <c r="F72" s="267"/>
      <c r="G72" s="268"/>
      <c r="H72" s="245"/>
      <c r="I72" s="246"/>
      <c r="J72" s="247"/>
      <c r="K72" s="266"/>
      <c r="L72" s="267"/>
      <c r="M72" s="268"/>
      <c r="N72" s="283"/>
      <c r="O72" s="284"/>
      <c r="P72" s="285"/>
      <c r="Q72" s="241" t="str">
        <f>IFERROR(VLOOKUP(O72,BORCALACAK!$B$5:$AD$54,24,0),"")</f>
        <v/>
      </c>
      <c r="R72" s="290"/>
      <c r="S72" s="291"/>
      <c r="T72" s="292"/>
      <c r="U72" s="293" t="str">
        <f>IFERROR(VLOOKUP(S72,BORCALACAK!$B$61:$AD$110,24,0),"")</f>
        <v/>
      </c>
      <c r="V72" s="1"/>
      <c r="W72" s="1"/>
      <c r="X72" s="1"/>
      <c r="Y72" s="1"/>
      <c r="Z72" s="1"/>
      <c r="AA72" s="1"/>
      <c r="AB72" s="1"/>
      <c r="AC72" s="1"/>
      <c r="AD72" s="1"/>
      <c r="AE72" s="1"/>
      <c r="AF72" s="1"/>
      <c r="AG72" s="1"/>
    </row>
    <row r="73" spans="1:33" ht="20.100000000000001" customHeight="1" x14ac:dyDescent="0.3">
      <c r="A73" s="1"/>
      <c r="B73" s="250"/>
      <c r="C73" s="251"/>
      <c r="D73" s="252"/>
      <c r="E73" s="269"/>
      <c r="F73" s="270"/>
      <c r="G73" s="271"/>
      <c r="H73" s="250"/>
      <c r="I73" s="251"/>
      <c r="J73" s="252"/>
      <c r="K73" s="269"/>
      <c r="L73" s="270"/>
      <c r="M73" s="271"/>
      <c r="N73" s="286"/>
      <c r="O73" s="287"/>
      <c r="P73" s="288"/>
      <c r="Q73" s="289" t="str">
        <f>IFERROR(VLOOKUP(O73,BORCALACAK!$B$5:$AD$54,24,0),"")</f>
        <v/>
      </c>
      <c r="R73" s="294"/>
      <c r="S73" s="295"/>
      <c r="T73" s="296"/>
      <c r="U73" s="297" t="str">
        <f>IFERROR(VLOOKUP(S73,BORCALACAK!$B$61:$AD$110,24,0),"")</f>
        <v/>
      </c>
      <c r="V73" s="1"/>
      <c r="W73" s="1"/>
      <c r="X73" s="1"/>
      <c r="Y73" s="1"/>
      <c r="Z73" s="1"/>
      <c r="AA73" s="1"/>
      <c r="AB73" s="1"/>
      <c r="AC73" s="1"/>
      <c r="AD73" s="1"/>
      <c r="AE73" s="1"/>
      <c r="AF73" s="1"/>
      <c r="AG73" s="1"/>
    </row>
    <row r="74" spans="1:33" ht="20.100000000000001" customHeight="1" x14ac:dyDescent="0.3">
      <c r="A74" s="1"/>
      <c r="B74" s="245"/>
      <c r="C74" s="246"/>
      <c r="D74" s="247"/>
      <c r="E74" s="266"/>
      <c r="F74" s="267"/>
      <c r="G74" s="268"/>
      <c r="H74" s="245"/>
      <c r="I74" s="246"/>
      <c r="J74" s="247"/>
      <c r="K74" s="266"/>
      <c r="L74" s="267"/>
      <c r="M74" s="268"/>
      <c r="N74" s="283"/>
      <c r="O74" s="284"/>
      <c r="P74" s="285"/>
      <c r="Q74" s="241" t="str">
        <f>IFERROR(VLOOKUP(O74,BORCALACAK!$B$5:$AD$54,24,0),"")</f>
        <v/>
      </c>
      <c r="R74" s="290"/>
      <c r="S74" s="291"/>
      <c r="T74" s="292"/>
      <c r="U74" s="293" t="str">
        <f>IFERROR(VLOOKUP(S74,BORCALACAK!$B$61:$AD$110,24,0),"")</f>
        <v/>
      </c>
      <c r="V74" s="1"/>
      <c r="W74" s="1"/>
      <c r="X74" s="1"/>
      <c r="Y74" s="1"/>
      <c r="Z74" s="1"/>
      <c r="AA74" s="1"/>
      <c r="AB74" s="1"/>
      <c r="AC74" s="1"/>
      <c r="AD74" s="1"/>
      <c r="AE74" s="1"/>
      <c r="AF74" s="1"/>
      <c r="AG74" s="1"/>
    </row>
    <row r="75" spans="1:33" ht="20.100000000000001" customHeight="1" x14ac:dyDescent="0.3">
      <c r="A75" s="1"/>
      <c r="B75" s="250"/>
      <c r="C75" s="251"/>
      <c r="D75" s="252"/>
      <c r="E75" s="269"/>
      <c r="F75" s="270"/>
      <c r="G75" s="271"/>
      <c r="H75" s="250"/>
      <c r="I75" s="251"/>
      <c r="J75" s="252"/>
      <c r="K75" s="269"/>
      <c r="L75" s="270"/>
      <c r="M75" s="271"/>
      <c r="N75" s="286"/>
      <c r="O75" s="287"/>
      <c r="P75" s="288"/>
      <c r="Q75" s="289" t="str">
        <f>IFERROR(VLOOKUP(O75,BORCALACAK!$B$5:$AD$54,24,0),"")</f>
        <v/>
      </c>
      <c r="R75" s="294"/>
      <c r="S75" s="295"/>
      <c r="T75" s="296"/>
      <c r="U75" s="297" t="str">
        <f>IFERROR(VLOOKUP(S75,BORCALACAK!$B$61:$AD$110,24,0),"")</f>
        <v/>
      </c>
      <c r="V75" s="1"/>
      <c r="W75" s="1"/>
      <c r="X75" s="1"/>
      <c r="Y75" s="1"/>
      <c r="Z75" s="1"/>
      <c r="AA75" s="1"/>
      <c r="AB75" s="1"/>
      <c r="AC75" s="1"/>
      <c r="AD75" s="1"/>
      <c r="AE75" s="1"/>
      <c r="AF75" s="1"/>
      <c r="AG75" s="1"/>
    </row>
    <row r="76" spans="1:33" ht="20.100000000000001" customHeight="1" x14ac:dyDescent="0.3">
      <c r="A76" s="1"/>
      <c r="B76" s="245"/>
      <c r="C76" s="246"/>
      <c r="D76" s="247"/>
      <c r="E76" s="266"/>
      <c r="F76" s="267"/>
      <c r="G76" s="268"/>
      <c r="H76" s="245"/>
      <c r="I76" s="246"/>
      <c r="J76" s="247"/>
      <c r="K76" s="266"/>
      <c r="L76" s="267"/>
      <c r="M76" s="268"/>
      <c r="N76" s="283"/>
      <c r="O76" s="284"/>
      <c r="P76" s="285"/>
      <c r="Q76" s="241" t="str">
        <f>IFERROR(VLOOKUP(O76,BORCALACAK!$B$5:$AD$54,24,0),"")</f>
        <v/>
      </c>
      <c r="R76" s="290"/>
      <c r="S76" s="291"/>
      <c r="T76" s="292"/>
      <c r="U76" s="293" t="str">
        <f>IFERROR(VLOOKUP(S76,BORCALACAK!$B$61:$AD$110,24,0),"")</f>
        <v/>
      </c>
      <c r="V76" s="1"/>
      <c r="W76" s="1"/>
      <c r="X76" s="1"/>
      <c r="Y76" s="1"/>
      <c r="Z76" s="1"/>
      <c r="AA76" s="1"/>
      <c r="AB76" s="1"/>
      <c r="AC76" s="1"/>
      <c r="AD76" s="1"/>
      <c r="AE76" s="1"/>
      <c r="AF76" s="1"/>
      <c r="AG76" s="1"/>
    </row>
    <row r="77" spans="1:33" ht="20.100000000000001" customHeight="1" x14ac:dyDescent="0.3">
      <c r="A77" s="1"/>
      <c r="B77" s="250"/>
      <c r="C77" s="251"/>
      <c r="D77" s="252"/>
      <c r="E77" s="269"/>
      <c r="F77" s="270"/>
      <c r="G77" s="271"/>
      <c r="H77" s="250"/>
      <c r="I77" s="251"/>
      <c r="J77" s="252"/>
      <c r="K77" s="269"/>
      <c r="L77" s="270"/>
      <c r="M77" s="271"/>
      <c r="N77" s="286"/>
      <c r="O77" s="287"/>
      <c r="P77" s="288"/>
      <c r="Q77" s="289" t="str">
        <f>IFERROR(VLOOKUP(O77,BORCALACAK!$B$5:$AD$54,24,0),"")</f>
        <v/>
      </c>
      <c r="R77" s="294"/>
      <c r="S77" s="295"/>
      <c r="T77" s="296"/>
      <c r="U77" s="297" t="str">
        <f>IFERROR(VLOOKUP(S77,BORCALACAK!$B$61:$AD$110,24,0),"")</f>
        <v/>
      </c>
      <c r="V77" s="1"/>
      <c r="W77" s="1"/>
      <c r="X77" s="1"/>
      <c r="Y77" s="1"/>
      <c r="Z77" s="1"/>
      <c r="AA77" s="1"/>
      <c r="AB77" s="1"/>
      <c r="AC77" s="1"/>
      <c r="AD77" s="1"/>
      <c r="AE77" s="1"/>
      <c r="AF77" s="1"/>
      <c r="AG77" s="1"/>
    </row>
    <row r="78" spans="1:33" ht="20.100000000000001" customHeight="1" x14ac:dyDescent="0.3">
      <c r="A78" s="1"/>
      <c r="B78" s="245"/>
      <c r="C78" s="246"/>
      <c r="D78" s="247"/>
      <c r="E78" s="266"/>
      <c r="F78" s="267"/>
      <c r="G78" s="268"/>
      <c r="H78" s="245"/>
      <c r="I78" s="246"/>
      <c r="J78" s="247"/>
      <c r="K78" s="266"/>
      <c r="L78" s="267"/>
      <c r="M78" s="268"/>
      <c r="N78" s="283"/>
      <c r="O78" s="284"/>
      <c r="P78" s="285"/>
      <c r="Q78" s="241" t="str">
        <f>IFERROR(VLOOKUP(O78,BORCALACAK!$B$5:$AD$54,24,0),"")</f>
        <v/>
      </c>
      <c r="R78" s="290"/>
      <c r="S78" s="291"/>
      <c r="T78" s="292"/>
      <c r="U78" s="293" t="str">
        <f>IFERROR(VLOOKUP(S78,BORCALACAK!$B$61:$AD$110,24,0),"")</f>
        <v/>
      </c>
      <c r="V78" s="1"/>
      <c r="W78" s="1"/>
      <c r="X78" s="1"/>
      <c r="Y78" s="1"/>
      <c r="Z78" s="1"/>
      <c r="AA78" s="1"/>
      <c r="AB78" s="1"/>
      <c r="AC78" s="1"/>
      <c r="AD78" s="1"/>
      <c r="AE78" s="1"/>
      <c r="AF78" s="1"/>
      <c r="AG78" s="1"/>
    </row>
    <row r="79" spans="1:33" ht="20.100000000000001" customHeight="1" x14ac:dyDescent="0.3">
      <c r="A79" s="1"/>
      <c r="B79" s="250"/>
      <c r="C79" s="251"/>
      <c r="D79" s="252"/>
      <c r="E79" s="269"/>
      <c r="F79" s="270"/>
      <c r="G79" s="271"/>
      <c r="H79" s="250"/>
      <c r="I79" s="251"/>
      <c r="J79" s="252"/>
      <c r="K79" s="269"/>
      <c r="L79" s="270"/>
      <c r="M79" s="271"/>
      <c r="N79" s="286"/>
      <c r="O79" s="287"/>
      <c r="P79" s="288"/>
      <c r="Q79" s="289" t="str">
        <f>IFERROR(VLOOKUP(O79,BORCALACAK!$B$5:$AD$54,24,0),"")</f>
        <v/>
      </c>
      <c r="R79" s="294"/>
      <c r="S79" s="295"/>
      <c r="T79" s="296"/>
      <c r="U79" s="297" t="str">
        <f>IFERROR(VLOOKUP(S79,BORCALACAK!$B$61:$AD$110,24,0),"")</f>
        <v/>
      </c>
      <c r="V79" s="1"/>
      <c r="W79" s="1"/>
      <c r="X79" s="1"/>
      <c r="Y79" s="1"/>
      <c r="Z79" s="1"/>
      <c r="AA79" s="1"/>
      <c r="AB79" s="1"/>
      <c r="AC79" s="1"/>
      <c r="AD79" s="1"/>
      <c r="AE79" s="1"/>
      <c r="AF79" s="1"/>
      <c r="AG79" s="1"/>
    </row>
    <row r="80" spans="1:33" ht="20.100000000000001" customHeight="1" x14ac:dyDescent="0.3">
      <c r="A80" s="1"/>
      <c r="B80" s="245"/>
      <c r="C80" s="246"/>
      <c r="D80" s="247"/>
      <c r="E80" s="266"/>
      <c r="F80" s="267"/>
      <c r="G80" s="268"/>
      <c r="H80" s="245"/>
      <c r="I80" s="246"/>
      <c r="J80" s="247"/>
      <c r="K80" s="266"/>
      <c r="L80" s="267"/>
      <c r="M80" s="268"/>
      <c r="N80" s="283"/>
      <c r="O80" s="284"/>
      <c r="P80" s="285"/>
      <c r="Q80" s="241" t="str">
        <f>IFERROR(VLOOKUP(O80,BORCALACAK!$B$5:$AD$54,24,0),"")</f>
        <v/>
      </c>
      <c r="R80" s="290"/>
      <c r="S80" s="291"/>
      <c r="T80" s="292"/>
      <c r="U80" s="293" t="str">
        <f>IFERROR(VLOOKUP(S80,BORCALACAK!$B$61:$AD$110,24,0),"")</f>
        <v/>
      </c>
      <c r="V80" s="1"/>
      <c r="W80" s="1"/>
      <c r="X80" s="1"/>
      <c r="Y80" s="1"/>
      <c r="Z80" s="1"/>
      <c r="AA80" s="1"/>
      <c r="AB80" s="1"/>
      <c r="AC80" s="1"/>
      <c r="AD80" s="1"/>
      <c r="AE80" s="1"/>
      <c r="AF80" s="1"/>
      <c r="AG80" s="1"/>
    </row>
    <row r="81" spans="1:33" ht="20.100000000000001" customHeight="1" x14ac:dyDescent="0.3">
      <c r="A81" s="1"/>
      <c r="B81" s="250"/>
      <c r="C81" s="251"/>
      <c r="D81" s="252"/>
      <c r="E81" s="269"/>
      <c r="F81" s="270"/>
      <c r="G81" s="271"/>
      <c r="H81" s="250"/>
      <c r="I81" s="251"/>
      <c r="J81" s="252"/>
      <c r="K81" s="269"/>
      <c r="L81" s="270"/>
      <c r="M81" s="271"/>
      <c r="N81" s="286"/>
      <c r="O81" s="287"/>
      <c r="P81" s="288"/>
      <c r="Q81" s="289" t="str">
        <f>IFERROR(VLOOKUP(O81,BORCALACAK!$B$5:$AD$54,24,0),"")</f>
        <v/>
      </c>
      <c r="R81" s="294"/>
      <c r="S81" s="295"/>
      <c r="T81" s="296"/>
      <c r="U81" s="297" t="str">
        <f>IFERROR(VLOOKUP(S81,BORCALACAK!$B$61:$AD$110,24,0),"")</f>
        <v/>
      </c>
      <c r="V81" s="1"/>
      <c r="W81" s="1"/>
      <c r="X81" s="1"/>
      <c r="Y81" s="1"/>
      <c r="Z81" s="1"/>
      <c r="AA81" s="1"/>
      <c r="AB81" s="1"/>
      <c r="AC81" s="1"/>
      <c r="AD81" s="1"/>
      <c r="AE81" s="1"/>
      <c r="AF81" s="1"/>
      <c r="AG81" s="1"/>
    </row>
    <row r="82" spans="1:33" ht="20.100000000000001" customHeight="1" x14ac:dyDescent="0.3">
      <c r="A82" s="1"/>
      <c r="B82" s="245"/>
      <c r="C82" s="246"/>
      <c r="D82" s="247"/>
      <c r="E82" s="266"/>
      <c r="F82" s="267"/>
      <c r="G82" s="268"/>
      <c r="H82" s="245"/>
      <c r="I82" s="246"/>
      <c r="J82" s="247"/>
      <c r="K82" s="266"/>
      <c r="L82" s="267"/>
      <c r="M82" s="268"/>
      <c r="N82" s="283"/>
      <c r="O82" s="284"/>
      <c r="P82" s="285"/>
      <c r="Q82" s="241" t="str">
        <f>IFERROR(VLOOKUP(O82,BORCALACAK!$B$5:$AD$54,24,0),"")</f>
        <v/>
      </c>
      <c r="R82" s="290"/>
      <c r="S82" s="291"/>
      <c r="T82" s="292"/>
      <c r="U82" s="293" t="str">
        <f>IFERROR(VLOOKUP(S82,BORCALACAK!$B$61:$AD$110,24,0),"")</f>
        <v/>
      </c>
      <c r="V82" s="1"/>
      <c r="W82" s="1"/>
      <c r="X82" s="1"/>
      <c r="Y82" s="1"/>
      <c r="Z82" s="1"/>
      <c r="AA82" s="1"/>
      <c r="AB82" s="1"/>
      <c r="AC82" s="1"/>
      <c r="AD82" s="1"/>
      <c r="AE82" s="1"/>
      <c r="AF82" s="1"/>
      <c r="AG82" s="1"/>
    </row>
    <row r="83" spans="1:33" ht="20.100000000000001" customHeight="1" x14ac:dyDescent="0.3">
      <c r="A83" s="1"/>
      <c r="B83" s="250"/>
      <c r="C83" s="251"/>
      <c r="D83" s="252"/>
      <c r="E83" s="269"/>
      <c r="F83" s="270"/>
      <c r="G83" s="271"/>
      <c r="H83" s="250"/>
      <c r="I83" s="251"/>
      <c r="J83" s="252"/>
      <c r="K83" s="269"/>
      <c r="L83" s="270"/>
      <c r="M83" s="271"/>
      <c r="N83" s="286"/>
      <c r="O83" s="287"/>
      <c r="P83" s="288"/>
      <c r="Q83" s="289" t="str">
        <f>IFERROR(VLOOKUP(O83,BORCALACAK!$B$5:$AD$54,24,0),"")</f>
        <v/>
      </c>
      <c r="R83" s="294"/>
      <c r="S83" s="295"/>
      <c r="T83" s="296"/>
      <c r="U83" s="297" t="str">
        <f>IFERROR(VLOOKUP(S83,BORCALACAK!$B$61:$AD$110,24,0),"")</f>
        <v/>
      </c>
      <c r="V83" s="1"/>
      <c r="W83" s="1"/>
      <c r="X83" s="1"/>
      <c r="Y83" s="1"/>
      <c r="Z83" s="1"/>
      <c r="AA83" s="1"/>
      <c r="AB83" s="1"/>
      <c r="AC83" s="1"/>
      <c r="AD83" s="1"/>
      <c r="AE83" s="1"/>
      <c r="AF83" s="1"/>
      <c r="AG83" s="1"/>
    </row>
    <row r="84" spans="1:33" ht="20.100000000000001" customHeight="1" x14ac:dyDescent="0.3">
      <c r="A84" s="1"/>
      <c r="B84" s="245"/>
      <c r="C84" s="246"/>
      <c r="D84" s="247"/>
      <c r="E84" s="266"/>
      <c r="F84" s="267"/>
      <c r="G84" s="268"/>
      <c r="H84" s="245"/>
      <c r="I84" s="246"/>
      <c r="J84" s="247"/>
      <c r="K84" s="266"/>
      <c r="L84" s="267"/>
      <c r="M84" s="268"/>
      <c r="N84" s="283"/>
      <c r="O84" s="284"/>
      <c r="P84" s="285"/>
      <c r="Q84" s="241" t="str">
        <f>IFERROR(VLOOKUP(O84,BORCALACAK!$B$5:$AD$54,24,0),"")</f>
        <v/>
      </c>
      <c r="R84" s="290"/>
      <c r="S84" s="291"/>
      <c r="T84" s="292"/>
      <c r="U84" s="293" t="str">
        <f>IFERROR(VLOOKUP(S84,BORCALACAK!$B$61:$AD$110,24,0),"")</f>
        <v/>
      </c>
      <c r="V84" s="1"/>
      <c r="W84" s="1"/>
      <c r="X84" s="1"/>
      <c r="Y84" s="1"/>
      <c r="Z84" s="1"/>
      <c r="AA84" s="1"/>
      <c r="AB84" s="1"/>
      <c r="AC84" s="1"/>
      <c r="AD84" s="1"/>
      <c r="AE84" s="1"/>
      <c r="AF84" s="1"/>
      <c r="AG84" s="1"/>
    </row>
    <row r="85" spans="1:33" ht="20.100000000000001" customHeight="1" x14ac:dyDescent="0.3">
      <c r="A85" s="1"/>
      <c r="B85" s="250"/>
      <c r="C85" s="251"/>
      <c r="D85" s="252"/>
      <c r="E85" s="269"/>
      <c r="F85" s="270"/>
      <c r="G85" s="271"/>
      <c r="H85" s="250"/>
      <c r="I85" s="251"/>
      <c r="J85" s="252"/>
      <c r="K85" s="269"/>
      <c r="L85" s="270"/>
      <c r="M85" s="271"/>
      <c r="N85" s="286"/>
      <c r="O85" s="287"/>
      <c r="P85" s="288"/>
      <c r="Q85" s="289" t="str">
        <f>IFERROR(VLOOKUP(O85,BORCALACAK!$B$5:$AD$54,24,0),"")</f>
        <v/>
      </c>
      <c r="R85" s="294"/>
      <c r="S85" s="295"/>
      <c r="T85" s="296"/>
      <c r="U85" s="297" t="str">
        <f>IFERROR(VLOOKUP(S85,BORCALACAK!$B$61:$AD$110,24,0),"")</f>
        <v/>
      </c>
      <c r="V85" s="1"/>
      <c r="W85" s="1"/>
      <c r="X85" s="1"/>
      <c r="Y85" s="1"/>
      <c r="Z85" s="1"/>
      <c r="AA85" s="1"/>
      <c r="AB85" s="1"/>
      <c r="AC85" s="1"/>
      <c r="AD85" s="1"/>
      <c r="AE85" s="1"/>
      <c r="AF85" s="1"/>
      <c r="AG85" s="1"/>
    </row>
    <row r="86" spans="1:33" ht="20.100000000000001" customHeight="1" x14ac:dyDescent="0.3">
      <c r="A86" s="1"/>
      <c r="B86" s="245"/>
      <c r="C86" s="246"/>
      <c r="D86" s="247"/>
      <c r="E86" s="266"/>
      <c r="F86" s="267"/>
      <c r="G86" s="268"/>
      <c r="H86" s="245"/>
      <c r="I86" s="246"/>
      <c r="J86" s="247"/>
      <c r="K86" s="266"/>
      <c r="L86" s="267"/>
      <c r="M86" s="268"/>
      <c r="N86" s="283"/>
      <c r="O86" s="284"/>
      <c r="P86" s="285"/>
      <c r="Q86" s="241" t="str">
        <f>IFERROR(VLOOKUP(O86,BORCALACAK!$B$5:$AD$54,24,0),"")</f>
        <v/>
      </c>
      <c r="R86" s="290"/>
      <c r="S86" s="291"/>
      <c r="T86" s="292"/>
      <c r="U86" s="293" t="str">
        <f>IFERROR(VLOOKUP(S86,BORCALACAK!$B$61:$AD$110,24,0),"")</f>
        <v/>
      </c>
      <c r="V86" s="1"/>
      <c r="W86" s="1"/>
      <c r="X86" s="1"/>
      <c r="Y86" s="1"/>
      <c r="Z86" s="1"/>
      <c r="AA86" s="1"/>
      <c r="AB86" s="1"/>
      <c r="AC86" s="1"/>
      <c r="AD86" s="1"/>
      <c r="AE86" s="1"/>
      <c r="AF86" s="1"/>
      <c r="AG86" s="1"/>
    </row>
    <row r="87" spans="1:33" ht="20.100000000000001" customHeight="1" x14ac:dyDescent="0.3">
      <c r="A87" s="1"/>
      <c r="B87" s="250"/>
      <c r="C87" s="251"/>
      <c r="D87" s="252"/>
      <c r="E87" s="269"/>
      <c r="F87" s="270"/>
      <c r="G87" s="271"/>
      <c r="H87" s="250"/>
      <c r="I87" s="251"/>
      <c r="J87" s="252"/>
      <c r="K87" s="269"/>
      <c r="L87" s="270"/>
      <c r="M87" s="271"/>
      <c r="N87" s="286"/>
      <c r="O87" s="287"/>
      <c r="P87" s="288"/>
      <c r="Q87" s="289" t="str">
        <f>IFERROR(VLOOKUP(O87,BORCALACAK!$B$5:$AD$54,24,0),"")</f>
        <v/>
      </c>
      <c r="R87" s="294"/>
      <c r="S87" s="295"/>
      <c r="T87" s="296"/>
      <c r="U87" s="297" t="str">
        <f>IFERROR(VLOOKUP(S87,BORCALACAK!$B$61:$AD$110,24,0),"")</f>
        <v/>
      </c>
      <c r="V87" s="1"/>
      <c r="W87" s="1"/>
      <c r="X87" s="1"/>
      <c r="Y87" s="1"/>
      <c r="Z87" s="1"/>
      <c r="AA87" s="1"/>
      <c r="AB87" s="1"/>
      <c r="AC87" s="1"/>
      <c r="AD87" s="1"/>
      <c r="AE87" s="1"/>
      <c r="AF87" s="1"/>
      <c r="AG87" s="1"/>
    </row>
    <row r="88" spans="1:33" ht="20.100000000000001" customHeight="1" x14ac:dyDescent="0.3">
      <c r="A88" s="1"/>
      <c r="B88" s="245"/>
      <c r="C88" s="246"/>
      <c r="D88" s="247"/>
      <c r="E88" s="266"/>
      <c r="F88" s="267"/>
      <c r="G88" s="268"/>
      <c r="H88" s="245"/>
      <c r="I88" s="246"/>
      <c r="J88" s="247"/>
      <c r="K88" s="266"/>
      <c r="L88" s="267"/>
      <c r="M88" s="268"/>
      <c r="N88" s="283"/>
      <c r="O88" s="284"/>
      <c r="P88" s="285"/>
      <c r="Q88" s="241" t="str">
        <f>IFERROR(VLOOKUP(O88,BORCALACAK!$B$5:$AD$54,24,0),"")</f>
        <v/>
      </c>
      <c r="R88" s="290"/>
      <c r="S88" s="291"/>
      <c r="T88" s="292"/>
      <c r="U88" s="293" t="str">
        <f>IFERROR(VLOOKUP(S88,BORCALACAK!$B$61:$AD$110,24,0),"")</f>
        <v/>
      </c>
      <c r="V88" s="1"/>
      <c r="W88" s="1"/>
      <c r="X88" s="1"/>
      <c r="Y88" s="1"/>
      <c r="Z88" s="1"/>
      <c r="AA88" s="1"/>
      <c r="AB88" s="1"/>
      <c r="AC88" s="1"/>
      <c r="AD88" s="1"/>
      <c r="AE88" s="1"/>
      <c r="AF88" s="1"/>
      <c r="AG88" s="1"/>
    </row>
    <row r="89" spans="1:33" ht="20.100000000000001" customHeight="1" x14ac:dyDescent="0.3">
      <c r="A89" s="1"/>
      <c r="B89" s="250"/>
      <c r="C89" s="251"/>
      <c r="D89" s="252"/>
      <c r="E89" s="269"/>
      <c r="F89" s="270"/>
      <c r="G89" s="271"/>
      <c r="H89" s="250"/>
      <c r="I89" s="251"/>
      <c r="J89" s="252"/>
      <c r="K89" s="269"/>
      <c r="L89" s="270"/>
      <c r="M89" s="271"/>
      <c r="N89" s="286"/>
      <c r="O89" s="287"/>
      <c r="P89" s="288"/>
      <c r="Q89" s="289" t="str">
        <f>IFERROR(VLOOKUP(O89,BORCALACAK!$B$5:$AD$54,24,0),"")</f>
        <v/>
      </c>
      <c r="R89" s="294"/>
      <c r="S89" s="295"/>
      <c r="T89" s="296"/>
      <c r="U89" s="297" t="str">
        <f>IFERROR(VLOOKUP(S89,BORCALACAK!$B$61:$AD$110,24,0),"")</f>
        <v/>
      </c>
      <c r="V89" s="1"/>
      <c r="W89" s="1"/>
      <c r="X89" s="1"/>
      <c r="Y89" s="1"/>
      <c r="Z89" s="1"/>
      <c r="AA89" s="1"/>
      <c r="AB89" s="1"/>
      <c r="AC89" s="1"/>
      <c r="AD89" s="1"/>
      <c r="AE89" s="1"/>
      <c r="AF89" s="1"/>
      <c r="AG89" s="1"/>
    </row>
    <row r="90" spans="1:33" ht="20.100000000000001" customHeight="1" x14ac:dyDescent="0.3">
      <c r="A90" s="1"/>
      <c r="B90" s="245"/>
      <c r="C90" s="246"/>
      <c r="D90" s="247"/>
      <c r="E90" s="266"/>
      <c r="F90" s="267"/>
      <c r="G90" s="268"/>
      <c r="H90" s="245"/>
      <c r="I90" s="246"/>
      <c r="J90" s="247"/>
      <c r="K90" s="266"/>
      <c r="L90" s="267"/>
      <c r="M90" s="268"/>
      <c r="N90" s="283"/>
      <c r="O90" s="284"/>
      <c r="P90" s="285"/>
      <c r="Q90" s="241" t="str">
        <f>IFERROR(VLOOKUP(O90,BORCALACAK!$B$5:$AD$54,24,0),"")</f>
        <v/>
      </c>
      <c r="R90" s="290"/>
      <c r="S90" s="291"/>
      <c r="T90" s="292"/>
      <c r="U90" s="293" t="str">
        <f>IFERROR(VLOOKUP(S90,BORCALACAK!$B$61:$AD$110,24,0),"")</f>
        <v/>
      </c>
      <c r="V90" s="1"/>
      <c r="W90" s="1"/>
      <c r="X90" s="1"/>
      <c r="Y90" s="1"/>
      <c r="Z90" s="1"/>
      <c r="AA90" s="1"/>
      <c r="AB90" s="1"/>
      <c r="AC90" s="1"/>
      <c r="AD90" s="1"/>
      <c r="AE90" s="1"/>
      <c r="AF90" s="1"/>
      <c r="AG90" s="1"/>
    </row>
    <row r="91" spans="1:33" ht="20.100000000000001" customHeight="1" x14ac:dyDescent="0.3">
      <c r="A91" s="1"/>
      <c r="B91" s="250"/>
      <c r="C91" s="251"/>
      <c r="D91" s="252"/>
      <c r="E91" s="269"/>
      <c r="F91" s="270"/>
      <c r="G91" s="271"/>
      <c r="H91" s="250"/>
      <c r="I91" s="251"/>
      <c r="J91" s="252"/>
      <c r="K91" s="269"/>
      <c r="L91" s="270"/>
      <c r="M91" s="271"/>
      <c r="N91" s="286"/>
      <c r="O91" s="287"/>
      <c r="P91" s="288"/>
      <c r="Q91" s="289" t="str">
        <f>IFERROR(VLOOKUP(O91,BORCALACAK!$B$5:$AD$54,24,0),"")</f>
        <v/>
      </c>
      <c r="R91" s="294"/>
      <c r="S91" s="295"/>
      <c r="T91" s="296"/>
      <c r="U91" s="297" t="str">
        <f>IFERROR(VLOOKUP(S91,BORCALACAK!$B$61:$AD$110,24,0),"")</f>
        <v/>
      </c>
      <c r="V91" s="1"/>
      <c r="W91" s="1"/>
      <c r="X91" s="1"/>
      <c r="Y91" s="1"/>
      <c r="Z91" s="1"/>
      <c r="AA91" s="1"/>
      <c r="AB91" s="1"/>
      <c r="AC91" s="1"/>
      <c r="AD91" s="1"/>
      <c r="AE91" s="1"/>
      <c r="AF91" s="1"/>
      <c r="AG91" s="1"/>
    </row>
    <row r="92" spans="1:33" ht="20.100000000000001" customHeight="1" x14ac:dyDescent="0.3">
      <c r="A92" s="1"/>
      <c r="B92" s="245"/>
      <c r="C92" s="246"/>
      <c r="D92" s="247"/>
      <c r="E92" s="266"/>
      <c r="F92" s="267"/>
      <c r="G92" s="268"/>
      <c r="H92" s="245"/>
      <c r="I92" s="246"/>
      <c r="J92" s="247"/>
      <c r="K92" s="266"/>
      <c r="L92" s="267"/>
      <c r="M92" s="268"/>
      <c r="N92" s="283"/>
      <c r="O92" s="284"/>
      <c r="P92" s="285"/>
      <c r="Q92" s="241" t="str">
        <f>IFERROR(VLOOKUP(O92,BORCALACAK!$B$5:$AD$54,24,0),"")</f>
        <v/>
      </c>
      <c r="R92" s="290"/>
      <c r="S92" s="291"/>
      <c r="T92" s="292"/>
      <c r="U92" s="293" t="str">
        <f>IFERROR(VLOOKUP(S92,BORCALACAK!$B$61:$AD$110,24,0),"")</f>
        <v/>
      </c>
      <c r="V92" s="1"/>
      <c r="W92" s="1"/>
      <c r="X92" s="1"/>
      <c r="Y92" s="1"/>
      <c r="Z92" s="1"/>
      <c r="AA92" s="1"/>
      <c r="AB92" s="1"/>
      <c r="AC92" s="1"/>
      <c r="AD92" s="1"/>
      <c r="AE92" s="1"/>
      <c r="AF92" s="1"/>
      <c r="AG92" s="1"/>
    </row>
    <row r="93" spans="1:33" ht="20.100000000000001" customHeight="1" x14ac:dyDescent="0.3">
      <c r="A93" s="1"/>
      <c r="B93" s="250"/>
      <c r="C93" s="251"/>
      <c r="D93" s="252"/>
      <c r="E93" s="269"/>
      <c r="F93" s="270"/>
      <c r="G93" s="271"/>
      <c r="H93" s="250"/>
      <c r="I93" s="251"/>
      <c r="J93" s="252"/>
      <c r="K93" s="269"/>
      <c r="L93" s="270"/>
      <c r="M93" s="271"/>
      <c r="N93" s="286"/>
      <c r="O93" s="287"/>
      <c r="P93" s="288"/>
      <c r="Q93" s="289" t="str">
        <f>IFERROR(VLOOKUP(O93,BORCALACAK!$B$5:$AD$54,24,0),"")</f>
        <v/>
      </c>
      <c r="R93" s="294"/>
      <c r="S93" s="295"/>
      <c r="T93" s="296"/>
      <c r="U93" s="297" t="str">
        <f>IFERROR(VLOOKUP(S93,BORCALACAK!$B$61:$AD$110,24,0),"")</f>
        <v/>
      </c>
      <c r="V93" s="1"/>
      <c r="W93" s="1"/>
      <c r="X93" s="1"/>
      <c r="Y93" s="1"/>
      <c r="Z93" s="1"/>
      <c r="AA93" s="1"/>
      <c r="AB93" s="1"/>
      <c r="AC93" s="1"/>
      <c r="AD93" s="1"/>
      <c r="AE93" s="1"/>
      <c r="AF93" s="1"/>
      <c r="AG93" s="1"/>
    </row>
    <row r="94" spans="1:33" ht="20.100000000000001" customHeight="1" x14ac:dyDescent="0.3">
      <c r="A94" s="1"/>
      <c r="B94" s="245"/>
      <c r="C94" s="246"/>
      <c r="D94" s="247"/>
      <c r="E94" s="266"/>
      <c r="F94" s="267"/>
      <c r="G94" s="268"/>
      <c r="H94" s="245"/>
      <c r="I94" s="246"/>
      <c r="J94" s="247"/>
      <c r="K94" s="266"/>
      <c r="L94" s="267"/>
      <c r="M94" s="268"/>
      <c r="N94" s="283"/>
      <c r="O94" s="284"/>
      <c r="P94" s="285"/>
      <c r="Q94" s="241" t="str">
        <f>IFERROR(VLOOKUP(O94,BORCALACAK!$B$5:$AD$54,24,0),"")</f>
        <v/>
      </c>
      <c r="R94" s="290"/>
      <c r="S94" s="291"/>
      <c r="T94" s="292"/>
      <c r="U94" s="293" t="str">
        <f>IFERROR(VLOOKUP(S94,BORCALACAK!$B$61:$AD$110,24,0),"")</f>
        <v/>
      </c>
      <c r="V94" s="1"/>
      <c r="W94" s="1"/>
      <c r="X94" s="1"/>
      <c r="Y94" s="1"/>
      <c r="Z94" s="1"/>
      <c r="AA94" s="1"/>
      <c r="AB94" s="1"/>
      <c r="AC94" s="1"/>
      <c r="AD94" s="1"/>
      <c r="AE94" s="1"/>
      <c r="AF94" s="1"/>
      <c r="AG94" s="1"/>
    </row>
    <row r="95" spans="1:33" ht="20.100000000000001" customHeight="1" x14ac:dyDescent="0.3">
      <c r="A95" s="1"/>
      <c r="B95" s="250"/>
      <c r="C95" s="251"/>
      <c r="D95" s="252"/>
      <c r="E95" s="269"/>
      <c r="F95" s="270"/>
      <c r="G95" s="271"/>
      <c r="H95" s="250"/>
      <c r="I95" s="251"/>
      <c r="J95" s="252"/>
      <c r="K95" s="269"/>
      <c r="L95" s="270"/>
      <c r="M95" s="271"/>
      <c r="N95" s="286"/>
      <c r="O95" s="287"/>
      <c r="P95" s="288"/>
      <c r="Q95" s="289" t="str">
        <f>IFERROR(VLOOKUP(O95,BORCALACAK!$B$5:$AD$54,24,0),"")</f>
        <v/>
      </c>
      <c r="R95" s="294"/>
      <c r="S95" s="295"/>
      <c r="T95" s="296"/>
      <c r="U95" s="297" t="str">
        <f>IFERROR(VLOOKUP(S95,BORCALACAK!$B$61:$AD$110,24,0),"")</f>
        <v/>
      </c>
      <c r="V95" s="1"/>
      <c r="W95" s="1"/>
      <c r="X95" s="1"/>
      <c r="Y95" s="1"/>
      <c r="Z95" s="1"/>
      <c r="AA95" s="1"/>
      <c r="AB95" s="1"/>
      <c r="AC95" s="1"/>
      <c r="AD95" s="1"/>
      <c r="AE95" s="1"/>
      <c r="AF95" s="1"/>
      <c r="AG95" s="1"/>
    </row>
    <row r="96" spans="1:33" ht="20.100000000000001" customHeight="1" x14ac:dyDescent="0.3">
      <c r="A96" s="1"/>
      <c r="B96" s="245"/>
      <c r="C96" s="246"/>
      <c r="D96" s="247"/>
      <c r="E96" s="266"/>
      <c r="F96" s="267"/>
      <c r="G96" s="268"/>
      <c r="H96" s="245"/>
      <c r="I96" s="246"/>
      <c r="J96" s="247"/>
      <c r="K96" s="266"/>
      <c r="L96" s="267"/>
      <c r="M96" s="268"/>
      <c r="N96" s="283"/>
      <c r="O96" s="284"/>
      <c r="P96" s="285"/>
      <c r="Q96" s="241" t="str">
        <f>IFERROR(VLOOKUP(O96,BORCALACAK!$B$5:$AD$54,24,0),"")</f>
        <v/>
      </c>
      <c r="R96" s="290"/>
      <c r="S96" s="291"/>
      <c r="T96" s="292"/>
      <c r="U96" s="293" t="str">
        <f>IFERROR(VLOOKUP(S96,BORCALACAK!$B$61:$AD$110,24,0),"")</f>
        <v/>
      </c>
      <c r="V96" s="1"/>
      <c r="W96" s="1"/>
      <c r="X96" s="1"/>
      <c r="Y96" s="1"/>
      <c r="Z96" s="1"/>
      <c r="AA96" s="1"/>
      <c r="AB96" s="1"/>
      <c r="AC96" s="1"/>
      <c r="AD96" s="1"/>
      <c r="AE96" s="1"/>
      <c r="AF96" s="1"/>
      <c r="AG96" s="1"/>
    </row>
    <row r="97" spans="1:33" ht="20.100000000000001" customHeight="1" x14ac:dyDescent="0.3">
      <c r="A97" s="1"/>
      <c r="B97" s="250"/>
      <c r="C97" s="251"/>
      <c r="D97" s="252"/>
      <c r="E97" s="269"/>
      <c r="F97" s="270"/>
      <c r="G97" s="271"/>
      <c r="H97" s="250"/>
      <c r="I97" s="251"/>
      <c r="J97" s="252"/>
      <c r="K97" s="269"/>
      <c r="L97" s="270"/>
      <c r="M97" s="271"/>
      <c r="N97" s="286"/>
      <c r="O97" s="287"/>
      <c r="P97" s="288"/>
      <c r="Q97" s="289" t="str">
        <f>IFERROR(VLOOKUP(O97,BORCALACAK!$B$5:$AD$54,24,0),"")</f>
        <v/>
      </c>
      <c r="R97" s="294"/>
      <c r="S97" s="295"/>
      <c r="T97" s="296"/>
      <c r="U97" s="297" t="str">
        <f>IFERROR(VLOOKUP(S97,BORCALACAK!$B$61:$AD$110,24,0),"")</f>
        <v/>
      </c>
      <c r="V97" s="1"/>
      <c r="W97" s="1"/>
      <c r="X97" s="1"/>
      <c r="Y97" s="1"/>
      <c r="Z97" s="1"/>
      <c r="AA97" s="1"/>
      <c r="AB97" s="1"/>
      <c r="AC97" s="1"/>
      <c r="AD97" s="1"/>
      <c r="AE97" s="1"/>
      <c r="AF97" s="1"/>
      <c r="AG97" s="1"/>
    </row>
    <row r="98" spans="1:33" ht="20.100000000000001" customHeight="1" x14ac:dyDescent="0.3">
      <c r="A98" s="1"/>
      <c r="B98" s="245"/>
      <c r="C98" s="246"/>
      <c r="D98" s="247"/>
      <c r="E98" s="266"/>
      <c r="F98" s="267"/>
      <c r="G98" s="268"/>
      <c r="H98" s="245"/>
      <c r="I98" s="246"/>
      <c r="J98" s="247"/>
      <c r="K98" s="266"/>
      <c r="L98" s="267"/>
      <c r="M98" s="268"/>
      <c r="N98" s="283"/>
      <c r="O98" s="284"/>
      <c r="P98" s="285"/>
      <c r="Q98" s="241" t="str">
        <f>IFERROR(VLOOKUP(O98,BORCALACAK!$B$5:$AD$54,24,0),"")</f>
        <v/>
      </c>
      <c r="R98" s="290"/>
      <c r="S98" s="291"/>
      <c r="T98" s="292"/>
      <c r="U98" s="293" t="str">
        <f>IFERROR(VLOOKUP(S98,BORCALACAK!$B$61:$AD$110,24,0),"")</f>
        <v/>
      </c>
      <c r="V98" s="1"/>
      <c r="W98" s="1"/>
      <c r="X98" s="1"/>
      <c r="Y98" s="1"/>
      <c r="Z98" s="1"/>
      <c r="AA98" s="1"/>
      <c r="AB98" s="1"/>
      <c r="AC98" s="1"/>
      <c r="AD98" s="1"/>
      <c r="AE98" s="1"/>
      <c r="AF98" s="1"/>
      <c r="AG98" s="1"/>
    </row>
    <row r="99" spans="1:33" ht="20.100000000000001" customHeight="1" x14ac:dyDescent="0.3">
      <c r="A99" s="1"/>
      <c r="B99" s="250"/>
      <c r="C99" s="251"/>
      <c r="D99" s="252"/>
      <c r="E99" s="269"/>
      <c r="F99" s="270"/>
      <c r="G99" s="271"/>
      <c r="H99" s="250"/>
      <c r="I99" s="251"/>
      <c r="J99" s="252"/>
      <c r="K99" s="269"/>
      <c r="L99" s="270"/>
      <c r="M99" s="271"/>
      <c r="N99" s="286"/>
      <c r="O99" s="287"/>
      <c r="P99" s="288"/>
      <c r="Q99" s="289" t="str">
        <f>IFERROR(VLOOKUP(O99,BORCALACAK!$B$5:$AD$54,24,0),"")</f>
        <v/>
      </c>
      <c r="R99" s="294"/>
      <c r="S99" s="295"/>
      <c r="T99" s="296"/>
      <c r="U99" s="297" t="str">
        <f>IFERROR(VLOOKUP(S99,BORCALACAK!$B$61:$AD$110,24,0),"")</f>
        <v/>
      </c>
      <c r="V99" s="1"/>
      <c r="W99" s="1"/>
      <c r="X99" s="1"/>
      <c r="Y99" s="1"/>
      <c r="Z99" s="1"/>
      <c r="AA99" s="1"/>
      <c r="AB99" s="1"/>
      <c r="AC99" s="1"/>
      <c r="AD99" s="1"/>
      <c r="AE99" s="1"/>
      <c r="AF99" s="1"/>
      <c r="AG99" s="1"/>
    </row>
    <row r="100" spans="1:33" ht="20.100000000000001" customHeight="1" x14ac:dyDescent="0.3">
      <c r="A100" s="1"/>
      <c r="B100" s="245"/>
      <c r="C100" s="246"/>
      <c r="D100" s="247"/>
      <c r="E100" s="266"/>
      <c r="F100" s="267"/>
      <c r="G100" s="268"/>
      <c r="H100" s="245"/>
      <c r="I100" s="246"/>
      <c r="J100" s="247"/>
      <c r="K100" s="266"/>
      <c r="L100" s="267"/>
      <c r="M100" s="268"/>
      <c r="N100" s="283"/>
      <c r="O100" s="284"/>
      <c r="P100" s="285"/>
      <c r="Q100" s="241" t="str">
        <f>IFERROR(VLOOKUP(O100,BORCALACAK!$B$5:$AD$54,24,0),"")</f>
        <v/>
      </c>
      <c r="R100" s="290"/>
      <c r="S100" s="291"/>
      <c r="T100" s="292"/>
      <c r="U100" s="293" t="str">
        <f>IFERROR(VLOOKUP(S100,BORCALACAK!$B$61:$AD$110,24,0),"")</f>
        <v/>
      </c>
      <c r="V100" s="1"/>
      <c r="W100" s="1"/>
      <c r="X100" s="1"/>
      <c r="Y100" s="1"/>
      <c r="Z100" s="1"/>
      <c r="AA100" s="1"/>
      <c r="AB100" s="1"/>
      <c r="AC100" s="1"/>
      <c r="AD100" s="1"/>
      <c r="AE100" s="1"/>
      <c r="AF100" s="1"/>
      <c r="AG100" s="1"/>
    </row>
    <row r="101" spans="1:33" ht="20.100000000000001" customHeight="1" x14ac:dyDescent="0.3">
      <c r="A101" s="1"/>
      <c r="B101" s="250"/>
      <c r="C101" s="251"/>
      <c r="D101" s="252"/>
      <c r="E101" s="269"/>
      <c r="F101" s="270"/>
      <c r="G101" s="271"/>
      <c r="H101" s="250"/>
      <c r="I101" s="251"/>
      <c r="J101" s="252"/>
      <c r="K101" s="269"/>
      <c r="L101" s="270"/>
      <c r="M101" s="271"/>
      <c r="N101" s="286"/>
      <c r="O101" s="287"/>
      <c r="P101" s="288"/>
      <c r="Q101" s="289" t="str">
        <f>IFERROR(VLOOKUP(O101,BORCALACAK!$B$5:$AD$54,24,0),"")</f>
        <v/>
      </c>
      <c r="R101" s="294"/>
      <c r="S101" s="295"/>
      <c r="T101" s="296"/>
      <c r="U101" s="297" t="str">
        <f>IFERROR(VLOOKUP(S101,BORCALACAK!$B$61:$AD$110,24,0),"")</f>
        <v/>
      </c>
      <c r="V101" s="1"/>
      <c r="W101" s="1"/>
      <c r="X101" s="1"/>
      <c r="Y101" s="1"/>
      <c r="Z101" s="1"/>
      <c r="AA101" s="1"/>
      <c r="AB101" s="1"/>
      <c r="AC101" s="1"/>
      <c r="AD101" s="1"/>
      <c r="AE101" s="1"/>
      <c r="AF101" s="1"/>
      <c r="AG101" s="1"/>
    </row>
    <row r="102" spans="1:33" ht="20.100000000000001" customHeight="1" x14ac:dyDescent="0.3">
      <c r="A102" s="1"/>
      <c r="B102" s="245"/>
      <c r="C102" s="246"/>
      <c r="D102" s="247"/>
      <c r="E102" s="266"/>
      <c r="F102" s="267"/>
      <c r="G102" s="268"/>
      <c r="H102" s="245"/>
      <c r="I102" s="246"/>
      <c r="J102" s="247"/>
      <c r="K102" s="266"/>
      <c r="L102" s="267"/>
      <c r="M102" s="268"/>
      <c r="N102" s="283"/>
      <c r="O102" s="284"/>
      <c r="P102" s="285"/>
      <c r="Q102" s="241" t="str">
        <f>IFERROR(VLOOKUP(O102,BORCALACAK!$B$5:$AD$54,24,0),"")</f>
        <v/>
      </c>
      <c r="R102" s="290"/>
      <c r="S102" s="291"/>
      <c r="T102" s="292"/>
      <c r="U102" s="293" t="str">
        <f>IFERROR(VLOOKUP(S102,BORCALACAK!$B$61:$AD$110,24,0),"")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2" t="s">
        <v>57</v>
      </c>
    </row>
  </sheetData>
  <sheetProtection algorithmName="SHA-512" hashValue="boZRNudDEb/V0TXrmDSRML2Q35a38+vxWdb6y/UICB1/e6g1gV8KmmSRN8yShrphKe9ivLyeQfEl9wMlBiNy9w==" saltValue="FPZd3GAyefnQBm7Kkk3zuA==" spinCount="100000" sheet="1" formatCells="0" formatColumns="0" formatRows="0" insertColumns="0" insertRows="0" insertHyperlinks="0" deleteColumns="0" deleteRows="0"/>
  <dataConsolidate/>
  <mergeCells count="30">
    <mergeCell ref="R6:U6"/>
    <mergeCell ref="R1:U1"/>
    <mergeCell ref="B1:C1"/>
    <mergeCell ref="D1:F1"/>
    <mergeCell ref="H1:I1"/>
    <mergeCell ref="J1:L1"/>
    <mergeCell ref="N1:Q1"/>
    <mergeCell ref="B2:D2"/>
    <mergeCell ref="E2:G2"/>
    <mergeCell ref="H2:J2"/>
    <mergeCell ref="N4:O4"/>
    <mergeCell ref="N6:Q6"/>
    <mergeCell ref="B6:D6"/>
    <mergeCell ref="E6:G6"/>
    <mergeCell ref="H6:J6"/>
    <mergeCell ref="K6:M6"/>
    <mergeCell ref="B3:C5"/>
    <mergeCell ref="D3:D5"/>
    <mergeCell ref="E3:F5"/>
    <mergeCell ref="G3:G5"/>
    <mergeCell ref="H3:I5"/>
    <mergeCell ref="J3:J5"/>
    <mergeCell ref="K3:L5"/>
    <mergeCell ref="M3:M5"/>
    <mergeCell ref="N2:O3"/>
    <mergeCell ref="P2:Q3"/>
    <mergeCell ref="P4:Q4"/>
    <mergeCell ref="K2:M2"/>
    <mergeCell ref="N5:O5"/>
    <mergeCell ref="P5:Q5"/>
  </mergeCells>
  <conditionalFormatting sqref="N2">
    <cfRule type="containsText" dxfId="26" priority="1" operator="containsText" text="ZARAR">
      <formula>NOT(ISERROR(SEARCH("ZARAR",N2)))</formula>
    </cfRule>
    <cfRule type="cellIs" dxfId="25" priority="2" operator="between">
      <formula>"KAR"</formula>
      <formula>"ZARAR"</formula>
    </cfRule>
    <cfRule type="containsText" dxfId="24" priority="3" operator="containsText" text="KAR">
      <formula>NOT(ISERROR(SEARCH("KAR",N2)))</formula>
    </cfRule>
    <cfRule type="containsText" dxfId="23" priority="4" operator="containsText" text="ZARAR">
      <formula>NOT(ISERROR(SEARCH("ZARAR",N2)))</formula>
    </cfRule>
    <cfRule type="cellIs" dxfId="22" priority="5" operator="between">
      <formula>"KAR"</formula>
      <formula>"ZARAR"</formula>
    </cfRule>
    <cfRule type="containsText" dxfId="21" priority="6" operator="containsText" text="KAR">
      <formula>NOT(ISERROR(SEARCH("KAR",N2)))</formula>
    </cfRule>
    <cfRule type="cellIs" dxfId="20" priority="11" operator="between">
      <formula>"KAR"</formula>
      <formula>"ZARAR"</formula>
    </cfRule>
    <cfRule type="containsText" dxfId="19" priority="12" operator="containsText" text="KAR">
      <formula>NOT(ISERROR(SEARCH("KAR",N2)))</formula>
    </cfRule>
    <cfRule type="containsText" dxfId="18" priority="13" operator="containsText" text="ZARAR">
      <formula>NOT(ISERROR(SEARCH("ZARAR",N2)))</formula>
    </cfRule>
  </conditionalFormatting>
  <dataValidations xWindow="1376" yWindow="601" count="9">
    <dataValidation type="list" allowBlank="1" showInputMessage="1" showErrorMessage="1" sqref="E8:E102 H8:H102 K8:K102 N8:N102 B8:B102 R8:R102" xr:uid="{A9B71A51-9DDD-43FA-9E52-5D3DD961B713}">
      <formula1>EKIM</formula1>
    </dataValidation>
    <dataValidation type="list" showInputMessage="1" sqref="C8:C102" xr:uid="{CB8C10EB-4F68-4D2C-AD14-31B72F30C5C9}">
      <formula1>gelirkategorileri1</formula1>
    </dataValidation>
    <dataValidation type="list" showInputMessage="1" sqref="F8:F102" xr:uid="{66581129-FD0A-459B-998E-9CFFBE6DE87C}">
      <formula1>giderkategorileri1</formula1>
    </dataValidation>
    <dataValidation type="list" showInputMessage="1" sqref="I8:I102" xr:uid="{7F01180F-9043-470F-9F60-1F627831BD85}">
      <formula1>gelirkategorileri2</formula1>
    </dataValidation>
    <dataValidation type="list" showInputMessage="1" sqref="L8:L102" xr:uid="{A601AAE4-4047-40A3-AD72-9ADC10E862F8}">
      <formula1>giderkategorileri2</formula1>
    </dataValidation>
    <dataValidation type="list" showInputMessage="1" sqref="O9:O102" xr:uid="{0D313996-CA00-4084-BF57-4B1500FB023D}">
      <formula1>borcisimleri</formula1>
    </dataValidation>
    <dataValidation type="list" showInput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11D2A3AC-9B21-403E-8636-E3029E36F18A}">
      <formula1>borcisimleri</formula1>
    </dataValidation>
    <dataValidation type="list" showInputMessage="1" sqref="S9:S102" xr:uid="{B591DE5D-76A8-46D0-B939-C7964F74443A}">
      <formula1>alacakisimleri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F75C3703-0BF2-4562-AA1D-9E05B3AF4CA5}">
      <formula1>alacakisimleri</formula1>
    </dataValidation>
  </dataValidations>
  <pageMargins left="0.7" right="0.7" top="0.75" bottom="0.75" header="0.3" footer="0.3"/>
  <pageSetup paperSize="9"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FC661-D715-4378-AE54-1D02B395EC9C}">
  <sheetPr codeName="Sayfa15">
    <tabColor theme="8" tint="-0.249977111117893"/>
  </sheetPr>
  <dimension ref="A1:AG188"/>
  <sheetViews>
    <sheetView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5</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BORCALACAK!AA55</f>
        <v>0</v>
      </c>
      <c r="T3" s="26" t="str">
        <f>AYARLAR!S9</f>
        <v>Bu Ay Kalan Alacak</v>
      </c>
      <c r="U3" s="27">
        <f>BORCALACAK!AA111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EKİM!P5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22">
        <f>(P2+P4)</f>
        <v>0</v>
      </c>
      <c r="Q5" s="522"/>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11" t="str">
        <f>AYARLAR!S12</f>
        <v>ALACAK VERİLERİ</v>
      </c>
      <c r="S6" s="511"/>
      <c r="T6" s="511"/>
      <c r="U6" s="511"/>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53"/>
      <c r="C8" s="246"/>
      <c r="D8" s="247"/>
      <c r="E8" s="260"/>
      <c r="F8" s="267"/>
      <c r="G8" s="268"/>
      <c r="H8" s="253"/>
      <c r="I8" s="246"/>
      <c r="J8" s="247"/>
      <c r="K8" s="260"/>
      <c r="L8" s="267"/>
      <c r="M8" s="268"/>
      <c r="N8" s="283"/>
      <c r="O8" s="284"/>
      <c r="P8" s="285"/>
      <c r="Q8" s="241" t="str">
        <f>IFERROR(VLOOKUP(O8,BORCALACAK!$B$5:$AD$54,26,0),"")</f>
        <v/>
      </c>
      <c r="R8" s="290"/>
      <c r="S8" s="291"/>
      <c r="T8" s="292"/>
      <c r="U8" s="293" t="str">
        <f>IFERROR(VLOOKUP(S8,BORCALACAK!$B$61:$AD$110,26,0),"")</f>
        <v/>
      </c>
      <c r="V8" s="1"/>
      <c r="W8" s="1"/>
      <c r="X8" s="1"/>
      <c r="Y8" s="1"/>
      <c r="Z8" s="1"/>
      <c r="AA8" s="1"/>
      <c r="AB8" s="1"/>
      <c r="AC8" s="1"/>
      <c r="AD8" s="1"/>
      <c r="AE8" s="1"/>
      <c r="AF8" s="1"/>
      <c r="AG8" s="1"/>
    </row>
    <row r="9" spans="1:33" ht="20.100000000000001" customHeight="1" x14ac:dyDescent="0.3">
      <c r="A9" s="1"/>
      <c r="B9" s="257"/>
      <c r="C9" s="251"/>
      <c r="D9" s="252"/>
      <c r="E9" s="263"/>
      <c r="F9" s="270"/>
      <c r="G9" s="271"/>
      <c r="H9" s="257"/>
      <c r="I9" s="251"/>
      <c r="J9" s="252"/>
      <c r="K9" s="263"/>
      <c r="L9" s="270"/>
      <c r="M9" s="271"/>
      <c r="N9" s="286"/>
      <c r="O9" s="287"/>
      <c r="P9" s="288"/>
      <c r="Q9" s="289" t="str">
        <f>IFERROR(VLOOKUP(O9,BORCALACAK!$B$5:$AD$54,26,0),"")</f>
        <v/>
      </c>
      <c r="R9" s="294"/>
      <c r="S9" s="295"/>
      <c r="T9" s="296"/>
      <c r="U9" s="297" t="str">
        <f>IFERROR(VLOOKUP(S9,BORCALACAK!$B$61:$AD$110,26,0),"")</f>
        <v/>
      </c>
      <c r="V9" s="1"/>
      <c r="W9" s="1"/>
      <c r="X9" s="1"/>
      <c r="Y9" s="1"/>
      <c r="Z9" s="1"/>
      <c r="AA9" s="1"/>
      <c r="AB9" s="1"/>
      <c r="AC9" s="1"/>
      <c r="AD9" s="1"/>
      <c r="AE9" s="1"/>
      <c r="AF9" s="1"/>
      <c r="AG9" s="1"/>
    </row>
    <row r="10" spans="1:33" ht="20.100000000000001" customHeight="1" x14ac:dyDescent="0.3">
      <c r="A10" s="1"/>
      <c r="B10" s="253"/>
      <c r="C10" s="246"/>
      <c r="D10" s="247"/>
      <c r="E10" s="260"/>
      <c r="F10" s="267"/>
      <c r="G10" s="268"/>
      <c r="H10" s="253"/>
      <c r="I10" s="246"/>
      <c r="J10" s="247"/>
      <c r="K10" s="260"/>
      <c r="L10" s="267"/>
      <c r="M10" s="268"/>
      <c r="N10" s="283"/>
      <c r="O10" s="284"/>
      <c r="P10" s="285"/>
      <c r="Q10" s="241" t="str">
        <f>IFERROR(VLOOKUP(O10,BORCALACAK!$B$5:$AD$54,26,0),"")</f>
        <v/>
      </c>
      <c r="R10" s="290"/>
      <c r="S10" s="291"/>
      <c r="T10" s="292"/>
      <c r="U10" s="293" t="str">
        <f>IFERROR(VLOOKUP(S10,BORCALACAK!$B$61:$AD$110,26,0),"")</f>
        <v/>
      </c>
      <c r="V10" s="1"/>
      <c r="W10" s="1"/>
      <c r="X10" s="1"/>
      <c r="Y10" s="1"/>
      <c r="Z10" s="1"/>
      <c r="AA10" s="1"/>
      <c r="AB10" s="1"/>
      <c r="AC10" s="1"/>
      <c r="AD10" s="1"/>
      <c r="AE10" s="1"/>
      <c r="AF10" s="1"/>
      <c r="AG10" s="1"/>
    </row>
    <row r="11" spans="1:33" ht="20.100000000000001" customHeight="1" x14ac:dyDescent="0.3">
      <c r="A11" s="1"/>
      <c r="B11" s="257"/>
      <c r="C11" s="251"/>
      <c r="D11" s="252"/>
      <c r="E11" s="263"/>
      <c r="F11" s="270"/>
      <c r="G11" s="271"/>
      <c r="H11" s="257"/>
      <c r="I11" s="251"/>
      <c r="J11" s="252"/>
      <c r="K11" s="263"/>
      <c r="L11" s="270"/>
      <c r="M11" s="271"/>
      <c r="N11" s="286"/>
      <c r="O11" s="287"/>
      <c r="P11" s="288"/>
      <c r="Q11" s="289" t="str">
        <f>IFERROR(VLOOKUP(O11,BORCALACAK!$B$5:$AD$54,26,0),"")</f>
        <v/>
      </c>
      <c r="R11" s="294"/>
      <c r="S11" s="295"/>
      <c r="T11" s="296"/>
      <c r="U11" s="297" t="str">
        <f>IFERROR(VLOOKUP(S11,BORCALACAK!$B$61:$AD$110,26,0),"")</f>
        <v/>
      </c>
      <c r="V11" s="1"/>
      <c r="W11" s="1"/>
      <c r="X11" s="1"/>
      <c r="Y11" s="1"/>
      <c r="Z11" s="1"/>
      <c r="AA11" s="1"/>
      <c r="AB11" s="1"/>
      <c r="AC11" s="1"/>
      <c r="AD11" s="1"/>
      <c r="AE11" s="1"/>
      <c r="AF11" s="1"/>
      <c r="AG11" s="1"/>
    </row>
    <row r="12" spans="1:33" ht="20.100000000000001" customHeight="1" x14ac:dyDescent="0.3">
      <c r="A12" s="1"/>
      <c r="B12" s="253"/>
      <c r="C12" s="246"/>
      <c r="D12" s="247"/>
      <c r="E12" s="260"/>
      <c r="F12" s="267"/>
      <c r="G12" s="268"/>
      <c r="H12" s="253"/>
      <c r="I12" s="246"/>
      <c r="J12" s="247"/>
      <c r="K12" s="260"/>
      <c r="L12" s="267"/>
      <c r="M12" s="268"/>
      <c r="N12" s="283"/>
      <c r="O12" s="284"/>
      <c r="P12" s="285"/>
      <c r="Q12" s="241" t="str">
        <f>IFERROR(VLOOKUP(O12,BORCALACAK!$B$5:$AD$54,26,0),"")</f>
        <v/>
      </c>
      <c r="R12" s="290"/>
      <c r="S12" s="291"/>
      <c r="T12" s="292"/>
      <c r="U12" s="293" t="str">
        <f>IFERROR(VLOOKUP(S12,BORCALACAK!$B$61:$AD$110,26,0),"")</f>
        <v/>
      </c>
      <c r="V12" s="1"/>
      <c r="W12" s="1"/>
      <c r="X12" s="1"/>
      <c r="Y12" s="1"/>
      <c r="Z12" s="1"/>
      <c r="AA12" s="1"/>
      <c r="AB12" s="1"/>
      <c r="AC12" s="1"/>
      <c r="AD12" s="1"/>
      <c r="AE12" s="1"/>
      <c r="AF12" s="1"/>
      <c r="AG12" s="1"/>
    </row>
    <row r="13" spans="1:33" ht="20.100000000000001" customHeight="1" x14ac:dyDescent="0.3">
      <c r="A13" s="1"/>
      <c r="B13" s="257"/>
      <c r="C13" s="251"/>
      <c r="D13" s="252"/>
      <c r="E13" s="263"/>
      <c r="F13" s="270"/>
      <c r="G13" s="271"/>
      <c r="H13" s="257"/>
      <c r="I13" s="251"/>
      <c r="J13" s="252"/>
      <c r="K13" s="263"/>
      <c r="L13" s="270"/>
      <c r="M13" s="271"/>
      <c r="N13" s="286"/>
      <c r="O13" s="287"/>
      <c r="P13" s="288"/>
      <c r="Q13" s="289" t="str">
        <f>IFERROR(VLOOKUP(O13,BORCALACAK!$B$5:$AD$54,26,0),"")</f>
        <v/>
      </c>
      <c r="R13" s="294"/>
      <c r="S13" s="295"/>
      <c r="T13" s="296"/>
      <c r="U13" s="297" t="str">
        <f>IFERROR(VLOOKUP(S13,BORCALACAK!$B$61:$AD$110,26,0),"")</f>
        <v/>
      </c>
      <c r="V13" s="1"/>
      <c r="W13" s="1"/>
      <c r="X13" s="1"/>
      <c r="Y13" s="1"/>
      <c r="Z13" s="1"/>
      <c r="AA13" s="1"/>
      <c r="AB13" s="1"/>
      <c r="AC13" s="1"/>
      <c r="AD13" s="1"/>
      <c r="AE13" s="1"/>
      <c r="AF13" s="1"/>
      <c r="AG13" s="1"/>
    </row>
    <row r="14" spans="1:33" ht="20.100000000000001" customHeight="1" x14ac:dyDescent="0.3">
      <c r="A14" s="1"/>
      <c r="B14" s="253"/>
      <c r="C14" s="246"/>
      <c r="D14" s="247"/>
      <c r="E14" s="260"/>
      <c r="F14" s="267"/>
      <c r="G14" s="268"/>
      <c r="H14" s="253"/>
      <c r="I14" s="246"/>
      <c r="J14" s="247"/>
      <c r="K14" s="260"/>
      <c r="L14" s="267"/>
      <c r="M14" s="268"/>
      <c r="N14" s="283"/>
      <c r="O14" s="284"/>
      <c r="P14" s="285"/>
      <c r="Q14" s="241" t="str">
        <f>IFERROR(VLOOKUP(O14,BORCALACAK!$B$5:$AD$54,26,0),"")</f>
        <v/>
      </c>
      <c r="R14" s="290"/>
      <c r="S14" s="291"/>
      <c r="T14" s="292"/>
      <c r="U14" s="293" t="str">
        <f>IFERROR(VLOOKUP(S14,BORCALACAK!$B$61:$AD$110,26,0),"")</f>
        <v/>
      </c>
      <c r="V14" s="1"/>
      <c r="W14" s="1"/>
      <c r="X14" s="1"/>
      <c r="Y14" s="1"/>
      <c r="Z14" s="1"/>
      <c r="AA14" s="1"/>
      <c r="AB14" s="1"/>
      <c r="AC14" s="1"/>
      <c r="AD14" s="1"/>
      <c r="AE14" s="1"/>
      <c r="AF14" s="1"/>
      <c r="AG14" s="1"/>
    </row>
    <row r="15" spans="1:33" ht="20.100000000000001" customHeight="1" x14ac:dyDescent="0.3">
      <c r="A15" s="1"/>
      <c r="B15" s="257"/>
      <c r="C15" s="251"/>
      <c r="D15" s="252"/>
      <c r="E15" s="263"/>
      <c r="F15" s="270"/>
      <c r="G15" s="271"/>
      <c r="H15" s="257"/>
      <c r="I15" s="251"/>
      <c r="J15" s="252"/>
      <c r="K15" s="263"/>
      <c r="L15" s="270"/>
      <c r="M15" s="271"/>
      <c r="N15" s="286"/>
      <c r="O15" s="287"/>
      <c r="P15" s="288"/>
      <c r="Q15" s="289" t="str">
        <f>IFERROR(VLOOKUP(O15,BORCALACAK!$B$5:$AD$54,26,0),"")</f>
        <v/>
      </c>
      <c r="R15" s="294"/>
      <c r="S15" s="295"/>
      <c r="T15" s="296"/>
      <c r="U15" s="297" t="str">
        <f>IFERROR(VLOOKUP(S15,BORCALACAK!$B$61:$AD$110,26,0),"")</f>
        <v/>
      </c>
      <c r="V15" s="1"/>
      <c r="W15" s="1"/>
      <c r="X15" s="1"/>
      <c r="Y15" s="1"/>
      <c r="Z15" s="1"/>
      <c r="AA15" s="1"/>
      <c r="AB15" s="1"/>
      <c r="AC15" s="1"/>
      <c r="AD15" s="1"/>
      <c r="AE15" s="1"/>
      <c r="AF15" s="1"/>
      <c r="AG15" s="1"/>
    </row>
    <row r="16" spans="1:33" ht="20.100000000000001" customHeight="1" x14ac:dyDescent="0.3">
      <c r="A16" s="1"/>
      <c r="B16" s="253"/>
      <c r="C16" s="246"/>
      <c r="D16" s="247"/>
      <c r="E16" s="260"/>
      <c r="F16" s="267"/>
      <c r="G16" s="268"/>
      <c r="H16" s="253"/>
      <c r="I16" s="246"/>
      <c r="J16" s="247"/>
      <c r="K16" s="260"/>
      <c r="L16" s="267"/>
      <c r="M16" s="268"/>
      <c r="N16" s="283"/>
      <c r="O16" s="284"/>
      <c r="P16" s="285"/>
      <c r="Q16" s="241" t="str">
        <f>IFERROR(VLOOKUP(O16,BORCALACAK!$B$5:$AD$54,26,0),"")</f>
        <v/>
      </c>
      <c r="R16" s="290"/>
      <c r="S16" s="291"/>
      <c r="T16" s="292"/>
      <c r="U16" s="293" t="str">
        <f>IFERROR(VLOOKUP(S16,BORCALACAK!$B$61:$AD$110,26,0),"")</f>
        <v/>
      </c>
      <c r="V16" s="1"/>
      <c r="W16" s="1"/>
      <c r="X16" s="1"/>
      <c r="Y16" s="1"/>
      <c r="Z16" s="1"/>
      <c r="AA16" s="1"/>
      <c r="AB16" s="1"/>
      <c r="AC16" s="1"/>
      <c r="AD16" s="1"/>
      <c r="AE16" s="1"/>
      <c r="AF16" s="1"/>
      <c r="AG16" s="1"/>
    </row>
    <row r="17" spans="1:33" ht="20.100000000000001" customHeight="1" x14ac:dyDescent="0.3">
      <c r="A17" s="1"/>
      <c r="B17" s="257"/>
      <c r="C17" s="251"/>
      <c r="D17" s="252"/>
      <c r="E17" s="263"/>
      <c r="F17" s="270"/>
      <c r="G17" s="271"/>
      <c r="H17" s="257"/>
      <c r="I17" s="251"/>
      <c r="J17" s="252"/>
      <c r="K17" s="263"/>
      <c r="L17" s="270"/>
      <c r="M17" s="271"/>
      <c r="N17" s="286"/>
      <c r="O17" s="287"/>
      <c r="P17" s="288"/>
      <c r="Q17" s="289" t="str">
        <f>IFERROR(VLOOKUP(O17,BORCALACAK!$B$5:$AD$54,26,0),"")</f>
        <v/>
      </c>
      <c r="R17" s="294"/>
      <c r="S17" s="295"/>
      <c r="T17" s="296"/>
      <c r="U17" s="297" t="str">
        <f>IFERROR(VLOOKUP(S17,BORCALACAK!$B$61:$AD$110,26,0),"")</f>
        <v/>
      </c>
      <c r="V17" s="1"/>
      <c r="W17" s="1"/>
      <c r="X17" s="1"/>
      <c r="Y17" s="1"/>
      <c r="Z17" s="1"/>
      <c r="AA17" s="1"/>
      <c r="AB17" s="1"/>
      <c r="AC17" s="1"/>
      <c r="AD17" s="1"/>
      <c r="AE17" s="1"/>
      <c r="AF17" s="1"/>
      <c r="AG17" s="1"/>
    </row>
    <row r="18" spans="1:33" ht="20.100000000000001" customHeight="1" x14ac:dyDescent="0.3">
      <c r="A18" s="1"/>
      <c r="B18" s="253"/>
      <c r="C18" s="246"/>
      <c r="D18" s="247"/>
      <c r="E18" s="260"/>
      <c r="F18" s="267"/>
      <c r="G18" s="268"/>
      <c r="H18" s="253"/>
      <c r="I18" s="246"/>
      <c r="J18" s="247"/>
      <c r="K18" s="260"/>
      <c r="L18" s="267"/>
      <c r="M18" s="268"/>
      <c r="N18" s="283"/>
      <c r="O18" s="284"/>
      <c r="P18" s="285"/>
      <c r="Q18" s="241" t="str">
        <f>IFERROR(VLOOKUP(O18,BORCALACAK!$B$5:$AD$54,26,0),"")</f>
        <v/>
      </c>
      <c r="R18" s="290"/>
      <c r="S18" s="291"/>
      <c r="T18" s="292"/>
      <c r="U18" s="293" t="str">
        <f>IFERROR(VLOOKUP(S18,BORCALACAK!$B$61:$AD$110,26,0),"")</f>
        <v/>
      </c>
      <c r="V18" s="1"/>
      <c r="W18" s="1"/>
      <c r="X18" s="1"/>
      <c r="Y18" s="1"/>
      <c r="Z18" s="1"/>
      <c r="AA18" s="1"/>
      <c r="AB18" s="1"/>
      <c r="AC18" s="1"/>
      <c r="AD18" s="1"/>
      <c r="AE18" s="1"/>
      <c r="AF18" s="1"/>
      <c r="AG18" s="1"/>
    </row>
    <row r="19" spans="1:33" ht="20.100000000000001" customHeight="1" x14ac:dyDescent="0.3">
      <c r="A19" s="1"/>
      <c r="B19" s="257"/>
      <c r="C19" s="251"/>
      <c r="D19" s="252"/>
      <c r="E19" s="263"/>
      <c r="F19" s="270"/>
      <c r="G19" s="271"/>
      <c r="H19" s="257"/>
      <c r="I19" s="251"/>
      <c r="J19" s="252"/>
      <c r="K19" s="263"/>
      <c r="L19" s="270"/>
      <c r="M19" s="271"/>
      <c r="N19" s="286"/>
      <c r="O19" s="287"/>
      <c r="P19" s="288"/>
      <c r="Q19" s="289" t="str">
        <f>IFERROR(VLOOKUP(O19,BORCALACAK!$B$5:$AD$54,26,0),"")</f>
        <v/>
      </c>
      <c r="R19" s="294"/>
      <c r="S19" s="295"/>
      <c r="T19" s="296"/>
      <c r="U19" s="297" t="str">
        <f>IFERROR(VLOOKUP(S19,BORCALACAK!$B$61:$AD$110,26,0),"")</f>
        <v/>
      </c>
      <c r="V19" s="1"/>
      <c r="W19" s="1"/>
      <c r="X19" s="1"/>
      <c r="Y19" s="1"/>
      <c r="Z19" s="1"/>
      <c r="AA19" s="1"/>
      <c r="AB19" s="1"/>
      <c r="AC19" s="1"/>
      <c r="AD19" s="1"/>
      <c r="AE19" s="1"/>
      <c r="AF19" s="1"/>
      <c r="AG19" s="1"/>
    </row>
    <row r="20" spans="1:33" ht="20.100000000000001" customHeight="1" x14ac:dyDescent="0.3">
      <c r="A20" s="1"/>
      <c r="B20" s="253"/>
      <c r="C20" s="246"/>
      <c r="D20" s="247"/>
      <c r="E20" s="260"/>
      <c r="F20" s="267"/>
      <c r="G20" s="268"/>
      <c r="H20" s="253"/>
      <c r="I20" s="246"/>
      <c r="J20" s="247"/>
      <c r="K20" s="260"/>
      <c r="L20" s="267"/>
      <c r="M20" s="268"/>
      <c r="N20" s="283"/>
      <c r="O20" s="284"/>
      <c r="P20" s="285"/>
      <c r="Q20" s="241" t="str">
        <f>IFERROR(VLOOKUP(O20,BORCALACAK!$B$5:$AD$54,26,0),"")</f>
        <v/>
      </c>
      <c r="R20" s="290"/>
      <c r="S20" s="291"/>
      <c r="T20" s="292"/>
      <c r="U20" s="293" t="str">
        <f>IFERROR(VLOOKUP(S20,BORCALACAK!$B$61:$AD$110,26,0),"")</f>
        <v/>
      </c>
      <c r="V20" s="1"/>
      <c r="W20" s="1"/>
      <c r="X20" s="1"/>
      <c r="Y20" s="1"/>
      <c r="Z20" s="1"/>
      <c r="AA20" s="1"/>
      <c r="AB20" s="1"/>
      <c r="AC20" s="1"/>
      <c r="AD20" s="1"/>
      <c r="AE20" s="1"/>
      <c r="AF20" s="1"/>
      <c r="AG20" s="1"/>
    </row>
    <row r="21" spans="1:33" ht="20.100000000000001" customHeight="1" x14ac:dyDescent="0.3">
      <c r="A21" s="1"/>
      <c r="B21" s="257"/>
      <c r="C21" s="251"/>
      <c r="D21" s="252"/>
      <c r="E21" s="263"/>
      <c r="F21" s="270"/>
      <c r="G21" s="271"/>
      <c r="H21" s="257"/>
      <c r="I21" s="251"/>
      <c r="J21" s="252"/>
      <c r="K21" s="263"/>
      <c r="L21" s="270"/>
      <c r="M21" s="271"/>
      <c r="N21" s="286"/>
      <c r="O21" s="287"/>
      <c r="P21" s="288"/>
      <c r="Q21" s="289" t="str">
        <f>IFERROR(VLOOKUP(O21,BORCALACAK!$B$5:$AD$54,26,0),"")</f>
        <v/>
      </c>
      <c r="R21" s="294"/>
      <c r="S21" s="295"/>
      <c r="T21" s="296"/>
      <c r="U21" s="297" t="str">
        <f>IFERROR(VLOOKUP(S21,BORCALACAK!$B$61:$AD$110,26,0),"")</f>
        <v/>
      </c>
      <c r="V21" s="1"/>
      <c r="W21" s="1"/>
      <c r="X21" s="1"/>
      <c r="Y21" s="1"/>
      <c r="Z21" s="1"/>
      <c r="AA21" s="1"/>
      <c r="AB21" s="1"/>
      <c r="AC21" s="1"/>
      <c r="AD21" s="1"/>
      <c r="AE21" s="1"/>
      <c r="AF21" s="1"/>
      <c r="AG21" s="1"/>
    </row>
    <row r="22" spans="1:33" ht="20.100000000000001" customHeight="1" x14ac:dyDescent="0.3">
      <c r="A22" s="1"/>
      <c r="B22" s="253"/>
      <c r="C22" s="246"/>
      <c r="D22" s="247"/>
      <c r="E22" s="260"/>
      <c r="F22" s="267"/>
      <c r="G22" s="268"/>
      <c r="H22" s="253"/>
      <c r="I22" s="246"/>
      <c r="J22" s="247"/>
      <c r="K22" s="260"/>
      <c r="L22" s="267"/>
      <c r="M22" s="268"/>
      <c r="N22" s="283"/>
      <c r="O22" s="284"/>
      <c r="P22" s="285"/>
      <c r="Q22" s="241" t="str">
        <f>IFERROR(VLOOKUP(O22,BORCALACAK!$B$5:$AD$54,26,0),"")</f>
        <v/>
      </c>
      <c r="R22" s="290"/>
      <c r="S22" s="291"/>
      <c r="T22" s="292"/>
      <c r="U22" s="293" t="str">
        <f>IFERROR(VLOOKUP(S22,BORCALACAK!$B$61:$AD$110,26,0),"")</f>
        <v/>
      </c>
      <c r="V22" s="1"/>
      <c r="W22" s="1"/>
      <c r="X22" s="1"/>
      <c r="Y22" s="1"/>
      <c r="Z22" s="1"/>
      <c r="AA22" s="1"/>
      <c r="AB22" s="1"/>
      <c r="AC22" s="1"/>
      <c r="AD22" s="1"/>
      <c r="AE22" s="1"/>
      <c r="AF22" s="1"/>
      <c r="AG22" s="1"/>
    </row>
    <row r="23" spans="1:33" ht="20.100000000000001" customHeight="1" x14ac:dyDescent="0.3">
      <c r="A23" s="1"/>
      <c r="B23" s="257"/>
      <c r="C23" s="251"/>
      <c r="D23" s="252"/>
      <c r="E23" s="263"/>
      <c r="F23" s="270"/>
      <c r="G23" s="271"/>
      <c r="H23" s="257"/>
      <c r="I23" s="251"/>
      <c r="J23" s="252"/>
      <c r="K23" s="263"/>
      <c r="L23" s="270"/>
      <c r="M23" s="271"/>
      <c r="N23" s="286"/>
      <c r="O23" s="287"/>
      <c r="P23" s="288"/>
      <c r="Q23" s="289" t="str">
        <f>IFERROR(VLOOKUP(O23,BORCALACAK!$B$5:$AD$54,26,0),"")</f>
        <v/>
      </c>
      <c r="R23" s="294"/>
      <c r="S23" s="295"/>
      <c r="T23" s="296"/>
      <c r="U23" s="297" t="str">
        <f>IFERROR(VLOOKUP(S23,BORCALACAK!$B$61:$AD$110,26,0),"")</f>
        <v/>
      </c>
      <c r="V23" s="1"/>
      <c r="W23" s="1"/>
      <c r="X23" s="1"/>
      <c r="Y23" s="1"/>
      <c r="Z23" s="1"/>
      <c r="AA23" s="1"/>
      <c r="AB23" s="1"/>
      <c r="AC23" s="1"/>
      <c r="AD23" s="1"/>
      <c r="AE23" s="1"/>
      <c r="AF23" s="1"/>
      <c r="AG23" s="1"/>
    </row>
    <row r="24" spans="1:33" ht="20.100000000000001" customHeight="1" x14ac:dyDescent="0.3">
      <c r="A24" s="1"/>
      <c r="B24" s="253"/>
      <c r="C24" s="246"/>
      <c r="D24" s="247"/>
      <c r="E24" s="260"/>
      <c r="F24" s="267"/>
      <c r="G24" s="268"/>
      <c r="H24" s="253"/>
      <c r="I24" s="246"/>
      <c r="J24" s="247"/>
      <c r="K24" s="260"/>
      <c r="L24" s="267"/>
      <c r="M24" s="268"/>
      <c r="N24" s="283"/>
      <c r="O24" s="284"/>
      <c r="P24" s="285"/>
      <c r="Q24" s="241" t="str">
        <f>IFERROR(VLOOKUP(O24,BORCALACAK!$B$5:$AD$54,26,0),"")</f>
        <v/>
      </c>
      <c r="R24" s="290"/>
      <c r="S24" s="291"/>
      <c r="T24" s="292"/>
      <c r="U24" s="293" t="str">
        <f>IFERROR(VLOOKUP(S24,BORCALACAK!$B$61:$AD$110,26,0),"")</f>
        <v/>
      </c>
      <c r="V24" s="1"/>
      <c r="W24" s="1"/>
      <c r="X24" s="1"/>
      <c r="Y24" s="1"/>
      <c r="Z24" s="1"/>
      <c r="AA24" s="1"/>
      <c r="AB24" s="1"/>
      <c r="AC24" s="1"/>
      <c r="AD24" s="1"/>
      <c r="AE24" s="1"/>
      <c r="AF24" s="1"/>
      <c r="AG24" s="1"/>
    </row>
    <row r="25" spans="1:33" ht="20.100000000000001" customHeight="1" x14ac:dyDescent="0.3">
      <c r="A25" s="1"/>
      <c r="B25" s="257"/>
      <c r="C25" s="251"/>
      <c r="D25" s="252"/>
      <c r="E25" s="263"/>
      <c r="F25" s="270"/>
      <c r="G25" s="271"/>
      <c r="H25" s="257"/>
      <c r="I25" s="251"/>
      <c r="J25" s="252"/>
      <c r="K25" s="263"/>
      <c r="L25" s="270"/>
      <c r="M25" s="271"/>
      <c r="N25" s="286"/>
      <c r="O25" s="287"/>
      <c r="P25" s="288"/>
      <c r="Q25" s="289" t="str">
        <f>IFERROR(VLOOKUP(O25,BORCALACAK!$B$5:$AD$54,26,0),"")</f>
        <v/>
      </c>
      <c r="R25" s="294"/>
      <c r="S25" s="295"/>
      <c r="T25" s="296"/>
      <c r="U25" s="297" t="str">
        <f>IFERROR(VLOOKUP(S25,BORCALACAK!$B$61:$AD$110,26,0),"")</f>
        <v/>
      </c>
      <c r="V25" s="1"/>
      <c r="W25" s="1"/>
      <c r="X25" s="1"/>
      <c r="Y25" s="1"/>
      <c r="Z25" s="1"/>
      <c r="AA25" s="1"/>
      <c r="AB25" s="1"/>
      <c r="AC25" s="1"/>
      <c r="AD25" s="1"/>
      <c r="AE25" s="1"/>
      <c r="AF25" s="1"/>
      <c r="AG25" s="1"/>
    </row>
    <row r="26" spans="1:33" ht="20.100000000000001" customHeight="1" x14ac:dyDescent="0.3">
      <c r="A26" s="1"/>
      <c r="B26" s="253"/>
      <c r="C26" s="246"/>
      <c r="D26" s="247"/>
      <c r="E26" s="260"/>
      <c r="F26" s="267"/>
      <c r="G26" s="268"/>
      <c r="H26" s="253"/>
      <c r="I26" s="246"/>
      <c r="J26" s="247"/>
      <c r="K26" s="260"/>
      <c r="L26" s="267"/>
      <c r="M26" s="268"/>
      <c r="N26" s="283"/>
      <c r="O26" s="284"/>
      <c r="P26" s="285"/>
      <c r="Q26" s="241" t="str">
        <f>IFERROR(VLOOKUP(O26,BORCALACAK!$B$5:$AD$54,26,0),"")</f>
        <v/>
      </c>
      <c r="R26" s="290"/>
      <c r="S26" s="291"/>
      <c r="T26" s="292"/>
      <c r="U26" s="293" t="str">
        <f>IFERROR(VLOOKUP(S26,BORCALACAK!$B$61:$AD$110,26,0),"")</f>
        <v/>
      </c>
      <c r="V26" s="1"/>
      <c r="W26" s="1"/>
      <c r="X26" s="1"/>
      <c r="Y26" s="1"/>
      <c r="Z26" s="1"/>
      <c r="AA26" s="1"/>
      <c r="AB26" s="1"/>
      <c r="AC26" s="1"/>
      <c r="AD26" s="1"/>
      <c r="AE26" s="1"/>
      <c r="AF26" s="1"/>
      <c r="AG26" s="1"/>
    </row>
    <row r="27" spans="1:33" ht="20.100000000000001" customHeight="1" x14ac:dyDescent="0.3">
      <c r="A27" s="1"/>
      <c r="B27" s="257"/>
      <c r="C27" s="251"/>
      <c r="D27" s="252"/>
      <c r="E27" s="263"/>
      <c r="F27" s="270"/>
      <c r="G27" s="271"/>
      <c r="H27" s="257"/>
      <c r="I27" s="251"/>
      <c r="J27" s="252"/>
      <c r="K27" s="263"/>
      <c r="L27" s="270"/>
      <c r="M27" s="271"/>
      <c r="N27" s="286"/>
      <c r="O27" s="287"/>
      <c r="P27" s="288"/>
      <c r="Q27" s="289" t="str">
        <f>IFERROR(VLOOKUP(O27,BORCALACAK!$B$5:$AD$54,26,0),"")</f>
        <v/>
      </c>
      <c r="R27" s="294"/>
      <c r="S27" s="295"/>
      <c r="T27" s="296"/>
      <c r="U27" s="297" t="str">
        <f>IFERROR(VLOOKUP(S27,BORCALACAK!$B$61:$AD$110,26,0),"")</f>
        <v/>
      </c>
      <c r="V27" s="1"/>
      <c r="W27" s="1"/>
      <c r="X27" s="1"/>
      <c r="Y27" s="1"/>
      <c r="Z27" s="1"/>
      <c r="AA27" s="1"/>
      <c r="AB27" s="1"/>
      <c r="AC27" s="1"/>
      <c r="AD27" s="1"/>
      <c r="AE27" s="1"/>
      <c r="AF27" s="1"/>
      <c r="AG27" s="1"/>
    </row>
    <row r="28" spans="1:33" ht="20.100000000000001" customHeight="1" x14ac:dyDescent="0.3">
      <c r="A28" s="1"/>
      <c r="B28" s="253"/>
      <c r="C28" s="246"/>
      <c r="D28" s="247"/>
      <c r="E28" s="260"/>
      <c r="F28" s="267"/>
      <c r="G28" s="268"/>
      <c r="H28" s="253"/>
      <c r="I28" s="246"/>
      <c r="J28" s="247"/>
      <c r="K28" s="260"/>
      <c r="L28" s="267"/>
      <c r="M28" s="268"/>
      <c r="N28" s="283"/>
      <c r="O28" s="284"/>
      <c r="P28" s="285"/>
      <c r="Q28" s="241" t="str">
        <f>IFERROR(VLOOKUP(O28,BORCALACAK!$B$5:$AD$54,26,0),"")</f>
        <v/>
      </c>
      <c r="R28" s="290"/>
      <c r="S28" s="291"/>
      <c r="T28" s="292"/>
      <c r="U28" s="293" t="str">
        <f>IFERROR(VLOOKUP(S28,BORCALACAK!$B$61:$AD$110,26,0),"")</f>
        <v/>
      </c>
      <c r="V28" s="1"/>
      <c r="W28" s="1"/>
      <c r="X28" s="1"/>
      <c r="Y28" s="1"/>
      <c r="Z28" s="1"/>
      <c r="AA28" s="1"/>
      <c r="AB28" s="1"/>
      <c r="AC28" s="1"/>
      <c r="AD28" s="1"/>
      <c r="AE28" s="1"/>
      <c r="AF28" s="1"/>
      <c r="AG28" s="1"/>
    </row>
    <row r="29" spans="1:33" ht="20.100000000000001" customHeight="1" x14ac:dyDescent="0.3">
      <c r="A29" s="1"/>
      <c r="B29" s="257"/>
      <c r="C29" s="251"/>
      <c r="D29" s="252"/>
      <c r="E29" s="263"/>
      <c r="F29" s="270"/>
      <c r="G29" s="271"/>
      <c r="H29" s="257"/>
      <c r="I29" s="251"/>
      <c r="J29" s="252"/>
      <c r="K29" s="263"/>
      <c r="L29" s="270"/>
      <c r="M29" s="271"/>
      <c r="N29" s="286"/>
      <c r="O29" s="287"/>
      <c r="P29" s="288"/>
      <c r="Q29" s="289" t="str">
        <f>IFERROR(VLOOKUP(O29,BORCALACAK!$B$5:$AD$54,26,0),"")</f>
        <v/>
      </c>
      <c r="R29" s="294"/>
      <c r="S29" s="295"/>
      <c r="T29" s="296"/>
      <c r="U29" s="297" t="str">
        <f>IFERROR(VLOOKUP(S29,BORCALACAK!$B$61:$AD$110,26,0),"")</f>
        <v/>
      </c>
      <c r="V29" s="1"/>
      <c r="W29" s="1"/>
      <c r="X29" s="1"/>
      <c r="Y29" s="1"/>
      <c r="Z29" s="1"/>
      <c r="AA29" s="1"/>
      <c r="AB29" s="1"/>
      <c r="AC29" s="1"/>
      <c r="AD29" s="1"/>
      <c r="AE29" s="1"/>
      <c r="AF29" s="1"/>
      <c r="AG29" s="1"/>
    </row>
    <row r="30" spans="1:33" ht="20.100000000000001" customHeight="1" x14ac:dyDescent="0.3">
      <c r="A30" s="1"/>
      <c r="B30" s="253"/>
      <c r="C30" s="246"/>
      <c r="D30" s="247"/>
      <c r="E30" s="260"/>
      <c r="F30" s="267"/>
      <c r="G30" s="268"/>
      <c r="H30" s="253"/>
      <c r="I30" s="246"/>
      <c r="J30" s="247"/>
      <c r="K30" s="260"/>
      <c r="L30" s="267"/>
      <c r="M30" s="268"/>
      <c r="N30" s="283"/>
      <c r="O30" s="284"/>
      <c r="P30" s="285"/>
      <c r="Q30" s="241" t="str">
        <f>IFERROR(VLOOKUP(O30,BORCALACAK!$B$5:$AD$54,26,0),"")</f>
        <v/>
      </c>
      <c r="R30" s="290"/>
      <c r="S30" s="291"/>
      <c r="T30" s="292"/>
      <c r="U30" s="293" t="str">
        <f>IFERROR(VLOOKUP(S30,BORCALACAK!$B$61:$AD$110,26,0),"")</f>
        <v/>
      </c>
      <c r="V30" s="1"/>
      <c r="W30" s="1"/>
      <c r="X30" s="1"/>
      <c r="Y30" s="1"/>
      <c r="Z30" s="1"/>
      <c r="AA30" s="1"/>
      <c r="AB30" s="1"/>
      <c r="AC30" s="1"/>
      <c r="AD30" s="1"/>
      <c r="AE30" s="1"/>
      <c r="AF30" s="1"/>
      <c r="AG30" s="1"/>
    </row>
    <row r="31" spans="1:33" ht="20.100000000000001" customHeight="1" x14ac:dyDescent="0.3">
      <c r="A31" s="1"/>
      <c r="B31" s="257"/>
      <c r="C31" s="251"/>
      <c r="D31" s="252"/>
      <c r="E31" s="263"/>
      <c r="F31" s="270"/>
      <c r="G31" s="271"/>
      <c r="H31" s="257"/>
      <c r="I31" s="251"/>
      <c r="J31" s="252"/>
      <c r="K31" s="263"/>
      <c r="L31" s="270"/>
      <c r="M31" s="271"/>
      <c r="N31" s="286"/>
      <c r="O31" s="287"/>
      <c r="P31" s="288"/>
      <c r="Q31" s="289" t="str">
        <f>IFERROR(VLOOKUP(O31,BORCALACAK!$B$5:$AD$54,26,0),"")</f>
        <v/>
      </c>
      <c r="R31" s="294"/>
      <c r="S31" s="295"/>
      <c r="T31" s="296"/>
      <c r="U31" s="297" t="str">
        <f>IFERROR(VLOOKUP(S31,BORCALACAK!$B$61:$AD$110,26,0),"")</f>
        <v/>
      </c>
      <c r="V31" s="1"/>
      <c r="W31" s="1"/>
      <c r="X31" s="1"/>
      <c r="Y31" s="1"/>
      <c r="Z31" s="1"/>
      <c r="AA31" s="1"/>
      <c r="AB31" s="1"/>
      <c r="AC31" s="1"/>
      <c r="AD31" s="1"/>
      <c r="AE31" s="1"/>
      <c r="AF31" s="1"/>
      <c r="AG31" s="1"/>
    </row>
    <row r="32" spans="1:33" ht="20.100000000000001" customHeight="1" x14ac:dyDescent="0.3">
      <c r="A32" s="1"/>
      <c r="B32" s="253"/>
      <c r="C32" s="246"/>
      <c r="D32" s="247"/>
      <c r="E32" s="260"/>
      <c r="F32" s="267"/>
      <c r="G32" s="268"/>
      <c r="H32" s="253"/>
      <c r="I32" s="246"/>
      <c r="J32" s="247"/>
      <c r="K32" s="260"/>
      <c r="L32" s="267"/>
      <c r="M32" s="268"/>
      <c r="N32" s="283"/>
      <c r="O32" s="284"/>
      <c r="P32" s="285"/>
      <c r="Q32" s="241" t="str">
        <f>IFERROR(VLOOKUP(O32,BORCALACAK!$B$5:$AD$54,26,0),"")</f>
        <v/>
      </c>
      <c r="R32" s="290"/>
      <c r="S32" s="291"/>
      <c r="T32" s="292"/>
      <c r="U32" s="293" t="str">
        <f>IFERROR(VLOOKUP(S32,BORCALACAK!$B$61:$AD$110,26,0),"")</f>
        <v/>
      </c>
      <c r="V32" s="1"/>
      <c r="W32" s="1"/>
      <c r="X32" s="1"/>
      <c r="Y32" s="1"/>
      <c r="Z32" s="1"/>
      <c r="AA32" s="1"/>
      <c r="AB32" s="1"/>
      <c r="AC32" s="1"/>
      <c r="AD32" s="1"/>
      <c r="AE32" s="1"/>
      <c r="AF32" s="1"/>
      <c r="AG32" s="1"/>
    </row>
    <row r="33" spans="1:33" ht="20.100000000000001" customHeight="1" x14ac:dyDescent="0.3">
      <c r="A33" s="1"/>
      <c r="B33" s="257"/>
      <c r="C33" s="251"/>
      <c r="D33" s="252"/>
      <c r="E33" s="263"/>
      <c r="F33" s="270"/>
      <c r="G33" s="271"/>
      <c r="H33" s="257"/>
      <c r="I33" s="251"/>
      <c r="J33" s="252"/>
      <c r="K33" s="263"/>
      <c r="L33" s="270"/>
      <c r="M33" s="271"/>
      <c r="N33" s="286"/>
      <c r="O33" s="287"/>
      <c r="P33" s="288"/>
      <c r="Q33" s="289" t="str">
        <f>IFERROR(VLOOKUP(O33,BORCALACAK!$B$5:$AD$54,26,0),"")</f>
        <v/>
      </c>
      <c r="R33" s="294"/>
      <c r="S33" s="295"/>
      <c r="T33" s="296"/>
      <c r="U33" s="297" t="str">
        <f>IFERROR(VLOOKUP(S33,BORCALACAK!$B$61:$AD$110,26,0),"")</f>
        <v/>
      </c>
      <c r="V33" s="1"/>
      <c r="W33" s="1"/>
      <c r="X33" s="1"/>
      <c r="Y33" s="1"/>
      <c r="Z33" s="1"/>
      <c r="AA33" s="1"/>
      <c r="AB33" s="1"/>
      <c r="AC33" s="1"/>
      <c r="AD33" s="1"/>
      <c r="AE33" s="1"/>
      <c r="AF33" s="1"/>
      <c r="AG33" s="1"/>
    </row>
    <row r="34" spans="1:33" ht="20.100000000000001" customHeight="1" x14ac:dyDescent="0.3">
      <c r="A34" s="1"/>
      <c r="B34" s="253"/>
      <c r="C34" s="246"/>
      <c r="D34" s="247"/>
      <c r="E34" s="260"/>
      <c r="F34" s="267"/>
      <c r="G34" s="268"/>
      <c r="H34" s="253"/>
      <c r="I34" s="246"/>
      <c r="J34" s="247"/>
      <c r="K34" s="260"/>
      <c r="L34" s="267"/>
      <c r="M34" s="268"/>
      <c r="N34" s="283"/>
      <c r="O34" s="284"/>
      <c r="P34" s="285"/>
      <c r="Q34" s="241" t="str">
        <f>IFERROR(VLOOKUP(O34,BORCALACAK!$B$5:$AD$54,26,0),"")</f>
        <v/>
      </c>
      <c r="R34" s="290"/>
      <c r="S34" s="291"/>
      <c r="T34" s="292"/>
      <c r="U34" s="293" t="str">
        <f>IFERROR(VLOOKUP(S34,BORCALACAK!$B$61:$AD$110,26,0),"")</f>
        <v/>
      </c>
      <c r="V34" s="1"/>
      <c r="W34" s="1"/>
      <c r="X34" s="1"/>
      <c r="Y34" s="1"/>
      <c r="Z34" s="1"/>
      <c r="AA34" s="1"/>
      <c r="AB34" s="1"/>
      <c r="AC34" s="1"/>
      <c r="AD34" s="1"/>
      <c r="AE34" s="1"/>
      <c r="AF34" s="1"/>
      <c r="AG34" s="1"/>
    </row>
    <row r="35" spans="1:33" ht="20.100000000000001" customHeight="1" x14ac:dyDescent="0.3">
      <c r="A35" s="1"/>
      <c r="B35" s="257"/>
      <c r="C35" s="251"/>
      <c r="D35" s="252"/>
      <c r="E35" s="263"/>
      <c r="F35" s="270"/>
      <c r="G35" s="271"/>
      <c r="H35" s="257"/>
      <c r="I35" s="251"/>
      <c r="J35" s="252"/>
      <c r="K35" s="263"/>
      <c r="L35" s="270"/>
      <c r="M35" s="271"/>
      <c r="N35" s="286"/>
      <c r="O35" s="287"/>
      <c r="P35" s="288"/>
      <c r="Q35" s="289" t="str">
        <f>IFERROR(VLOOKUP(O35,BORCALACAK!$B$5:$AD$54,26,0),"")</f>
        <v/>
      </c>
      <c r="R35" s="294"/>
      <c r="S35" s="295"/>
      <c r="T35" s="296"/>
      <c r="U35" s="297" t="str">
        <f>IFERROR(VLOOKUP(S35,BORCALACAK!$B$61:$AD$110,26,0),"")</f>
        <v/>
      </c>
      <c r="V35" s="1"/>
      <c r="W35" s="1"/>
      <c r="X35" s="1"/>
      <c r="Y35" s="1"/>
      <c r="Z35" s="1"/>
      <c r="AA35" s="1"/>
      <c r="AB35" s="1"/>
      <c r="AC35" s="1"/>
      <c r="AD35" s="1"/>
      <c r="AE35" s="1"/>
      <c r="AF35" s="1"/>
      <c r="AG35" s="1"/>
    </row>
    <row r="36" spans="1:33" ht="20.100000000000001" customHeight="1" x14ac:dyDescent="0.3">
      <c r="A36" s="1"/>
      <c r="B36" s="253"/>
      <c r="C36" s="246"/>
      <c r="D36" s="247"/>
      <c r="E36" s="260"/>
      <c r="F36" s="267"/>
      <c r="G36" s="268"/>
      <c r="H36" s="253"/>
      <c r="I36" s="246"/>
      <c r="J36" s="247"/>
      <c r="K36" s="260"/>
      <c r="L36" s="267"/>
      <c r="M36" s="268"/>
      <c r="N36" s="283"/>
      <c r="O36" s="284"/>
      <c r="P36" s="285"/>
      <c r="Q36" s="241" t="str">
        <f>IFERROR(VLOOKUP(O36,BORCALACAK!$B$5:$AD$54,26,0),"")</f>
        <v/>
      </c>
      <c r="R36" s="290"/>
      <c r="S36" s="291"/>
      <c r="T36" s="292"/>
      <c r="U36" s="293" t="str">
        <f>IFERROR(VLOOKUP(S36,BORCALACAK!$B$61:$AD$110,26,0),"")</f>
        <v/>
      </c>
      <c r="V36" s="1"/>
      <c r="W36" s="1"/>
      <c r="X36" s="1"/>
      <c r="Y36" s="1"/>
      <c r="Z36" s="1"/>
      <c r="AA36" s="1"/>
      <c r="AB36" s="1"/>
      <c r="AC36" s="1"/>
      <c r="AD36" s="1"/>
      <c r="AE36" s="1"/>
      <c r="AF36" s="1"/>
      <c r="AG36" s="1"/>
    </row>
    <row r="37" spans="1:33" ht="20.100000000000001" customHeight="1" x14ac:dyDescent="0.3">
      <c r="A37" s="1"/>
      <c r="B37" s="257"/>
      <c r="C37" s="251"/>
      <c r="D37" s="252"/>
      <c r="E37" s="263"/>
      <c r="F37" s="270"/>
      <c r="G37" s="271"/>
      <c r="H37" s="257"/>
      <c r="I37" s="251"/>
      <c r="J37" s="252"/>
      <c r="K37" s="263"/>
      <c r="L37" s="270"/>
      <c r="M37" s="271"/>
      <c r="N37" s="286"/>
      <c r="O37" s="287"/>
      <c r="P37" s="288"/>
      <c r="Q37" s="289" t="str">
        <f>IFERROR(VLOOKUP(O37,BORCALACAK!$B$5:$AD$54,26,0),"")</f>
        <v/>
      </c>
      <c r="R37" s="294"/>
      <c r="S37" s="295"/>
      <c r="T37" s="296"/>
      <c r="U37" s="297" t="str">
        <f>IFERROR(VLOOKUP(S37,BORCALACAK!$B$61:$AD$110,26,0),"")</f>
        <v/>
      </c>
      <c r="V37" s="1"/>
      <c r="W37" s="1"/>
      <c r="X37" s="1"/>
      <c r="Y37" s="1"/>
      <c r="Z37" s="1"/>
      <c r="AA37" s="1"/>
      <c r="AB37" s="1"/>
      <c r="AC37" s="1"/>
      <c r="AD37" s="1"/>
      <c r="AE37" s="1"/>
      <c r="AF37" s="1"/>
      <c r="AG37" s="1"/>
    </row>
    <row r="38" spans="1:33" ht="20.100000000000001" customHeight="1" x14ac:dyDescent="0.3">
      <c r="A38" s="1"/>
      <c r="B38" s="253"/>
      <c r="C38" s="246"/>
      <c r="D38" s="247"/>
      <c r="E38" s="260"/>
      <c r="F38" s="267"/>
      <c r="G38" s="268"/>
      <c r="H38" s="253"/>
      <c r="I38" s="246"/>
      <c r="J38" s="247"/>
      <c r="K38" s="260"/>
      <c r="L38" s="267"/>
      <c r="M38" s="268"/>
      <c r="N38" s="283"/>
      <c r="O38" s="284"/>
      <c r="P38" s="285"/>
      <c r="Q38" s="241" t="str">
        <f>IFERROR(VLOOKUP(O38,BORCALACAK!$B$5:$AD$54,26,0),"")</f>
        <v/>
      </c>
      <c r="R38" s="290"/>
      <c r="S38" s="291"/>
      <c r="T38" s="292"/>
      <c r="U38" s="293" t="str">
        <f>IFERROR(VLOOKUP(S38,BORCALACAK!$B$61:$AD$110,26,0),"")</f>
        <v/>
      </c>
      <c r="V38" s="1"/>
      <c r="W38" s="1"/>
      <c r="X38" s="1"/>
      <c r="Y38" s="1"/>
      <c r="Z38" s="1"/>
      <c r="AA38" s="1"/>
      <c r="AB38" s="1"/>
      <c r="AC38" s="1"/>
      <c r="AD38" s="1"/>
      <c r="AE38" s="1"/>
      <c r="AF38" s="1"/>
      <c r="AG38" s="1"/>
    </row>
    <row r="39" spans="1:33" ht="20.100000000000001" customHeight="1" x14ac:dyDescent="0.3">
      <c r="A39" s="1"/>
      <c r="B39" s="257"/>
      <c r="C39" s="251"/>
      <c r="D39" s="252"/>
      <c r="E39" s="263"/>
      <c r="F39" s="270"/>
      <c r="G39" s="271"/>
      <c r="H39" s="257"/>
      <c r="I39" s="251"/>
      <c r="J39" s="252"/>
      <c r="K39" s="263"/>
      <c r="L39" s="270"/>
      <c r="M39" s="271"/>
      <c r="N39" s="286"/>
      <c r="O39" s="287"/>
      <c r="P39" s="288"/>
      <c r="Q39" s="289" t="str">
        <f>IFERROR(VLOOKUP(O39,BORCALACAK!$B$5:$AD$54,26,0),"")</f>
        <v/>
      </c>
      <c r="R39" s="294"/>
      <c r="S39" s="295"/>
      <c r="T39" s="296"/>
      <c r="U39" s="297" t="str">
        <f>IFERROR(VLOOKUP(S39,BORCALACAK!$B$61:$AD$110,26,0),"")</f>
        <v/>
      </c>
      <c r="V39" s="1"/>
      <c r="W39" s="1"/>
      <c r="X39" s="1"/>
      <c r="Y39" s="1"/>
      <c r="Z39" s="1"/>
      <c r="AA39" s="1"/>
      <c r="AB39" s="1"/>
      <c r="AC39" s="1"/>
      <c r="AD39" s="1"/>
      <c r="AE39" s="1"/>
      <c r="AF39" s="1"/>
      <c r="AG39" s="1"/>
    </row>
    <row r="40" spans="1:33" ht="20.100000000000001" customHeight="1" x14ac:dyDescent="0.3">
      <c r="A40" s="1"/>
      <c r="B40" s="253"/>
      <c r="C40" s="246"/>
      <c r="D40" s="247"/>
      <c r="E40" s="260"/>
      <c r="F40" s="267"/>
      <c r="G40" s="268"/>
      <c r="H40" s="253"/>
      <c r="I40" s="246"/>
      <c r="J40" s="247"/>
      <c r="K40" s="260"/>
      <c r="L40" s="267"/>
      <c r="M40" s="268"/>
      <c r="N40" s="283"/>
      <c r="O40" s="284"/>
      <c r="P40" s="285"/>
      <c r="Q40" s="241" t="str">
        <f>IFERROR(VLOOKUP(O40,BORCALACAK!$B$5:$AD$54,26,0),"")</f>
        <v/>
      </c>
      <c r="R40" s="290"/>
      <c r="S40" s="291"/>
      <c r="T40" s="292"/>
      <c r="U40" s="293" t="str">
        <f>IFERROR(VLOOKUP(S40,BORCALACAK!$B$61:$AD$110,26,0),"")</f>
        <v/>
      </c>
      <c r="V40" s="1"/>
      <c r="W40" s="1"/>
      <c r="X40" s="1"/>
      <c r="Y40" s="1"/>
      <c r="Z40" s="1"/>
      <c r="AA40" s="1"/>
      <c r="AB40" s="1"/>
      <c r="AC40" s="1"/>
      <c r="AD40" s="1"/>
      <c r="AE40" s="1"/>
      <c r="AF40" s="1"/>
      <c r="AG40" s="1"/>
    </row>
    <row r="41" spans="1:33" ht="20.100000000000001" customHeight="1" x14ac:dyDescent="0.3">
      <c r="A41" s="1"/>
      <c r="B41" s="257"/>
      <c r="C41" s="251"/>
      <c r="D41" s="252"/>
      <c r="E41" s="263"/>
      <c r="F41" s="270"/>
      <c r="G41" s="271"/>
      <c r="H41" s="257"/>
      <c r="I41" s="251"/>
      <c r="J41" s="252"/>
      <c r="K41" s="263"/>
      <c r="L41" s="270"/>
      <c r="M41" s="271"/>
      <c r="N41" s="286"/>
      <c r="O41" s="287"/>
      <c r="P41" s="288"/>
      <c r="Q41" s="289" t="str">
        <f>IFERROR(VLOOKUP(O41,BORCALACAK!$B$5:$AD$54,26,0),"")</f>
        <v/>
      </c>
      <c r="R41" s="294"/>
      <c r="S41" s="295"/>
      <c r="T41" s="296"/>
      <c r="U41" s="297" t="str">
        <f>IFERROR(VLOOKUP(S41,BORCALACAK!$B$61:$AD$110,26,0),"")</f>
        <v/>
      </c>
      <c r="V41" s="1"/>
      <c r="W41" s="1"/>
      <c r="X41" s="1"/>
      <c r="Y41" s="1"/>
      <c r="Z41" s="1"/>
      <c r="AA41" s="1"/>
      <c r="AB41" s="1"/>
      <c r="AC41" s="1"/>
      <c r="AD41" s="1"/>
      <c r="AE41" s="1"/>
      <c r="AF41" s="1"/>
      <c r="AG41" s="1"/>
    </row>
    <row r="42" spans="1:33" ht="20.100000000000001" customHeight="1" x14ac:dyDescent="0.3">
      <c r="A42" s="1"/>
      <c r="B42" s="253"/>
      <c r="C42" s="246"/>
      <c r="D42" s="247"/>
      <c r="E42" s="260"/>
      <c r="F42" s="267"/>
      <c r="G42" s="268"/>
      <c r="H42" s="253"/>
      <c r="I42" s="246"/>
      <c r="J42" s="247"/>
      <c r="K42" s="260"/>
      <c r="L42" s="267"/>
      <c r="M42" s="268"/>
      <c r="N42" s="283"/>
      <c r="O42" s="284"/>
      <c r="P42" s="285"/>
      <c r="Q42" s="241" t="str">
        <f>IFERROR(VLOOKUP(O42,BORCALACAK!$B$5:$AD$54,26,0),"")</f>
        <v/>
      </c>
      <c r="R42" s="290"/>
      <c r="S42" s="291"/>
      <c r="T42" s="292"/>
      <c r="U42" s="293" t="str">
        <f>IFERROR(VLOOKUP(S42,BORCALACAK!$B$61:$AD$110,26,0),"")</f>
        <v/>
      </c>
      <c r="V42" s="1"/>
      <c r="W42" s="1"/>
      <c r="X42" s="1"/>
      <c r="Y42" s="1"/>
      <c r="Z42" s="1"/>
      <c r="AA42" s="1"/>
      <c r="AB42" s="1"/>
      <c r="AC42" s="1"/>
      <c r="AD42" s="1"/>
      <c r="AE42" s="1"/>
      <c r="AF42" s="1"/>
      <c r="AG42" s="1"/>
    </row>
    <row r="43" spans="1:33" ht="20.100000000000001" customHeight="1" x14ac:dyDescent="0.3">
      <c r="A43" s="1"/>
      <c r="B43" s="257"/>
      <c r="C43" s="251"/>
      <c r="D43" s="252"/>
      <c r="E43" s="263"/>
      <c r="F43" s="270"/>
      <c r="G43" s="271"/>
      <c r="H43" s="257"/>
      <c r="I43" s="251"/>
      <c r="J43" s="252"/>
      <c r="K43" s="263"/>
      <c r="L43" s="270"/>
      <c r="M43" s="271"/>
      <c r="N43" s="286"/>
      <c r="O43" s="287"/>
      <c r="P43" s="288"/>
      <c r="Q43" s="289" t="str">
        <f>IFERROR(VLOOKUP(O43,BORCALACAK!$B$5:$AD$54,26,0),"")</f>
        <v/>
      </c>
      <c r="R43" s="294"/>
      <c r="S43" s="295"/>
      <c r="T43" s="296"/>
      <c r="U43" s="297" t="str">
        <f>IFERROR(VLOOKUP(S43,BORCALACAK!$B$61:$AD$110,26,0),"")</f>
        <v/>
      </c>
      <c r="V43" s="1"/>
      <c r="W43" s="1"/>
      <c r="X43" s="1"/>
      <c r="Y43" s="1"/>
      <c r="Z43" s="1"/>
      <c r="AA43" s="1"/>
      <c r="AB43" s="1"/>
      <c r="AC43" s="1"/>
      <c r="AD43" s="1"/>
      <c r="AE43" s="1"/>
      <c r="AF43" s="1"/>
      <c r="AG43" s="1"/>
    </row>
    <row r="44" spans="1:33" ht="20.100000000000001" customHeight="1" x14ac:dyDescent="0.3">
      <c r="A44" s="1"/>
      <c r="B44" s="253"/>
      <c r="C44" s="246"/>
      <c r="D44" s="247"/>
      <c r="E44" s="260"/>
      <c r="F44" s="267"/>
      <c r="G44" s="268"/>
      <c r="H44" s="253"/>
      <c r="I44" s="246"/>
      <c r="J44" s="247"/>
      <c r="K44" s="260"/>
      <c r="L44" s="267"/>
      <c r="M44" s="268"/>
      <c r="N44" s="283"/>
      <c r="O44" s="284"/>
      <c r="P44" s="285"/>
      <c r="Q44" s="241" t="str">
        <f>IFERROR(VLOOKUP(O44,BORCALACAK!$B$5:$AD$54,26,0),"")</f>
        <v/>
      </c>
      <c r="R44" s="290"/>
      <c r="S44" s="291"/>
      <c r="T44" s="292"/>
      <c r="U44" s="293" t="str">
        <f>IFERROR(VLOOKUP(S44,BORCALACAK!$B$61:$AD$110,26,0),"")</f>
        <v/>
      </c>
      <c r="V44" s="1"/>
      <c r="W44" s="1"/>
      <c r="X44" s="1"/>
      <c r="Y44" s="1"/>
      <c r="Z44" s="1"/>
      <c r="AA44" s="1"/>
      <c r="AB44" s="1"/>
      <c r="AC44" s="1"/>
      <c r="AD44" s="1"/>
      <c r="AE44" s="1"/>
      <c r="AF44" s="1"/>
      <c r="AG44" s="1"/>
    </row>
    <row r="45" spans="1:33" ht="20.100000000000001" customHeight="1" x14ac:dyDescent="0.3">
      <c r="A45" s="1"/>
      <c r="B45" s="257"/>
      <c r="C45" s="251"/>
      <c r="D45" s="252"/>
      <c r="E45" s="263"/>
      <c r="F45" s="270"/>
      <c r="G45" s="271"/>
      <c r="H45" s="257"/>
      <c r="I45" s="251"/>
      <c r="J45" s="252"/>
      <c r="K45" s="263"/>
      <c r="L45" s="270"/>
      <c r="M45" s="271"/>
      <c r="N45" s="286"/>
      <c r="O45" s="287"/>
      <c r="P45" s="288"/>
      <c r="Q45" s="289" t="str">
        <f>IFERROR(VLOOKUP(O45,BORCALACAK!$B$5:$AD$54,26,0),"")</f>
        <v/>
      </c>
      <c r="R45" s="294"/>
      <c r="S45" s="295"/>
      <c r="T45" s="296"/>
      <c r="U45" s="297" t="str">
        <f>IFERROR(VLOOKUP(S45,BORCALACAK!$B$61:$AD$110,26,0),"")</f>
        <v/>
      </c>
      <c r="V45" s="1"/>
      <c r="W45" s="1"/>
      <c r="X45" s="1"/>
      <c r="Y45" s="1"/>
      <c r="Z45" s="1"/>
      <c r="AA45" s="1"/>
      <c r="AB45" s="1"/>
      <c r="AC45" s="1"/>
      <c r="AD45" s="1"/>
      <c r="AE45" s="1"/>
      <c r="AF45" s="1"/>
      <c r="AG45" s="1"/>
    </row>
    <row r="46" spans="1:33" ht="20.100000000000001" customHeight="1" x14ac:dyDescent="0.3">
      <c r="A46" s="1"/>
      <c r="B46" s="253"/>
      <c r="C46" s="246"/>
      <c r="D46" s="247"/>
      <c r="E46" s="260"/>
      <c r="F46" s="267"/>
      <c r="G46" s="268"/>
      <c r="H46" s="253"/>
      <c r="I46" s="246"/>
      <c r="J46" s="247"/>
      <c r="K46" s="260"/>
      <c r="L46" s="267"/>
      <c r="M46" s="268"/>
      <c r="N46" s="283"/>
      <c r="O46" s="284"/>
      <c r="P46" s="285"/>
      <c r="Q46" s="241" t="str">
        <f>IFERROR(VLOOKUP(O46,BORCALACAK!$B$5:$AD$54,26,0),"")</f>
        <v/>
      </c>
      <c r="R46" s="290"/>
      <c r="S46" s="291"/>
      <c r="T46" s="292"/>
      <c r="U46" s="293" t="str">
        <f>IFERROR(VLOOKUP(S46,BORCALACAK!$B$61:$AD$110,26,0),"")</f>
        <v/>
      </c>
      <c r="V46" s="1"/>
      <c r="W46" s="1"/>
      <c r="X46" s="1"/>
      <c r="Y46" s="1"/>
      <c r="Z46" s="1"/>
      <c r="AA46" s="1"/>
      <c r="AB46" s="1"/>
      <c r="AC46" s="1"/>
      <c r="AD46" s="1"/>
      <c r="AE46" s="1"/>
      <c r="AF46" s="1"/>
      <c r="AG46" s="1"/>
    </row>
    <row r="47" spans="1:33" ht="20.100000000000001" customHeight="1" x14ac:dyDescent="0.3">
      <c r="A47" s="1"/>
      <c r="B47" s="257"/>
      <c r="C47" s="251"/>
      <c r="D47" s="252"/>
      <c r="E47" s="263"/>
      <c r="F47" s="270"/>
      <c r="G47" s="271"/>
      <c r="H47" s="257"/>
      <c r="I47" s="251"/>
      <c r="J47" s="252"/>
      <c r="K47" s="263"/>
      <c r="L47" s="270"/>
      <c r="M47" s="271"/>
      <c r="N47" s="286"/>
      <c r="O47" s="287"/>
      <c r="P47" s="288"/>
      <c r="Q47" s="289" t="str">
        <f>IFERROR(VLOOKUP(O47,BORCALACAK!$B$5:$AD$54,26,0),"")</f>
        <v/>
      </c>
      <c r="R47" s="294"/>
      <c r="S47" s="295"/>
      <c r="T47" s="296"/>
      <c r="U47" s="297" t="str">
        <f>IFERROR(VLOOKUP(S47,BORCALACAK!$B$61:$AD$110,26,0),"")</f>
        <v/>
      </c>
      <c r="V47" s="1"/>
      <c r="W47" s="1"/>
      <c r="X47" s="1"/>
      <c r="Y47" s="1"/>
      <c r="Z47" s="1"/>
      <c r="AA47" s="1"/>
      <c r="AB47" s="1"/>
      <c r="AC47" s="1"/>
      <c r="AD47" s="1"/>
      <c r="AE47" s="1"/>
      <c r="AF47" s="1"/>
      <c r="AG47" s="1"/>
    </row>
    <row r="48" spans="1:33" ht="20.100000000000001" customHeight="1" x14ac:dyDescent="0.3">
      <c r="A48" s="1"/>
      <c r="B48" s="253"/>
      <c r="C48" s="246"/>
      <c r="D48" s="247"/>
      <c r="E48" s="260"/>
      <c r="F48" s="267"/>
      <c r="G48" s="268"/>
      <c r="H48" s="253"/>
      <c r="I48" s="246"/>
      <c r="J48" s="247"/>
      <c r="K48" s="260"/>
      <c r="L48" s="267"/>
      <c r="M48" s="268"/>
      <c r="N48" s="283"/>
      <c r="O48" s="284"/>
      <c r="P48" s="285"/>
      <c r="Q48" s="241" t="str">
        <f>IFERROR(VLOOKUP(O48,BORCALACAK!$B$5:$AD$54,26,0),"")</f>
        <v/>
      </c>
      <c r="R48" s="290"/>
      <c r="S48" s="291"/>
      <c r="T48" s="292"/>
      <c r="U48" s="293" t="str">
        <f>IFERROR(VLOOKUP(S48,BORCALACAK!$B$61:$AD$110,26,0),"")</f>
        <v/>
      </c>
      <c r="V48" s="1"/>
      <c r="W48" s="1"/>
      <c r="X48" s="1"/>
      <c r="Y48" s="1"/>
      <c r="Z48" s="1"/>
      <c r="AA48" s="1"/>
      <c r="AB48" s="1"/>
      <c r="AC48" s="1"/>
      <c r="AD48" s="1"/>
      <c r="AE48" s="1"/>
      <c r="AF48" s="1"/>
      <c r="AG48" s="1"/>
    </row>
    <row r="49" spans="1:33" ht="20.100000000000001" customHeight="1" x14ac:dyDescent="0.3">
      <c r="A49" s="1"/>
      <c r="B49" s="257"/>
      <c r="C49" s="251"/>
      <c r="D49" s="252"/>
      <c r="E49" s="263"/>
      <c r="F49" s="270"/>
      <c r="G49" s="271"/>
      <c r="H49" s="257"/>
      <c r="I49" s="251"/>
      <c r="J49" s="252"/>
      <c r="K49" s="263"/>
      <c r="L49" s="270"/>
      <c r="M49" s="271"/>
      <c r="N49" s="286"/>
      <c r="O49" s="287"/>
      <c r="P49" s="288"/>
      <c r="Q49" s="289" t="str">
        <f>IFERROR(VLOOKUP(O49,BORCALACAK!$B$5:$AD$54,26,0),"")</f>
        <v/>
      </c>
      <c r="R49" s="294"/>
      <c r="S49" s="295"/>
      <c r="T49" s="296"/>
      <c r="U49" s="297" t="str">
        <f>IFERROR(VLOOKUP(S49,BORCALACAK!$B$61:$AD$110,26,0),"")</f>
        <v/>
      </c>
      <c r="V49" s="1"/>
      <c r="W49" s="1"/>
      <c r="X49" s="1"/>
      <c r="Y49" s="1"/>
      <c r="Z49" s="1"/>
      <c r="AA49" s="1"/>
      <c r="AB49" s="1"/>
      <c r="AC49" s="1"/>
      <c r="AD49" s="1"/>
      <c r="AE49" s="1"/>
      <c r="AF49" s="1"/>
      <c r="AG49" s="1"/>
    </row>
    <row r="50" spans="1:33" ht="20.100000000000001" customHeight="1" x14ac:dyDescent="0.3">
      <c r="A50" s="1"/>
      <c r="B50" s="253"/>
      <c r="C50" s="246"/>
      <c r="D50" s="247"/>
      <c r="E50" s="260"/>
      <c r="F50" s="267"/>
      <c r="G50" s="268"/>
      <c r="H50" s="253"/>
      <c r="I50" s="246"/>
      <c r="J50" s="247"/>
      <c r="K50" s="260"/>
      <c r="L50" s="267"/>
      <c r="M50" s="268"/>
      <c r="N50" s="283"/>
      <c r="O50" s="284"/>
      <c r="P50" s="285"/>
      <c r="Q50" s="241" t="str">
        <f>IFERROR(VLOOKUP(O50,BORCALACAK!$B$5:$AD$54,26,0),"")</f>
        <v/>
      </c>
      <c r="R50" s="290"/>
      <c r="S50" s="291"/>
      <c r="T50" s="292"/>
      <c r="U50" s="293" t="str">
        <f>IFERROR(VLOOKUP(S50,BORCALACAK!$B$61:$AD$110,26,0),"")</f>
        <v/>
      </c>
      <c r="V50" s="1"/>
      <c r="W50" s="1"/>
      <c r="X50" s="1"/>
      <c r="Y50" s="1"/>
      <c r="Z50" s="1"/>
      <c r="AA50" s="1"/>
      <c r="AB50" s="1"/>
      <c r="AC50" s="1"/>
      <c r="AD50" s="1"/>
      <c r="AE50" s="1"/>
      <c r="AF50" s="1"/>
      <c r="AG50" s="1"/>
    </row>
    <row r="51" spans="1:33" ht="20.100000000000001" customHeight="1" x14ac:dyDescent="0.3">
      <c r="A51" s="1"/>
      <c r="B51" s="257"/>
      <c r="C51" s="251"/>
      <c r="D51" s="252"/>
      <c r="E51" s="263"/>
      <c r="F51" s="270"/>
      <c r="G51" s="271"/>
      <c r="H51" s="257"/>
      <c r="I51" s="251"/>
      <c r="J51" s="252"/>
      <c r="K51" s="263"/>
      <c r="L51" s="270"/>
      <c r="M51" s="271"/>
      <c r="N51" s="286"/>
      <c r="O51" s="287"/>
      <c r="P51" s="288"/>
      <c r="Q51" s="289" t="str">
        <f>IFERROR(VLOOKUP(O51,BORCALACAK!$B$5:$AD$54,26,0),"")</f>
        <v/>
      </c>
      <c r="R51" s="294"/>
      <c r="S51" s="295"/>
      <c r="T51" s="296"/>
      <c r="U51" s="297" t="str">
        <f>IFERROR(VLOOKUP(S51,BORCALACAK!$B$61:$AD$110,26,0),"")</f>
        <v/>
      </c>
      <c r="V51" s="1"/>
      <c r="W51" s="1"/>
      <c r="X51" s="1"/>
      <c r="Y51" s="1"/>
      <c r="Z51" s="1"/>
      <c r="AA51" s="1"/>
      <c r="AB51" s="1"/>
      <c r="AC51" s="1"/>
      <c r="AD51" s="1"/>
      <c r="AE51" s="1"/>
      <c r="AF51" s="1"/>
      <c r="AG51" s="1"/>
    </row>
    <row r="52" spans="1:33" ht="20.100000000000001" customHeight="1" x14ac:dyDescent="0.3">
      <c r="A52" s="1"/>
      <c r="B52" s="253"/>
      <c r="C52" s="246"/>
      <c r="D52" s="247"/>
      <c r="E52" s="260"/>
      <c r="F52" s="267"/>
      <c r="G52" s="268"/>
      <c r="H52" s="253"/>
      <c r="I52" s="246"/>
      <c r="J52" s="247"/>
      <c r="K52" s="260"/>
      <c r="L52" s="267"/>
      <c r="M52" s="268"/>
      <c r="N52" s="283"/>
      <c r="O52" s="284"/>
      <c r="P52" s="285"/>
      <c r="Q52" s="241" t="str">
        <f>IFERROR(VLOOKUP(O52,BORCALACAK!$B$5:$AD$54,26,0),"")</f>
        <v/>
      </c>
      <c r="R52" s="290"/>
      <c r="S52" s="291"/>
      <c r="T52" s="292"/>
      <c r="U52" s="293" t="str">
        <f>IFERROR(VLOOKUP(S52,BORCALACAK!$B$61:$AD$110,26,0),"")</f>
        <v/>
      </c>
      <c r="V52" s="1"/>
      <c r="W52" s="1"/>
      <c r="X52" s="1"/>
      <c r="Y52" s="1"/>
      <c r="Z52" s="1"/>
      <c r="AA52" s="1"/>
      <c r="AB52" s="1"/>
      <c r="AC52" s="1"/>
      <c r="AD52" s="1"/>
      <c r="AE52" s="1"/>
      <c r="AF52" s="1"/>
      <c r="AG52" s="1"/>
    </row>
    <row r="53" spans="1:33" ht="20.100000000000001" customHeight="1" x14ac:dyDescent="0.3">
      <c r="A53" s="1"/>
      <c r="B53" s="257"/>
      <c r="C53" s="251"/>
      <c r="D53" s="252"/>
      <c r="E53" s="263"/>
      <c r="F53" s="270"/>
      <c r="G53" s="271"/>
      <c r="H53" s="257"/>
      <c r="I53" s="251"/>
      <c r="J53" s="252"/>
      <c r="K53" s="263"/>
      <c r="L53" s="270"/>
      <c r="M53" s="271"/>
      <c r="N53" s="286"/>
      <c r="O53" s="287"/>
      <c r="P53" s="288"/>
      <c r="Q53" s="289" t="str">
        <f>IFERROR(VLOOKUP(O53,BORCALACAK!$B$5:$AD$54,26,0),"")</f>
        <v/>
      </c>
      <c r="R53" s="294"/>
      <c r="S53" s="295"/>
      <c r="T53" s="296"/>
      <c r="U53" s="297" t="str">
        <f>IFERROR(VLOOKUP(S53,BORCALACAK!$B$61:$AD$110,26,0),"")</f>
        <v/>
      </c>
      <c r="V53" s="1"/>
      <c r="W53" s="1"/>
      <c r="X53" s="1"/>
      <c r="Y53" s="1"/>
      <c r="Z53" s="1"/>
      <c r="AA53" s="1"/>
      <c r="AB53" s="1"/>
      <c r="AC53" s="1"/>
      <c r="AD53" s="1"/>
      <c r="AE53" s="1"/>
      <c r="AF53" s="1"/>
      <c r="AG53" s="1"/>
    </row>
    <row r="54" spans="1:33" ht="20.100000000000001" customHeight="1" x14ac:dyDescent="0.3">
      <c r="A54" s="1"/>
      <c r="B54" s="253"/>
      <c r="C54" s="246"/>
      <c r="D54" s="247"/>
      <c r="E54" s="260"/>
      <c r="F54" s="267"/>
      <c r="G54" s="268"/>
      <c r="H54" s="253"/>
      <c r="I54" s="246"/>
      <c r="J54" s="247"/>
      <c r="K54" s="260"/>
      <c r="L54" s="267"/>
      <c r="M54" s="268"/>
      <c r="N54" s="283"/>
      <c r="O54" s="284"/>
      <c r="P54" s="285"/>
      <c r="Q54" s="241" t="str">
        <f>IFERROR(VLOOKUP(O54,BORCALACAK!$B$5:$AD$54,26,0),"")</f>
        <v/>
      </c>
      <c r="R54" s="290"/>
      <c r="S54" s="291"/>
      <c r="T54" s="292"/>
      <c r="U54" s="293" t="str">
        <f>IFERROR(VLOOKUP(S54,BORCALACAK!$B$61:$AD$110,26,0),"")</f>
        <v/>
      </c>
      <c r="V54" s="1"/>
      <c r="W54" s="1"/>
      <c r="X54" s="1"/>
      <c r="Y54" s="1"/>
      <c r="Z54" s="1"/>
      <c r="AA54" s="1"/>
      <c r="AB54" s="1"/>
      <c r="AC54" s="1"/>
      <c r="AD54" s="1"/>
      <c r="AE54" s="1"/>
      <c r="AF54" s="1"/>
      <c r="AG54" s="1"/>
    </row>
    <row r="55" spans="1:33" ht="20.100000000000001" customHeight="1" x14ac:dyDescent="0.3">
      <c r="A55" s="1"/>
      <c r="B55" s="257"/>
      <c r="C55" s="251"/>
      <c r="D55" s="252"/>
      <c r="E55" s="263"/>
      <c r="F55" s="270"/>
      <c r="G55" s="271"/>
      <c r="H55" s="257"/>
      <c r="I55" s="251"/>
      <c r="J55" s="252"/>
      <c r="K55" s="263"/>
      <c r="L55" s="270"/>
      <c r="M55" s="271"/>
      <c r="N55" s="286"/>
      <c r="O55" s="287"/>
      <c r="P55" s="288"/>
      <c r="Q55" s="289" t="str">
        <f>IFERROR(VLOOKUP(O55,BORCALACAK!$B$5:$AD$54,26,0),"")</f>
        <v/>
      </c>
      <c r="R55" s="294"/>
      <c r="S55" s="295"/>
      <c r="T55" s="296"/>
      <c r="U55" s="297" t="str">
        <f>IFERROR(VLOOKUP(S55,BORCALACAK!$B$61:$AD$110,26,0),"")</f>
        <v/>
      </c>
      <c r="V55" s="1"/>
      <c r="W55" s="1"/>
      <c r="X55" s="1"/>
      <c r="Y55" s="1"/>
      <c r="Z55" s="1"/>
      <c r="AA55" s="1"/>
      <c r="AB55" s="1"/>
      <c r="AC55" s="1"/>
      <c r="AD55" s="1"/>
      <c r="AE55" s="1"/>
      <c r="AF55" s="1"/>
      <c r="AG55" s="1"/>
    </row>
    <row r="56" spans="1:33" ht="20.100000000000001" customHeight="1" x14ac:dyDescent="0.3">
      <c r="A56" s="1"/>
      <c r="B56" s="253"/>
      <c r="C56" s="246"/>
      <c r="D56" s="247"/>
      <c r="E56" s="260"/>
      <c r="F56" s="267"/>
      <c r="G56" s="268"/>
      <c r="H56" s="253"/>
      <c r="I56" s="246"/>
      <c r="J56" s="247"/>
      <c r="K56" s="260"/>
      <c r="L56" s="267"/>
      <c r="M56" s="268"/>
      <c r="N56" s="283"/>
      <c r="O56" s="284"/>
      <c r="P56" s="285"/>
      <c r="Q56" s="241" t="str">
        <f>IFERROR(VLOOKUP(O56,BORCALACAK!$B$5:$AD$54,26,0),"")</f>
        <v/>
      </c>
      <c r="R56" s="290"/>
      <c r="S56" s="291"/>
      <c r="T56" s="292"/>
      <c r="U56" s="293" t="str">
        <f>IFERROR(VLOOKUP(S56,BORCALACAK!$B$61:$AD$110,26,0),"")</f>
        <v/>
      </c>
      <c r="V56" s="1"/>
      <c r="W56" s="1"/>
      <c r="X56" s="1"/>
      <c r="Y56" s="1"/>
      <c r="Z56" s="1"/>
      <c r="AA56" s="1"/>
      <c r="AB56" s="1"/>
      <c r="AC56" s="1"/>
      <c r="AD56" s="1"/>
      <c r="AE56" s="1"/>
      <c r="AF56" s="1"/>
      <c r="AG56" s="1"/>
    </row>
    <row r="57" spans="1:33" ht="20.100000000000001" customHeight="1" x14ac:dyDescent="0.3">
      <c r="A57" s="1"/>
      <c r="B57" s="257"/>
      <c r="C57" s="251"/>
      <c r="D57" s="252"/>
      <c r="E57" s="263"/>
      <c r="F57" s="270"/>
      <c r="G57" s="271"/>
      <c r="H57" s="257"/>
      <c r="I57" s="251"/>
      <c r="J57" s="252"/>
      <c r="K57" s="263"/>
      <c r="L57" s="270"/>
      <c r="M57" s="271"/>
      <c r="N57" s="286"/>
      <c r="O57" s="287"/>
      <c r="P57" s="288"/>
      <c r="Q57" s="289" t="str">
        <f>IFERROR(VLOOKUP(O57,BORCALACAK!$B$5:$AD$54,26,0),"")</f>
        <v/>
      </c>
      <c r="R57" s="294"/>
      <c r="S57" s="295"/>
      <c r="T57" s="296"/>
      <c r="U57" s="297" t="str">
        <f>IFERROR(VLOOKUP(S57,BORCALACAK!$B$61:$AD$110,26,0),"")</f>
        <v/>
      </c>
      <c r="V57" s="1"/>
      <c r="W57" s="1"/>
      <c r="X57" s="1"/>
      <c r="Y57" s="1"/>
      <c r="Z57" s="1"/>
      <c r="AA57" s="1"/>
      <c r="AB57" s="1"/>
      <c r="AC57" s="1"/>
      <c r="AD57" s="1"/>
      <c r="AE57" s="1"/>
      <c r="AF57" s="1"/>
      <c r="AG57" s="1"/>
    </row>
    <row r="58" spans="1:33" ht="20.100000000000001" customHeight="1" x14ac:dyDescent="0.3">
      <c r="A58" s="1"/>
      <c r="B58" s="253"/>
      <c r="C58" s="246"/>
      <c r="D58" s="247"/>
      <c r="E58" s="260"/>
      <c r="F58" s="267"/>
      <c r="G58" s="268"/>
      <c r="H58" s="253"/>
      <c r="I58" s="246"/>
      <c r="J58" s="247"/>
      <c r="K58" s="260"/>
      <c r="L58" s="267"/>
      <c r="M58" s="268"/>
      <c r="N58" s="283"/>
      <c r="O58" s="284"/>
      <c r="P58" s="285"/>
      <c r="Q58" s="241" t="str">
        <f>IFERROR(VLOOKUP(O58,BORCALACAK!$B$5:$AD$54,26,0),"")</f>
        <v/>
      </c>
      <c r="R58" s="290"/>
      <c r="S58" s="291"/>
      <c r="T58" s="292"/>
      <c r="U58" s="293" t="str">
        <f>IFERROR(VLOOKUP(S58,BORCALACAK!$B$61:$AD$110,26,0),"")</f>
        <v/>
      </c>
      <c r="V58" s="1"/>
      <c r="W58" s="1"/>
      <c r="X58" s="1"/>
      <c r="Y58" s="1"/>
      <c r="Z58" s="1"/>
      <c r="AA58" s="1"/>
      <c r="AB58" s="1"/>
      <c r="AC58" s="1"/>
      <c r="AD58" s="1"/>
      <c r="AE58" s="1"/>
      <c r="AF58" s="1"/>
      <c r="AG58" s="1"/>
    </row>
    <row r="59" spans="1:33" ht="20.100000000000001" customHeight="1" x14ac:dyDescent="0.3">
      <c r="A59" s="1"/>
      <c r="B59" s="257"/>
      <c r="C59" s="251"/>
      <c r="D59" s="252"/>
      <c r="E59" s="263"/>
      <c r="F59" s="270"/>
      <c r="G59" s="271"/>
      <c r="H59" s="257"/>
      <c r="I59" s="251"/>
      <c r="J59" s="252"/>
      <c r="K59" s="263"/>
      <c r="L59" s="270"/>
      <c r="M59" s="271"/>
      <c r="N59" s="286"/>
      <c r="O59" s="287"/>
      <c r="P59" s="288"/>
      <c r="Q59" s="289" t="str">
        <f>IFERROR(VLOOKUP(O59,BORCALACAK!$B$5:$AD$54,26,0),"")</f>
        <v/>
      </c>
      <c r="R59" s="294"/>
      <c r="S59" s="295"/>
      <c r="T59" s="296"/>
      <c r="U59" s="297" t="str">
        <f>IFERROR(VLOOKUP(S59,BORCALACAK!$B$61:$AD$110,26,0),"")</f>
        <v/>
      </c>
      <c r="V59" s="1"/>
      <c r="W59" s="1"/>
      <c r="X59" s="1"/>
      <c r="Y59" s="1"/>
      <c r="Z59" s="1"/>
      <c r="AA59" s="1"/>
      <c r="AB59" s="1"/>
      <c r="AC59" s="1"/>
      <c r="AD59" s="1"/>
      <c r="AE59" s="1"/>
      <c r="AF59" s="1"/>
      <c r="AG59" s="1"/>
    </row>
    <row r="60" spans="1:33" ht="20.100000000000001" customHeight="1" x14ac:dyDescent="0.3">
      <c r="A60" s="1"/>
      <c r="B60" s="253"/>
      <c r="C60" s="246"/>
      <c r="D60" s="247"/>
      <c r="E60" s="260"/>
      <c r="F60" s="267"/>
      <c r="G60" s="268"/>
      <c r="H60" s="253"/>
      <c r="I60" s="246"/>
      <c r="J60" s="247"/>
      <c r="K60" s="260"/>
      <c r="L60" s="267"/>
      <c r="M60" s="268"/>
      <c r="N60" s="283"/>
      <c r="O60" s="284"/>
      <c r="P60" s="285"/>
      <c r="Q60" s="241" t="str">
        <f>IFERROR(VLOOKUP(O60,BORCALACAK!$B$5:$AD$54,26,0),"")</f>
        <v/>
      </c>
      <c r="R60" s="290"/>
      <c r="S60" s="291"/>
      <c r="T60" s="292"/>
      <c r="U60" s="293" t="str">
        <f>IFERROR(VLOOKUP(S60,BORCALACAK!$B$61:$AD$110,26,0),"")</f>
        <v/>
      </c>
      <c r="V60" s="1"/>
      <c r="W60" s="1"/>
      <c r="X60" s="1"/>
      <c r="Y60" s="1"/>
      <c r="Z60" s="1"/>
      <c r="AA60" s="1"/>
      <c r="AB60" s="1"/>
      <c r="AC60" s="1"/>
      <c r="AD60" s="1"/>
      <c r="AE60" s="1"/>
      <c r="AF60" s="1"/>
      <c r="AG60" s="1"/>
    </row>
    <row r="61" spans="1:33" ht="20.100000000000001" customHeight="1" x14ac:dyDescent="0.3">
      <c r="A61" s="1"/>
      <c r="B61" s="257"/>
      <c r="C61" s="251"/>
      <c r="D61" s="252"/>
      <c r="E61" s="263"/>
      <c r="F61" s="270"/>
      <c r="G61" s="271"/>
      <c r="H61" s="257"/>
      <c r="I61" s="251"/>
      <c r="J61" s="252"/>
      <c r="K61" s="263"/>
      <c r="L61" s="270"/>
      <c r="M61" s="271"/>
      <c r="N61" s="286"/>
      <c r="O61" s="287"/>
      <c r="P61" s="288"/>
      <c r="Q61" s="289" t="str">
        <f>IFERROR(VLOOKUP(O61,BORCALACAK!$B$5:$AD$54,26,0),"")</f>
        <v/>
      </c>
      <c r="R61" s="294"/>
      <c r="S61" s="295"/>
      <c r="T61" s="296"/>
      <c r="U61" s="297" t="str">
        <f>IFERROR(VLOOKUP(S61,BORCALACAK!$B$61:$AD$110,26,0),"")</f>
        <v/>
      </c>
      <c r="V61" s="1"/>
      <c r="W61" s="1"/>
      <c r="X61" s="1"/>
      <c r="Y61" s="1"/>
      <c r="Z61" s="1"/>
      <c r="AA61" s="1"/>
      <c r="AB61" s="1"/>
      <c r="AC61" s="1"/>
      <c r="AD61" s="1"/>
      <c r="AE61" s="1"/>
      <c r="AF61" s="1"/>
      <c r="AG61" s="1"/>
    </row>
    <row r="62" spans="1:33" ht="20.100000000000001" customHeight="1" x14ac:dyDescent="0.3">
      <c r="A62" s="1"/>
      <c r="B62" s="253"/>
      <c r="C62" s="246"/>
      <c r="D62" s="247"/>
      <c r="E62" s="260"/>
      <c r="F62" s="267"/>
      <c r="G62" s="268"/>
      <c r="H62" s="253"/>
      <c r="I62" s="246"/>
      <c r="J62" s="247"/>
      <c r="K62" s="260"/>
      <c r="L62" s="267"/>
      <c r="M62" s="268"/>
      <c r="N62" s="283"/>
      <c r="O62" s="284"/>
      <c r="P62" s="285"/>
      <c r="Q62" s="241" t="str">
        <f>IFERROR(VLOOKUP(O62,BORCALACAK!$B$5:$AD$54,26,0),"")</f>
        <v/>
      </c>
      <c r="R62" s="290"/>
      <c r="S62" s="291"/>
      <c r="T62" s="292"/>
      <c r="U62" s="293" t="str">
        <f>IFERROR(VLOOKUP(S62,BORCALACAK!$B$61:$AD$110,26,0),"")</f>
        <v/>
      </c>
      <c r="V62" s="1"/>
      <c r="W62" s="1"/>
      <c r="X62" s="1"/>
      <c r="Y62" s="1"/>
      <c r="Z62" s="1"/>
      <c r="AA62" s="1"/>
      <c r="AB62" s="1"/>
      <c r="AC62" s="1"/>
      <c r="AD62" s="1"/>
      <c r="AE62" s="1"/>
      <c r="AF62" s="1"/>
      <c r="AG62" s="1"/>
    </row>
    <row r="63" spans="1:33" ht="20.100000000000001" customHeight="1" x14ac:dyDescent="0.3">
      <c r="A63" s="1"/>
      <c r="B63" s="257"/>
      <c r="C63" s="251"/>
      <c r="D63" s="252"/>
      <c r="E63" s="263"/>
      <c r="F63" s="270"/>
      <c r="G63" s="271"/>
      <c r="H63" s="257"/>
      <c r="I63" s="251"/>
      <c r="J63" s="252"/>
      <c r="K63" s="263"/>
      <c r="L63" s="270"/>
      <c r="M63" s="271"/>
      <c r="N63" s="286"/>
      <c r="O63" s="287"/>
      <c r="P63" s="288"/>
      <c r="Q63" s="289" t="str">
        <f>IFERROR(VLOOKUP(O63,BORCALACAK!$B$5:$AD$54,26,0),"")</f>
        <v/>
      </c>
      <c r="R63" s="294"/>
      <c r="S63" s="295"/>
      <c r="T63" s="296"/>
      <c r="U63" s="297" t="str">
        <f>IFERROR(VLOOKUP(S63,BORCALACAK!$B$61:$AD$110,26,0),"")</f>
        <v/>
      </c>
      <c r="V63" s="1"/>
      <c r="W63" s="1"/>
      <c r="X63" s="1"/>
      <c r="Y63" s="1"/>
      <c r="Z63" s="1"/>
      <c r="AA63" s="1"/>
      <c r="AB63" s="1"/>
      <c r="AC63" s="1"/>
      <c r="AD63" s="1"/>
      <c r="AE63" s="1"/>
      <c r="AF63" s="1"/>
      <c r="AG63" s="1"/>
    </row>
    <row r="64" spans="1:33" ht="20.100000000000001" customHeight="1" x14ac:dyDescent="0.3">
      <c r="A64" s="1"/>
      <c r="B64" s="253"/>
      <c r="C64" s="246"/>
      <c r="D64" s="247"/>
      <c r="E64" s="260"/>
      <c r="F64" s="267"/>
      <c r="G64" s="268"/>
      <c r="H64" s="253"/>
      <c r="I64" s="246"/>
      <c r="J64" s="247"/>
      <c r="K64" s="260"/>
      <c r="L64" s="267"/>
      <c r="M64" s="268"/>
      <c r="N64" s="283"/>
      <c r="O64" s="284"/>
      <c r="P64" s="285"/>
      <c r="Q64" s="241" t="str">
        <f>IFERROR(VLOOKUP(O64,BORCALACAK!$B$5:$AD$54,26,0),"")</f>
        <v/>
      </c>
      <c r="R64" s="290"/>
      <c r="S64" s="291"/>
      <c r="T64" s="292"/>
      <c r="U64" s="293" t="str">
        <f>IFERROR(VLOOKUP(S64,BORCALACAK!$B$61:$AD$110,26,0),"")</f>
        <v/>
      </c>
      <c r="V64" s="1"/>
      <c r="W64" s="1"/>
      <c r="X64" s="1"/>
      <c r="Y64" s="1"/>
      <c r="Z64" s="1"/>
      <c r="AA64" s="1"/>
      <c r="AB64" s="1"/>
      <c r="AC64" s="1"/>
      <c r="AD64" s="1"/>
      <c r="AE64" s="1"/>
      <c r="AF64" s="1"/>
      <c r="AG64" s="1"/>
    </row>
    <row r="65" spans="1:33" ht="20.100000000000001" customHeight="1" x14ac:dyDescent="0.3">
      <c r="A65" s="1"/>
      <c r="B65" s="257"/>
      <c r="C65" s="251"/>
      <c r="D65" s="252"/>
      <c r="E65" s="263"/>
      <c r="F65" s="270"/>
      <c r="G65" s="271"/>
      <c r="H65" s="257"/>
      <c r="I65" s="251"/>
      <c r="J65" s="252"/>
      <c r="K65" s="263"/>
      <c r="L65" s="270"/>
      <c r="M65" s="271"/>
      <c r="N65" s="286"/>
      <c r="O65" s="287"/>
      <c r="P65" s="288"/>
      <c r="Q65" s="289" t="str">
        <f>IFERROR(VLOOKUP(O65,BORCALACAK!$B$5:$AD$54,26,0),"")</f>
        <v/>
      </c>
      <c r="R65" s="294"/>
      <c r="S65" s="295"/>
      <c r="T65" s="296"/>
      <c r="U65" s="297" t="str">
        <f>IFERROR(VLOOKUP(S65,BORCALACAK!$B$61:$AD$110,26,0),"")</f>
        <v/>
      </c>
      <c r="V65" s="1"/>
      <c r="W65" s="1"/>
      <c r="X65" s="1"/>
      <c r="Y65" s="1"/>
      <c r="Z65" s="1"/>
      <c r="AA65" s="1"/>
      <c r="AB65" s="1"/>
      <c r="AC65" s="1"/>
      <c r="AD65" s="1"/>
      <c r="AE65" s="1"/>
      <c r="AF65" s="1"/>
      <c r="AG65" s="1"/>
    </row>
    <row r="66" spans="1:33" ht="20.100000000000001" customHeight="1" x14ac:dyDescent="0.3">
      <c r="A66" s="1"/>
      <c r="B66" s="253"/>
      <c r="C66" s="246"/>
      <c r="D66" s="247"/>
      <c r="E66" s="260"/>
      <c r="F66" s="267"/>
      <c r="G66" s="268"/>
      <c r="H66" s="253"/>
      <c r="I66" s="246"/>
      <c r="J66" s="247"/>
      <c r="K66" s="260"/>
      <c r="L66" s="267"/>
      <c r="M66" s="268"/>
      <c r="N66" s="283"/>
      <c r="O66" s="284"/>
      <c r="P66" s="285"/>
      <c r="Q66" s="241" t="str">
        <f>IFERROR(VLOOKUP(O66,BORCALACAK!$B$5:$AD$54,26,0),"")</f>
        <v/>
      </c>
      <c r="R66" s="290"/>
      <c r="S66" s="291"/>
      <c r="T66" s="292"/>
      <c r="U66" s="293" t="str">
        <f>IFERROR(VLOOKUP(S66,BORCALACAK!$B$61:$AD$110,26,0),"")</f>
        <v/>
      </c>
      <c r="V66" s="1"/>
      <c r="W66" s="1"/>
      <c r="X66" s="1"/>
      <c r="Y66" s="1"/>
      <c r="Z66" s="1"/>
      <c r="AA66" s="1"/>
      <c r="AB66" s="1"/>
      <c r="AC66" s="1"/>
      <c r="AD66" s="1"/>
      <c r="AE66" s="1"/>
      <c r="AF66" s="1"/>
      <c r="AG66" s="1"/>
    </row>
    <row r="67" spans="1:33" ht="20.100000000000001" customHeight="1" x14ac:dyDescent="0.3">
      <c r="A67" s="1"/>
      <c r="B67" s="257"/>
      <c r="C67" s="251"/>
      <c r="D67" s="252"/>
      <c r="E67" s="263"/>
      <c r="F67" s="270"/>
      <c r="G67" s="271"/>
      <c r="H67" s="257"/>
      <c r="I67" s="251"/>
      <c r="J67" s="252"/>
      <c r="K67" s="263"/>
      <c r="L67" s="270"/>
      <c r="M67" s="271"/>
      <c r="N67" s="286"/>
      <c r="O67" s="287"/>
      <c r="P67" s="288"/>
      <c r="Q67" s="289" t="str">
        <f>IFERROR(VLOOKUP(O67,BORCALACAK!$B$5:$AD$54,26,0),"")</f>
        <v/>
      </c>
      <c r="R67" s="294"/>
      <c r="S67" s="295"/>
      <c r="T67" s="296"/>
      <c r="U67" s="297" t="str">
        <f>IFERROR(VLOOKUP(S67,BORCALACAK!$B$61:$AD$110,26,0),"")</f>
        <v/>
      </c>
      <c r="V67" s="1"/>
      <c r="W67" s="1"/>
      <c r="X67" s="1"/>
      <c r="Y67" s="1"/>
      <c r="Z67" s="1"/>
      <c r="AA67" s="1"/>
      <c r="AB67" s="1"/>
      <c r="AC67" s="1"/>
      <c r="AD67" s="1"/>
      <c r="AE67" s="1"/>
      <c r="AF67" s="1"/>
      <c r="AG67" s="1"/>
    </row>
    <row r="68" spans="1:33" ht="20.100000000000001" customHeight="1" x14ac:dyDescent="0.3">
      <c r="A68" s="1"/>
      <c r="B68" s="253"/>
      <c r="C68" s="246"/>
      <c r="D68" s="247"/>
      <c r="E68" s="260"/>
      <c r="F68" s="267"/>
      <c r="G68" s="268"/>
      <c r="H68" s="253"/>
      <c r="I68" s="246"/>
      <c r="J68" s="247"/>
      <c r="K68" s="260"/>
      <c r="L68" s="267"/>
      <c r="M68" s="268"/>
      <c r="N68" s="283"/>
      <c r="O68" s="284"/>
      <c r="P68" s="285"/>
      <c r="Q68" s="241" t="str">
        <f>IFERROR(VLOOKUP(O68,BORCALACAK!$B$5:$AD$54,26,0),"")</f>
        <v/>
      </c>
      <c r="R68" s="290"/>
      <c r="S68" s="291"/>
      <c r="T68" s="292"/>
      <c r="U68" s="293" t="str">
        <f>IFERROR(VLOOKUP(S68,BORCALACAK!$B$61:$AD$110,26,0),"")</f>
        <v/>
      </c>
      <c r="V68" s="1"/>
      <c r="W68" s="1"/>
      <c r="X68" s="1"/>
      <c r="Y68" s="1"/>
      <c r="Z68" s="1"/>
      <c r="AA68" s="1"/>
      <c r="AB68" s="1"/>
      <c r="AC68" s="1"/>
      <c r="AD68" s="1"/>
      <c r="AE68" s="1"/>
      <c r="AF68" s="1"/>
      <c r="AG68" s="1"/>
    </row>
    <row r="69" spans="1:33" ht="20.100000000000001" customHeight="1" x14ac:dyDescent="0.3">
      <c r="A69" s="1"/>
      <c r="B69" s="257"/>
      <c r="C69" s="251"/>
      <c r="D69" s="252"/>
      <c r="E69" s="263"/>
      <c r="F69" s="270"/>
      <c r="G69" s="271"/>
      <c r="H69" s="257"/>
      <c r="I69" s="251"/>
      <c r="J69" s="252"/>
      <c r="K69" s="263"/>
      <c r="L69" s="270"/>
      <c r="M69" s="271"/>
      <c r="N69" s="286"/>
      <c r="O69" s="287"/>
      <c r="P69" s="288"/>
      <c r="Q69" s="289" t="str">
        <f>IFERROR(VLOOKUP(O69,BORCALACAK!$B$5:$AD$54,26,0),"")</f>
        <v/>
      </c>
      <c r="R69" s="294"/>
      <c r="S69" s="295"/>
      <c r="T69" s="296"/>
      <c r="U69" s="297" t="str">
        <f>IFERROR(VLOOKUP(S69,BORCALACAK!$B$61:$AD$110,26,0),"")</f>
        <v/>
      </c>
      <c r="V69" s="1"/>
      <c r="W69" s="1"/>
      <c r="X69" s="1"/>
      <c r="Y69" s="1"/>
      <c r="Z69" s="1"/>
      <c r="AA69" s="1"/>
      <c r="AB69" s="1"/>
      <c r="AC69" s="1"/>
      <c r="AD69" s="1"/>
      <c r="AE69" s="1"/>
      <c r="AF69" s="1"/>
      <c r="AG69" s="1"/>
    </row>
    <row r="70" spans="1:33" ht="20.100000000000001" customHeight="1" x14ac:dyDescent="0.3">
      <c r="A70" s="1"/>
      <c r="B70" s="253"/>
      <c r="C70" s="246"/>
      <c r="D70" s="247"/>
      <c r="E70" s="260"/>
      <c r="F70" s="267"/>
      <c r="G70" s="268"/>
      <c r="H70" s="253"/>
      <c r="I70" s="246"/>
      <c r="J70" s="247"/>
      <c r="K70" s="260"/>
      <c r="L70" s="267"/>
      <c r="M70" s="268"/>
      <c r="N70" s="283"/>
      <c r="O70" s="284"/>
      <c r="P70" s="285"/>
      <c r="Q70" s="241" t="str">
        <f>IFERROR(VLOOKUP(O70,BORCALACAK!$B$5:$AD$54,26,0),"")</f>
        <v/>
      </c>
      <c r="R70" s="290"/>
      <c r="S70" s="291"/>
      <c r="T70" s="292"/>
      <c r="U70" s="293" t="str">
        <f>IFERROR(VLOOKUP(S70,BORCALACAK!$B$61:$AD$110,26,0),"")</f>
        <v/>
      </c>
      <c r="V70" s="1"/>
      <c r="W70" s="1"/>
      <c r="X70" s="1"/>
      <c r="Y70" s="1"/>
      <c r="Z70" s="1"/>
      <c r="AA70" s="1"/>
      <c r="AB70" s="1"/>
      <c r="AC70" s="1"/>
      <c r="AD70" s="1"/>
      <c r="AE70" s="1"/>
      <c r="AF70" s="1"/>
      <c r="AG70" s="1"/>
    </row>
    <row r="71" spans="1:33" ht="20.100000000000001" customHeight="1" x14ac:dyDescent="0.3">
      <c r="A71" s="1"/>
      <c r="B71" s="257"/>
      <c r="C71" s="251"/>
      <c r="D71" s="252"/>
      <c r="E71" s="263"/>
      <c r="F71" s="270"/>
      <c r="G71" s="271"/>
      <c r="H71" s="257"/>
      <c r="I71" s="251"/>
      <c r="J71" s="252"/>
      <c r="K71" s="263"/>
      <c r="L71" s="270"/>
      <c r="M71" s="271"/>
      <c r="N71" s="286"/>
      <c r="O71" s="287"/>
      <c r="P71" s="288"/>
      <c r="Q71" s="289" t="str">
        <f>IFERROR(VLOOKUP(O71,BORCALACAK!$B$5:$AD$54,26,0),"")</f>
        <v/>
      </c>
      <c r="R71" s="294"/>
      <c r="S71" s="295"/>
      <c r="T71" s="296"/>
      <c r="U71" s="297" t="str">
        <f>IFERROR(VLOOKUP(S71,BORCALACAK!$B$61:$AD$110,26,0),"")</f>
        <v/>
      </c>
      <c r="V71" s="1"/>
      <c r="W71" s="1"/>
      <c r="X71" s="1"/>
      <c r="Y71" s="1"/>
      <c r="Z71" s="1"/>
      <c r="AA71" s="1"/>
      <c r="AB71" s="1"/>
      <c r="AC71" s="1"/>
      <c r="AD71" s="1"/>
      <c r="AE71" s="1"/>
      <c r="AF71" s="1"/>
      <c r="AG71" s="1"/>
    </row>
    <row r="72" spans="1:33" ht="20.100000000000001" customHeight="1" x14ac:dyDescent="0.3">
      <c r="A72" s="1"/>
      <c r="B72" s="253"/>
      <c r="C72" s="246"/>
      <c r="D72" s="247"/>
      <c r="E72" s="260"/>
      <c r="F72" s="267"/>
      <c r="G72" s="268"/>
      <c r="H72" s="253"/>
      <c r="I72" s="246"/>
      <c r="J72" s="247"/>
      <c r="K72" s="260"/>
      <c r="L72" s="267"/>
      <c r="M72" s="268"/>
      <c r="N72" s="283"/>
      <c r="O72" s="284"/>
      <c r="P72" s="285"/>
      <c r="Q72" s="241" t="str">
        <f>IFERROR(VLOOKUP(O72,BORCALACAK!$B$5:$AD$54,26,0),"")</f>
        <v/>
      </c>
      <c r="R72" s="290"/>
      <c r="S72" s="291"/>
      <c r="T72" s="292"/>
      <c r="U72" s="293" t="str">
        <f>IFERROR(VLOOKUP(S72,BORCALACAK!$B$61:$AD$110,26,0),"")</f>
        <v/>
      </c>
      <c r="V72" s="1"/>
      <c r="W72" s="1"/>
      <c r="X72" s="1"/>
      <c r="Y72" s="1"/>
      <c r="Z72" s="1"/>
      <c r="AA72" s="1"/>
      <c r="AB72" s="1"/>
      <c r="AC72" s="1"/>
      <c r="AD72" s="1"/>
      <c r="AE72" s="1"/>
      <c r="AF72" s="1"/>
      <c r="AG72" s="1"/>
    </row>
    <row r="73" spans="1:33" ht="20.100000000000001" customHeight="1" x14ac:dyDescent="0.3">
      <c r="A73" s="1"/>
      <c r="B73" s="257"/>
      <c r="C73" s="251"/>
      <c r="D73" s="252"/>
      <c r="E73" s="263"/>
      <c r="F73" s="270"/>
      <c r="G73" s="271"/>
      <c r="H73" s="257"/>
      <c r="I73" s="251"/>
      <c r="J73" s="252"/>
      <c r="K73" s="263"/>
      <c r="L73" s="270"/>
      <c r="M73" s="271"/>
      <c r="N73" s="286"/>
      <c r="O73" s="287"/>
      <c r="P73" s="288"/>
      <c r="Q73" s="289" t="str">
        <f>IFERROR(VLOOKUP(O73,BORCALACAK!$B$5:$AD$54,26,0),"")</f>
        <v/>
      </c>
      <c r="R73" s="294"/>
      <c r="S73" s="295"/>
      <c r="T73" s="296"/>
      <c r="U73" s="297" t="str">
        <f>IFERROR(VLOOKUP(S73,BORCALACAK!$B$61:$AD$110,26,0),"")</f>
        <v/>
      </c>
      <c r="V73" s="1"/>
      <c r="W73" s="1"/>
      <c r="X73" s="1"/>
      <c r="Y73" s="1"/>
      <c r="Z73" s="1"/>
      <c r="AA73" s="1"/>
      <c r="AB73" s="1"/>
      <c r="AC73" s="1"/>
      <c r="AD73" s="1"/>
      <c r="AE73" s="1"/>
      <c r="AF73" s="1"/>
      <c r="AG73" s="1"/>
    </row>
    <row r="74" spans="1:33" ht="20.100000000000001" customHeight="1" x14ac:dyDescent="0.3">
      <c r="A74" s="1"/>
      <c r="B74" s="253"/>
      <c r="C74" s="246"/>
      <c r="D74" s="247"/>
      <c r="E74" s="260"/>
      <c r="F74" s="267"/>
      <c r="G74" s="268"/>
      <c r="H74" s="253"/>
      <c r="I74" s="246"/>
      <c r="J74" s="247"/>
      <c r="K74" s="260"/>
      <c r="L74" s="267"/>
      <c r="M74" s="268"/>
      <c r="N74" s="283"/>
      <c r="O74" s="284"/>
      <c r="P74" s="285"/>
      <c r="Q74" s="241" t="str">
        <f>IFERROR(VLOOKUP(O74,BORCALACAK!$B$5:$AD$54,26,0),"")</f>
        <v/>
      </c>
      <c r="R74" s="290"/>
      <c r="S74" s="291"/>
      <c r="T74" s="292"/>
      <c r="U74" s="293" t="str">
        <f>IFERROR(VLOOKUP(S74,BORCALACAK!$B$61:$AD$110,26,0),"")</f>
        <v/>
      </c>
      <c r="V74" s="1"/>
      <c r="W74" s="1"/>
      <c r="X74" s="1"/>
      <c r="Y74" s="1"/>
      <c r="Z74" s="1"/>
      <c r="AA74" s="1"/>
      <c r="AB74" s="1"/>
      <c r="AC74" s="1"/>
      <c r="AD74" s="1"/>
      <c r="AE74" s="1"/>
      <c r="AF74" s="1"/>
      <c r="AG74" s="1"/>
    </row>
    <row r="75" spans="1:33" ht="20.100000000000001" customHeight="1" x14ac:dyDescent="0.3">
      <c r="A75" s="1"/>
      <c r="B75" s="257"/>
      <c r="C75" s="251"/>
      <c r="D75" s="252"/>
      <c r="E75" s="263"/>
      <c r="F75" s="270"/>
      <c r="G75" s="271"/>
      <c r="H75" s="257"/>
      <c r="I75" s="251"/>
      <c r="J75" s="252"/>
      <c r="K75" s="263"/>
      <c r="L75" s="270"/>
      <c r="M75" s="271"/>
      <c r="N75" s="286"/>
      <c r="O75" s="287"/>
      <c r="P75" s="288"/>
      <c r="Q75" s="289" t="str">
        <f>IFERROR(VLOOKUP(O75,BORCALACAK!$B$5:$AD$54,26,0),"")</f>
        <v/>
      </c>
      <c r="R75" s="294"/>
      <c r="S75" s="295"/>
      <c r="T75" s="296"/>
      <c r="U75" s="297" t="str">
        <f>IFERROR(VLOOKUP(S75,BORCALACAK!$B$61:$AD$110,26,0),"")</f>
        <v/>
      </c>
      <c r="V75" s="1"/>
      <c r="W75" s="1"/>
      <c r="X75" s="1"/>
      <c r="Y75" s="1"/>
      <c r="Z75" s="1"/>
      <c r="AA75" s="1"/>
      <c r="AB75" s="1"/>
      <c r="AC75" s="1"/>
      <c r="AD75" s="1"/>
      <c r="AE75" s="1"/>
      <c r="AF75" s="1"/>
      <c r="AG75" s="1"/>
    </row>
    <row r="76" spans="1:33" ht="20.100000000000001" customHeight="1" x14ac:dyDescent="0.3">
      <c r="A76" s="1"/>
      <c r="B76" s="253"/>
      <c r="C76" s="246"/>
      <c r="D76" s="247"/>
      <c r="E76" s="260"/>
      <c r="F76" s="267"/>
      <c r="G76" s="268"/>
      <c r="H76" s="253"/>
      <c r="I76" s="246"/>
      <c r="J76" s="247"/>
      <c r="K76" s="260"/>
      <c r="L76" s="267"/>
      <c r="M76" s="268"/>
      <c r="N76" s="283"/>
      <c r="O76" s="284"/>
      <c r="P76" s="285"/>
      <c r="Q76" s="241" t="str">
        <f>IFERROR(VLOOKUP(O76,BORCALACAK!$B$5:$AD$54,26,0),"")</f>
        <v/>
      </c>
      <c r="R76" s="290"/>
      <c r="S76" s="291"/>
      <c r="T76" s="292"/>
      <c r="U76" s="293" t="str">
        <f>IFERROR(VLOOKUP(S76,BORCALACAK!$B$61:$AD$110,26,0),"")</f>
        <v/>
      </c>
      <c r="V76" s="1"/>
      <c r="W76" s="1"/>
      <c r="X76" s="1"/>
      <c r="Y76" s="1"/>
      <c r="Z76" s="1"/>
      <c r="AA76" s="1"/>
      <c r="AB76" s="1"/>
      <c r="AC76" s="1"/>
      <c r="AD76" s="1"/>
      <c r="AE76" s="1"/>
      <c r="AF76" s="1"/>
      <c r="AG76" s="1"/>
    </row>
    <row r="77" spans="1:33" ht="20.100000000000001" customHeight="1" x14ac:dyDescent="0.3">
      <c r="A77" s="1"/>
      <c r="B77" s="257"/>
      <c r="C77" s="251"/>
      <c r="D77" s="252"/>
      <c r="E77" s="263"/>
      <c r="F77" s="270"/>
      <c r="G77" s="271"/>
      <c r="H77" s="257"/>
      <c r="I77" s="251"/>
      <c r="J77" s="252"/>
      <c r="K77" s="263"/>
      <c r="L77" s="270"/>
      <c r="M77" s="271"/>
      <c r="N77" s="286"/>
      <c r="O77" s="287"/>
      <c r="P77" s="288"/>
      <c r="Q77" s="289" t="str">
        <f>IFERROR(VLOOKUP(O77,BORCALACAK!$B$5:$AD$54,26,0),"")</f>
        <v/>
      </c>
      <c r="R77" s="294"/>
      <c r="S77" s="295"/>
      <c r="T77" s="296"/>
      <c r="U77" s="297" t="str">
        <f>IFERROR(VLOOKUP(S77,BORCALACAK!$B$61:$AD$110,26,0),"")</f>
        <v/>
      </c>
      <c r="V77" s="1"/>
      <c r="W77" s="1"/>
      <c r="X77" s="1"/>
      <c r="Y77" s="1"/>
      <c r="Z77" s="1"/>
      <c r="AA77" s="1"/>
      <c r="AB77" s="1"/>
      <c r="AC77" s="1"/>
      <c r="AD77" s="1"/>
      <c r="AE77" s="1"/>
      <c r="AF77" s="1"/>
      <c r="AG77" s="1"/>
    </row>
    <row r="78" spans="1:33" ht="20.100000000000001" customHeight="1" x14ac:dyDescent="0.3">
      <c r="A78" s="1"/>
      <c r="B78" s="253"/>
      <c r="C78" s="246"/>
      <c r="D78" s="247"/>
      <c r="E78" s="260"/>
      <c r="F78" s="267"/>
      <c r="G78" s="268"/>
      <c r="H78" s="253"/>
      <c r="I78" s="246"/>
      <c r="J78" s="247"/>
      <c r="K78" s="260"/>
      <c r="L78" s="267"/>
      <c r="M78" s="268"/>
      <c r="N78" s="283"/>
      <c r="O78" s="284"/>
      <c r="P78" s="285"/>
      <c r="Q78" s="241" t="str">
        <f>IFERROR(VLOOKUP(O78,BORCALACAK!$B$5:$AD$54,26,0),"")</f>
        <v/>
      </c>
      <c r="R78" s="290"/>
      <c r="S78" s="291"/>
      <c r="T78" s="292"/>
      <c r="U78" s="293" t="str">
        <f>IFERROR(VLOOKUP(S78,BORCALACAK!$B$61:$AD$110,26,0),"")</f>
        <v/>
      </c>
      <c r="V78" s="1"/>
      <c r="W78" s="1"/>
      <c r="X78" s="1"/>
      <c r="Y78" s="1"/>
      <c r="Z78" s="1"/>
      <c r="AA78" s="1"/>
      <c r="AB78" s="1"/>
      <c r="AC78" s="1"/>
      <c r="AD78" s="1"/>
      <c r="AE78" s="1"/>
      <c r="AF78" s="1"/>
      <c r="AG78" s="1"/>
    </row>
    <row r="79" spans="1:33" ht="20.100000000000001" customHeight="1" x14ac:dyDescent="0.3">
      <c r="A79" s="1"/>
      <c r="B79" s="257"/>
      <c r="C79" s="251"/>
      <c r="D79" s="252"/>
      <c r="E79" s="263"/>
      <c r="F79" s="270"/>
      <c r="G79" s="271"/>
      <c r="H79" s="257"/>
      <c r="I79" s="251"/>
      <c r="J79" s="252"/>
      <c r="K79" s="263"/>
      <c r="L79" s="270"/>
      <c r="M79" s="271"/>
      <c r="N79" s="286"/>
      <c r="O79" s="287"/>
      <c r="P79" s="288"/>
      <c r="Q79" s="289" t="str">
        <f>IFERROR(VLOOKUP(O79,BORCALACAK!$B$5:$AD$54,26,0),"")</f>
        <v/>
      </c>
      <c r="R79" s="294"/>
      <c r="S79" s="295"/>
      <c r="T79" s="296"/>
      <c r="U79" s="297" t="str">
        <f>IFERROR(VLOOKUP(S79,BORCALACAK!$B$61:$AD$110,26,0),"")</f>
        <v/>
      </c>
      <c r="V79" s="1"/>
      <c r="W79" s="1"/>
      <c r="X79" s="1"/>
      <c r="Y79" s="1"/>
      <c r="Z79" s="1"/>
      <c r="AA79" s="1"/>
      <c r="AB79" s="1"/>
      <c r="AC79" s="1"/>
      <c r="AD79" s="1"/>
      <c r="AE79" s="1"/>
      <c r="AF79" s="1"/>
      <c r="AG79" s="1"/>
    </row>
    <row r="80" spans="1:33" ht="20.100000000000001" customHeight="1" x14ac:dyDescent="0.3">
      <c r="A80" s="1"/>
      <c r="B80" s="253"/>
      <c r="C80" s="246"/>
      <c r="D80" s="247"/>
      <c r="E80" s="260"/>
      <c r="F80" s="267"/>
      <c r="G80" s="268"/>
      <c r="H80" s="253"/>
      <c r="I80" s="246"/>
      <c r="J80" s="247"/>
      <c r="K80" s="260"/>
      <c r="L80" s="267"/>
      <c r="M80" s="268"/>
      <c r="N80" s="283"/>
      <c r="O80" s="284"/>
      <c r="P80" s="285"/>
      <c r="Q80" s="241" t="str">
        <f>IFERROR(VLOOKUP(O80,BORCALACAK!$B$5:$AD$54,26,0),"")</f>
        <v/>
      </c>
      <c r="R80" s="290"/>
      <c r="S80" s="291"/>
      <c r="T80" s="292"/>
      <c r="U80" s="293" t="str">
        <f>IFERROR(VLOOKUP(S80,BORCALACAK!$B$61:$AD$110,26,0),"")</f>
        <v/>
      </c>
      <c r="V80" s="1"/>
      <c r="W80" s="1"/>
      <c r="X80" s="1"/>
      <c r="Y80" s="1"/>
      <c r="Z80" s="1"/>
      <c r="AA80" s="1"/>
      <c r="AB80" s="1"/>
      <c r="AC80" s="1"/>
      <c r="AD80" s="1"/>
      <c r="AE80" s="1"/>
      <c r="AF80" s="1"/>
      <c r="AG80" s="1"/>
    </row>
    <row r="81" spans="1:33" ht="20.100000000000001" customHeight="1" x14ac:dyDescent="0.3">
      <c r="A81" s="1"/>
      <c r="B81" s="257"/>
      <c r="C81" s="251"/>
      <c r="D81" s="252"/>
      <c r="E81" s="263"/>
      <c r="F81" s="270"/>
      <c r="G81" s="271"/>
      <c r="H81" s="257"/>
      <c r="I81" s="251"/>
      <c r="J81" s="252"/>
      <c r="K81" s="263"/>
      <c r="L81" s="270"/>
      <c r="M81" s="271"/>
      <c r="N81" s="286"/>
      <c r="O81" s="287"/>
      <c r="P81" s="288"/>
      <c r="Q81" s="289" t="str">
        <f>IFERROR(VLOOKUP(O81,BORCALACAK!$B$5:$AD$54,26,0),"")</f>
        <v/>
      </c>
      <c r="R81" s="294"/>
      <c r="S81" s="295"/>
      <c r="T81" s="296"/>
      <c r="U81" s="297" t="str">
        <f>IFERROR(VLOOKUP(S81,BORCALACAK!$B$61:$AD$110,26,0),"")</f>
        <v/>
      </c>
      <c r="V81" s="1"/>
      <c r="W81" s="1"/>
      <c r="X81" s="1"/>
      <c r="Y81" s="1"/>
      <c r="Z81" s="1"/>
      <c r="AA81" s="1"/>
      <c r="AB81" s="1"/>
      <c r="AC81" s="1"/>
      <c r="AD81" s="1"/>
      <c r="AE81" s="1"/>
      <c r="AF81" s="1"/>
      <c r="AG81" s="1"/>
    </row>
    <row r="82" spans="1:33" ht="20.100000000000001" customHeight="1" x14ac:dyDescent="0.3">
      <c r="A82" s="1"/>
      <c r="B82" s="253"/>
      <c r="C82" s="246"/>
      <c r="D82" s="247"/>
      <c r="E82" s="260"/>
      <c r="F82" s="267"/>
      <c r="G82" s="268"/>
      <c r="H82" s="253"/>
      <c r="I82" s="246"/>
      <c r="J82" s="247"/>
      <c r="K82" s="260"/>
      <c r="L82" s="267"/>
      <c r="M82" s="268"/>
      <c r="N82" s="283"/>
      <c r="O82" s="284"/>
      <c r="P82" s="285"/>
      <c r="Q82" s="241" t="str">
        <f>IFERROR(VLOOKUP(O82,BORCALACAK!$B$5:$AD$54,26,0),"")</f>
        <v/>
      </c>
      <c r="R82" s="290"/>
      <c r="S82" s="291"/>
      <c r="T82" s="292"/>
      <c r="U82" s="293" t="str">
        <f>IFERROR(VLOOKUP(S82,BORCALACAK!$B$61:$AD$110,26,0),"")</f>
        <v/>
      </c>
      <c r="V82" s="1"/>
      <c r="W82" s="1"/>
      <c r="X82" s="1"/>
      <c r="Y82" s="1"/>
      <c r="Z82" s="1"/>
      <c r="AA82" s="1"/>
      <c r="AB82" s="1"/>
      <c r="AC82" s="1"/>
      <c r="AD82" s="1"/>
      <c r="AE82" s="1"/>
      <c r="AF82" s="1"/>
      <c r="AG82" s="1"/>
    </row>
    <row r="83" spans="1:33" ht="20.100000000000001" customHeight="1" x14ac:dyDescent="0.3">
      <c r="A83" s="1"/>
      <c r="B83" s="257"/>
      <c r="C83" s="251"/>
      <c r="D83" s="252"/>
      <c r="E83" s="263"/>
      <c r="F83" s="270"/>
      <c r="G83" s="271"/>
      <c r="H83" s="257"/>
      <c r="I83" s="251"/>
      <c r="J83" s="252"/>
      <c r="K83" s="263"/>
      <c r="L83" s="270"/>
      <c r="M83" s="271"/>
      <c r="N83" s="286"/>
      <c r="O83" s="287"/>
      <c r="P83" s="288"/>
      <c r="Q83" s="289" t="str">
        <f>IFERROR(VLOOKUP(O83,BORCALACAK!$B$5:$AD$54,26,0),"")</f>
        <v/>
      </c>
      <c r="R83" s="294"/>
      <c r="S83" s="295"/>
      <c r="T83" s="296"/>
      <c r="U83" s="297" t="str">
        <f>IFERROR(VLOOKUP(S83,BORCALACAK!$B$61:$AD$110,26,0),"")</f>
        <v/>
      </c>
      <c r="V83" s="1"/>
      <c r="W83" s="1"/>
      <c r="X83" s="1"/>
      <c r="Y83" s="1"/>
      <c r="Z83" s="1"/>
      <c r="AA83" s="1"/>
      <c r="AB83" s="1"/>
      <c r="AC83" s="1"/>
      <c r="AD83" s="1"/>
      <c r="AE83" s="1"/>
      <c r="AF83" s="1"/>
      <c r="AG83" s="1"/>
    </row>
    <row r="84" spans="1:33" ht="20.100000000000001" customHeight="1" x14ac:dyDescent="0.3">
      <c r="A84" s="1"/>
      <c r="B84" s="253"/>
      <c r="C84" s="246"/>
      <c r="D84" s="247"/>
      <c r="E84" s="260"/>
      <c r="F84" s="267"/>
      <c r="G84" s="268"/>
      <c r="H84" s="253"/>
      <c r="I84" s="246"/>
      <c r="J84" s="247"/>
      <c r="K84" s="260"/>
      <c r="L84" s="267"/>
      <c r="M84" s="268"/>
      <c r="N84" s="283"/>
      <c r="O84" s="284"/>
      <c r="P84" s="285"/>
      <c r="Q84" s="241" t="str">
        <f>IFERROR(VLOOKUP(O84,BORCALACAK!$B$5:$AD$54,26,0),"")</f>
        <v/>
      </c>
      <c r="R84" s="290"/>
      <c r="S84" s="291"/>
      <c r="T84" s="292"/>
      <c r="U84" s="293" t="str">
        <f>IFERROR(VLOOKUP(S84,BORCALACAK!$B$61:$AD$110,26,0),"")</f>
        <v/>
      </c>
      <c r="V84" s="1"/>
      <c r="W84" s="1"/>
      <c r="X84" s="1"/>
      <c r="Y84" s="1"/>
      <c r="Z84" s="1"/>
      <c r="AA84" s="1"/>
      <c r="AB84" s="1"/>
      <c r="AC84" s="1"/>
      <c r="AD84" s="1"/>
      <c r="AE84" s="1"/>
      <c r="AF84" s="1"/>
      <c r="AG84" s="1"/>
    </row>
    <row r="85" spans="1:33" ht="20.100000000000001" customHeight="1" x14ac:dyDescent="0.3">
      <c r="A85" s="1"/>
      <c r="B85" s="257"/>
      <c r="C85" s="251"/>
      <c r="D85" s="252"/>
      <c r="E85" s="263"/>
      <c r="F85" s="270"/>
      <c r="G85" s="271"/>
      <c r="H85" s="257"/>
      <c r="I85" s="251"/>
      <c r="J85" s="252"/>
      <c r="K85" s="263"/>
      <c r="L85" s="270"/>
      <c r="M85" s="271"/>
      <c r="N85" s="286"/>
      <c r="O85" s="287"/>
      <c r="P85" s="288"/>
      <c r="Q85" s="289" t="str">
        <f>IFERROR(VLOOKUP(O85,BORCALACAK!$B$5:$AD$54,26,0),"")</f>
        <v/>
      </c>
      <c r="R85" s="294"/>
      <c r="S85" s="295"/>
      <c r="T85" s="296"/>
      <c r="U85" s="297" t="str">
        <f>IFERROR(VLOOKUP(S85,BORCALACAK!$B$61:$AD$110,26,0),"")</f>
        <v/>
      </c>
      <c r="V85" s="1"/>
      <c r="W85" s="1"/>
      <c r="X85" s="1"/>
      <c r="Y85" s="1"/>
      <c r="Z85" s="1"/>
      <c r="AA85" s="1"/>
      <c r="AB85" s="1"/>
      <c r="AC85" s="1"/>
      <c r="AD85" s="1"/>
      <c r="AE85" s="1"/>
      <c r="AF85" s="1"/>
      <c r="AG85" s="1"/>
    </row>
    <row r="86" spans="1:33" ht="20.100000000000001" customHeight="1" x14ac:dyDescent="0.3">
      <c r="A86" s="1"/>
      <c r="B86" s="253"/>
      <c r="C86" s="246"/>
      <c r="D86" s="247"/>
      <c r="E86" s="260"/>
      <c r="F86" s="267"/>
      <c r="G86" s="268"/>
      <c r="H86" s="253"/>
      <c r="I86" s="246"/>
      <c r="J86" s="247"/>
      <c r="K86" s="260"/>
      <c r="L86" s="267"/>
      <c r="M86" s="268"/>
      <c r="N86" s="283"/>
      <c r="O86" s="284"/>
      <c r="P86" s="285"/>
      <c r="Q86" s="241" t="str">
        <f>IFERROR(VLOOKUP(O86,BORCALACAK!$B$5:$AD$54,26,0),"")</f>
        <v/>
      </c>
      <c r="R86" s="290"/>
      <c r="S86" s="291"/>
      <c r="T86" s="292"/>
      <c r="U86" s="293" t="str">
        <f>IFERROR(VLOOKUP(S86,BORCALACAK!$B$61:$AD$110,26,0),"")</f>
        <v/>
      </c>
      <c r="V86" s="1"/>
      <c r="W86" s="1"/>
      <c r="X86" s="1"/>
      <c r="Y86" s="1"/>
      <c r="Z86" s="1"/>
      <c r="AA86" s="1"/>
      <c r="AB86" s="1"/>
      <c r="AC86" s="1"/>
      <c r="AD86" s="1"/>
      <c r="AE86" s="1"/>
      <c r="AF86" s="1"/>
      <c r="AG86" s="1"/>
    </row>
    <row r="87" spans="1:33" ht="20.100000000000001" customHeight="1" x14ac:dyDescent="0.3">
      <c r="A87" s="1"/>
      <c r="B87" s="257"/>
      <c r="C87" s="251"/>
      <c r="D87" s="252"/>
      <c r="E87" s="263"/>
      <c r="F87" s="270"/>
      <c r="G87" s="271"/>
      <c r="H87" s="257"/>
      <c r="I87" s="251"/>
      <c r="J87" s="252"/>
      <c r="K87" s="263"/>
      <c r="L87" s="270"/>
      <c r="M87" s="271"/>
      <c r="N87" s="286"/>
      <c r="O87" s="287"/>
      <c r="P87" s="288"/>
      <c r="Q87" s="289" t="str">
        <f>IFERROR(VLOOKUP(O87,BORCALACAK!$B$5:$AD$54,26,0),"")</f>
        <v/>
      </c>
      <c r="R87" s="294"/>
      <c r="S87" s="295"/>
      <c r="T87" s="296"/>
      <c r="U87" s="297" t="str">
        <f>IFERROR(VLOOKUP(S87,BORCALACAK!$B$61:$AD$110,26,0),"")</f>
        <v/>
      </c>
      <c r="V87" s="1"/>
      <c r="W87" s="1"/>
      <c r="X87" s="1"/>
      <c r="Y87" s="1"/>
      <c r="Z87" s="1"/>
      <c r="AA87" s="1"/>
      <c r="AB87" s="1"/>
      <c r="AC87" s="1"/>
      <c r="AD87" s="1"/>
      <c r="AE87" s="1"/>
      <c r="AF87" s="1"/>
      <c r="AG87" s="1"/>
    </row>
    <row r="88" spans="1:33" ht="20.100000000000001" customHeight="1" x14ac:dyDescent="0.3">
      <c r="A88" s="1"/>
      <c r="B88" s="253"/>
      <c r="C88" s="246"/>
      <c r="D88" s="247"/>
      <c r="E88" s="260"/>
      <c r="F88" s="267"/>
      <c r="G88" s="268"/>
      <c r="H88" s="253"/>
      <c r="I88" s="246"/>
      <c r="J88" s="247"/>
      <c r="K88" s="260"/>
      <c r="L88" s="267"/>
      <c r="M88" s="268"/>
      <c r="N88" s="283"/>
      <c r="O88" s="284"/>
      <c r="P88" s="285"/>
      <c r="Q88" s="241" t="str">
        <f>IFERROR(VLOOKUP(O88,BORCALACAK!$B$5:$AD$54,26,0),"")</f>
        <v/>
      </c>
      <c r="R88" s="290"/>
      <c r="S88" s="291"/>
      <c r="T88" s="292"/>
      <c r="U88" s="293" t="str">
        <f>IFERROR(VLOOKUP(S88,BORCALACAK!$B$61:$AD$110,26,0),"")</f>
        <v/>
      </c>
      <c r="V88" s="1"/>
      <c r="W88" s="1"/>
      <c r="X88" s="1"/>
      <c r="Y88" s="1"/>
      <c r="Z88" s="1"/>
      <c r="AA88" s="1"/>
      <c r="AB88" s="1"/>
      <c r="AC88" s="1"/>
      <c r="AD88" s="1"/>
      <c r="AE88" s="1"/>
      <c r="AF88" s="1"/>
      <c r="AG88" s="1"/>
    </row>
    <row r="89" spans="1:33" ht="20.100000000000001" customHeight="1" x14ac:dyDescent="0.3">
      <c r="A89" s="1"/>
      <c r="B89" s="257"/>
      <c r="C89" s="251"/>
      <c r="D89" s="252"/>
      <c r="E89" s="263"/>
      <c r="F89" s="270"/>
      <c r="G89" s="271"/>
      <c r="H89" s="257"/>
      <c r="I89" s="251"/>
      <c r="J89" s="252"/>
      <c r="K89" s="263"/>
      <c r="L89" s="270"/>
      <c r="M89" s="271"/>
      <c r="N89" s="286"/>
      <c r="O89" s="287"/>
      <c r="P89" s="288"/>
      <c r="Q89" s="289" t="str">
        <f>IFERROR(VLOOKUP(O89,BORCALACAK!$B$5:$AD$54,26,0),"")</f>
        <v/>
      </c>
      <c r="R89" s="294"/>
      <c r="S89" s="295"/>
      <c r="T89" s="296"/>
      <c r="U89" s="297" t="str">
        <f>IFERROR(VLOOKUP(S89,BORCALACAK!$B$61:$AD$110,26,0),"")</f>
        <v/>
      </c>
      <c r="V89" s="1"/>
      <c r="W89" s="1"/>
      <c r="X89" s="1"/>
      <c r="Y89" s="1"/>
      <c r="Z89" s="1"/>
      <c r="AA89" s="1"/>
      <c r="AB89" s="1"/>
      <c r="AC89" s="1"/>
      <c r="AD89" s="1"/>
      <c r="AE89" s="1"/>
      <c r="AF89" s="1"/>
      <c r="AG89" s="1"/>
    </row>
    <row r="90" spans="1:33" ht="20.100000000000001" customHeight="1" x14ac:dyDescent="0.3">
      <c r="A90" s="1"/>
      <c r="B90" s="253"/>
      <c r="C90" s="246"/>
      <c r="D90" s="247"/>
      <c r="E90" s="260"/>
      <c r="F90" s="267"/>
      <c r="G90" s="268"/>
      <c r="H90" s="253"/>
      <c r="I90" s="246"/>
      <c r="J90" s="247"/>
      <c r="K90" s="260"/>
      <c r="L90" s="267"/>
      <c r="M90" s="268"/>
      <c r="N90" s="283"/>
      <c r="O90" s="284"/>
      <c r="P90" s="285"/>
      <c r="Q90" s="241" t="str">
        <f>IFERROR(VLOOKUP(O90,BORCALACAK!$B$5:$AD$54,26,0),"")</f>
        <v/>
      </c>
      <c r="R90" s="290"/>
      <c r="S90" s="291"/>
      <c r="T90" s="292"/>
      <c r="U90" s="293" t="str">
        <f>IFERROR(VLOOKUP(S90,BORCALACAK!$B$61:$AD$110,26,0),"")</f>
        <v/>
      </c>
      <c r="V90" s="1"/>
      <c r="W90" s="1"/>
      <c r="X90" s="1"/>
      <c r="Y90" s="1"/>
      <c r="Z90" s="1"/>
      <c r="AA90" s="1"/>
      <c r="AB90" s="1"/>
      <c r="AC90" s="1"/>
      <c r="AD90" s="1"/>
      <c r="AE90" s="1"/>
      <c r="AF90" s="1"/>
      <c r="AG90" s="1"/>
    </row>
    <row r="91" spans="1:33" ht="20.100000000000001" customHeight="1" x14ac:dyDescent="0.3">
      <c r="A91" s="1"/>
      <c r="B91" s="257"/>
      <c r="C91" s="251"/>
      <c r="D91" s="252"/>
      <c r="E91" s="263"/>
      <c r="F91" s="270"/>
      <c r="G91" s="271"/>
      <c r="H91" s="257"/>
      <c r="I91" s="251"/>
      <c r="J91" s="252"/>
      <c r="K91" s="263"/>
      <c r="L91" s="270"/>
      <c r="M91" s="271"/>
      <c r="N91" s="286"/>
      <c r="O91" s="287"/>
      <c r="P91" s="288"/>
      <c r="Q91" s="289" t="str">
        <f>IFERROR(VLOOKUP(O91,BORCALACAK!$B$5:$AD$54,26,0),"")</f>
        <v/>
      </c>
      <c r="R91" s="294"/>
      <c r="S91" s="295"/>
      <c r="T91" s="296"/>
      <c r="U91" s="297" t="str">
        <f>IFERROR(VLOOKUP(S91,BORCALACAK!$B$61:$AD$110,26,0),"")</f>
        <v/>
      </c>
      <c r="V91" s="1"/>
      <c r="W91" s="1"/>
      <c r="X91" s="1"/>
      <c r="Y91" s="1"/>
      <c r="Z91" s="1"/>
      <c r="AA91" s="1"/>
      <c r="AB91" s="1"/>
      <c r="AC91" s="1"/>
      <c r="AD91" s="1"/>
      <c r="AE91" s="1"/>
      <c r="AF91" s="1"/>
      <c r="AG91" s="1"/>
    </row>
    <row r="92" spans="1:33" ht="20.100000000000001" customHeight="1" x14ac:dyDescent="0.3">
      <c r="A92" s="1"/>
      <c r="B92" s="253"/>
      <c r="C92" s="246"/>
      <c r="D92" s="247"/>
      <c r="E92" s="260"/>
      <c r="F92" s="267"/>
      <c r="G92" s="268"/>
      <c r="H92" s="253"/>
      <c r="I92" s="246"/>
      <c r="J92" s="247"/>
      <c r="K92" s="260"/>
      <c r="L92" s="267"/>
      <c r="M92" s="268"/>
      <c r="N92" s="283"/>
      <c r="O92" s="284"/>
      <c r="P92" s="285"/>
      <c r="Q92" s="241" t="str">
        <f>IFERROR(VLOOKUP(O92,BORCALACAK!$B$5:$AD$54,26,0),"")</f>
        <v/>
      </c>
      <c r="R92" s="290"/>
      <c r="S92" s="291"/>
      <c r="T92" s="292"/>
      <c r="U92" s="293" t="str">
        <f>IFERROR(VLOOKUP(S92,BORCALACAK!$B$61:$AD$110,26,0),"")</f>
        <v/>
      </c>
      <c r="V92" s="1"/>
      <c r="W92" s="1"/>
      <c r="X92" s="1"/>
      <c r="Y92" s="1"/>
      <c r="Z92" s="1"/>
      <c r="AA92" s="1"/>
      <c r="AB92" s="1"/>
      <c r="AC92" s="1"/>
      <c r="AD92" s="1"/>
      <c r="AE92" s="1"/>
      <c r="AF92" s="1"/>
      <c r="AG92" s="1"/>
    </row>
    <row r="93" spans="1:33" ht="20.100000000000001" customHeight="1" x14ac:dyDescent="0.3">
      <c r="A93" s="1"/>
      <c r="B93" s="257"/>
      <c r="C93" s="251"/>
      <c r="D93" s="252"/>
      <c r="E93" s="263"/>
      <c r="F93" s="270"/>
      <c r="G93" s="271"/>
      <c r="H93" s="257"/>
      <c r="I93" s="251"/>
      <c r="J93" s="252"/>
      <c r="K93" s="263"/>
      <c r="L93" s="270"/>
      <c r="M93" s="271"/>
      <c r="N93" s="286"/>
      <c r="O93" s="287"/>
      <c r="P93" s="288"/>
      <c r="Q93" s="289" t="str">
        <f>IFERROR(VLOOKUP(O93,BORCALACAK!$B$5:$AD$54,26,0),"")</f>
        <v/>
      </c>
      <c r="R93" s="294"/>
      <c r="S93" s="295"/>
      <c r="T93" s="296"/>
      <c r="U93" s="297" t="str">
        <f>IFERROR(VLOOKUP(S93,BORCALACAK!$B$61:$AD$110,26,0),"")</f>
        <v/>
      </c>
      <c r="V93" s="1"/>
      <c r="W93" s="1"/>
      <c r="X93" s="1"/>
      <c r="Y93" s="1"/>
      <c r="Z93" s="1"/>
      <c r="AA93" s="1"/>
      <c r="AB93" s="1"/>
      <c r="AC93" s="1"/>
      <c r="AD93" s="1"/>
      <c r="AE93" s="1"/>
      <c r="AF93" s="1"/>
      <c r="AG93" s="1"/>
    </row>
    <row r="94" spans="1:33" ht="20.100000000000001" customHeight="1" x14ac:dyDescent="0.3">
      <c r="A94" s="1"/>
      <c r="B94" s="253"/>
      <c r="C94" s="246"/>
      <c r="D94" s="247"/>
      <c r="E94" s="260"/>
      <c r="F94" s="267"/>
      <c r="G94" s="268"/>
      <c r="H94" s="253"/>
      <c r="I94" s="246"/>
      <c r="J94" s="247"/>
      <c r="K94" s="260"/>
      <c r="L94" s="267"/>
      <c r="M94" s="268"/>
      <c r="N94" s="283"/>
      <c r="O94" s="284"/>
      <c r="P94" s="285"/>
      <c r="Q94" s="241" t="str">
        <f>IFERROR(VLOOKUP(O94,BORCALACAK!$B$5:$AD$54,26,0),"")</f>
        <v/>
      </c>
      <c r="R94" s="290"/>
      <c r="S94" s="291"/>
      <c r="T94" s="292"/>
      <c r="U94" s="293" t="str">
        <f>IFERROR(VLOOKUP(S94,BORCALACAK!$B$61:$AD$110,26,0),"")</f>
        <v/>
      </c>
      <c r="V94" s="1"/>
      <c r="W94" s="1"/>
      <c r="X94" s="1"/>
      <c r="Y94" s="1"/>
      <c r="Z94" s="1"/>
      <c r="AA94" s="1"/>
      <c r="AB94" s="1"/>
      <c r="AC94" s="1"/>
      <c r="AD94" s="1"/>
      <c r="AE94" s="1"/>
      <c r="AF94" s="1"/>
      <c r="AG94" s="1"/>
    </row>
    <row r="95" spans="1:33" ht="20.100000000000001" customHeight="1" x14ac:dyDescent="0.3">
      <c r="A95" s="1"/>
      <c r="B95" s="257"/>
      <c r="C95" s="251"/>
      <c r="D95" s="252"/>
      <c r="E95" s="263"/>
      <c r="F95" s="270"/>
      <c r="G95" s="271"/>
      <c r="H95" s="257"/>
      <c r="I95" s="251"/>
      <c r="J95" s="252"/>
      <c r="K95" s="263"/>
      <c r="L95" s="270"/>
      <c r="M95" s="271"/>
      <c r="N95" s="286"/>
      <c r="O95" s="287"/>
      <c r="P95" s="288"/>
      <c r="Q95" s="289" t="str">
        <f>IFERROR(VLOOKUP(O95,BORCALACAK!$B$5:$AD$54,26,0),"")</f>
        <v/>
      </c>
      <c r="R95" s="294"/>
      <c r="S95" s="295"/>
      <c r="T95" s="296"/>
      <c r="U95" s="297" t="str">
        <f>IFERROR(VLOOKUP(S95,BORCALACAK!$B$61:$AD$110,26,0),"")</f>
        <v/>
      </c>
      <c r="V95" s="1"/>
      <c r="W95" s="1"/>
      <c r="X95" s="1"/>
      <c r="Y95" s="1"/>
      <c r="Z95" s="1"/>
      <c r="AA95" s="1"/>
      <c r="AB95" s="1"/>
      <c r="AC95" s="1"/>
      <c r="AD95" s="1"/>
      <c r="AE95" s="1"/>
      <c r="AF95" s="1"/>
      <c r="AG95" s="1"/>
    </row>
    <row r="96" spans="1:33" ht="20.100000000000001" customHeight="1" x14ac:dyDescent="0.3">
      <c r="A96" s="1"/>
      <c r="B96" s="253"/>
      <c r="C96" s="246"/>
      <c r="D96" s="247"/>
      <c r="E96" s="260"/>
      <c r="F96" s="267"/>
      <c r="G96" s="268"/>
      <c r="H96" s="253"/>
      <c r="I96" s="246"/>
      <c r="J96" s="247"/>
      <c r="K96" s="260"/>
      <c r="L96" s="267"/>
      <c r="M96" s="268"/>
      <c r="N96" s="283"/>
      <c r="O96" s="284"/>
      <c r="P96" s="285"/>
      <c r="Q96" s="241" t="str">
        <f>IFERROR(VLOOKUP(O96,BORCALACAK!$B$5:$AD$54,26,0),"")</f>
        <v/>
      </c>
      <c r="R96" s="290"/>
      <c r="S96" s="291"/>
      <c r="T96" s="292"/>
      <c r="U96" s="293" t="str">
        <f>IFERROR(VLOOKUP(S96,BORCALACAK!$B$61:$AD$110,26,0),"")</f>
        <v/>
      </c>
      <c r="V96" s="1"/>
      <c r="W96" s="1"/>
      <c r="X96" s="1"/>
      <c r="Y96" s="1"/>
      <c r="Z96" s="1"/>
      <c r="AA96" s="1"/>
      <c r="AB96" s="1"/>
      <c r="AC96" s="1"/>
      <c r="AD96" s="1"/>
      <c r="AE96" s="1"/>
      <c r="AF96" s="1"/>
      <c r="AG96" s="1"/>
    </row>
    <row r="97" spans="1:33" ht="20.100000000000001" customHeight="1" x14ac:dyDescent="0.3">
      <c r="A97" s="1"/>
      <c r="B97" s="257"/>
      <c r="C97" s="251"/>
      <c r="D97" s="252"/>
      <c r="E97" s="263"/>
      <c r="F97" s="270"/>
      <c r="G97" s="271"/>
      <c r="H97" s="257"/>
      <c r="I97" s="251"/>
      <c r="J97" s="252"/>
      <c r="K97" s="263"/>
      <c r="L97" s="270"/>
      <c r="M97" s="271"/>
      <c r="N97" s="286"/>
      <c r="O97" s="287"/>
      <c r="P97" s="288"/>
      <c r="Q97" s="289" t="str">
        <f>IFERROR(VLOOKUP(O97,BORCALACAK!$B$5:$AD$54,26,0),"")</f>
        <v/>
      </c>
      <c r="R97" s="294"/>
      <c r="S97" s="295"/>
      <c r="T97" s="296"/>
      <c r="U97" s="297" t="str">
        <f>IFERROR(VLOOKUP(S97,BORCALACAK!$B$61:$AD$110,26,0),"")</f>
        <v/>
      </c>
      <c r="V97" s="1"/>
      <c r="W97" s="1"/>
      <c r="X97" s="1"/>
      <c r="Y97" s="1"/>
      <c r="Z97" s="1"/>
      <c r="AA97" s="1"/>
      <c r="AB97" s="1"/>
      <c r="AC97" s="1"/>
      <c r="AD97" s="1"/>
      <c r="AE97" s="1"/>
      <c r="AF97" s="1"/>
      <c r="AG97" s="1"/>
    </row>
    <row r="98" spans="1:33" ht="20.100000000000001" customHeight="1" x14ac:dyDescent="0.3">
      <c r="A98" s="1"/>
      <c r="B98" s="253"/>
      <c r="C98" s="246"/>
      <c r="D98" s="247"/>
      <c r="E98" s="260"/>
      <c r="F98" s="267"/>
      <c r="G98" s="268"/>
      <c r="H98" s="253"/>
      <c r="I98" s="246"/>
      <c r="J98" s="247"/>
      <c r="K98" s="260"/>
      <c r="L98" s="267"/>
      <c r="M98" s="268"/>
      <c r="N98" s="283"/>
      <c r="O98" s="284"/>
      <c r="P98" s="285"/>
      <c r="Q98" s="241" t="str">
        <f>IFERROR(VLOOKUP(O98,BORCALACAK!$B$5:$AD$54,26,0),"")</f>
        <v/>
      </c>
      <c r="R98" s="290"/>
      <c r="S98" s="291"/>
      <c r="T98" s="292"/>
      <c r="U98" s="293" t="str">
        <f>IFERROR(VLOOKUP(S98,BORCALACAK!$B$61:$AD$110,26,0),"")</f>
        <v/>
      </c>
      <c r="V98" s="1"/>
      <c r="W98" s="1"/>
      <c r="X98" s="1"/>
      <c r="Y98" s="1"/>
      <c r="Z98" s="1"/>
      <c r="AA98" s="1"/>
      <c r="AB98" s="1"/>
      <c r="AC98" s="1"/>
      <c r="AD98" s="1"/>
      <c r="AE98" s="1"/>
      <c r="AF98" s="1"/>
      <c r="AG98" s="1"/>
    </row>
    <row r="99" spans="1:33" ht="20.100000000000001" customHeight="1" x14ac:dyDescent="0.3">
      <c r="A99" s="1"/>
      <c r="B99" s="257"/>
      <c r="C99" s="251"/>
      <c r="D99" s="252"/>
      <c r="E99" s="263"/>
      <c r="F99" s="270"/>
      <c r="G99" s="271"/>
      <c r="H99" s="257"/>
      <c r="I99" s="251"/>
      <c r="J99" s="252"/>
      <c r="K99" s="263"/>
      <c r="L99" s="270"/>
      <c r="M99" s="271"/>
      <c r="N99" s="286"/>
      <c r="O99" s="287"/>
      <c r="P99" s="288"/>
      <c r="Q99" s="289" t="str">
        <f>IFERROR(VLOOKUP(O99,BORCALACAK!$B$5:$AD$54,26,0),"")</f>
        <v/>
      </c>
      <c r="R99" s="294"/>
      <c r="S99" s="295"/>
      <c r="T99" s="296"/>
      <c r="U99" s="297" t="str">
        <f>IFERROR(VLOOKUP(S99,BORCALACAK!$B$61:$AD$110,26,0),"")</f>
        <v/>
      </c>
      <c r="V99" s="1"/>
      <c r="W99" s="1"/>
      <c r="X99" s="1"/>
      <c r="Y99" s="1"/>
      <c r="Z99" s="1"/>
      <c r="AA99" s="1"/>
      <c r="AB99" s="1"/>
      <c r="AC99" s="1"/>
      <c r="AD99" s="1"/>
      <c r="AE99" s="1"/>
      <c r="AF99" s="1"/>
      <c r="AG99" s="1"/>
    </row>
    <row r="100" spans="1:33" ht="20.100000000000001" customHeight="1" x14ac:dyDescent="0.3">
      <c r="A100" s="1"/>
      <c r="B100" s="253"/>
      <c r="C100" s="246"/>
      <c r="D100" s="247"/>
      <c r="E100" s="260"/>
      <c r="F100" s="267"/>
      <c r="G100" s="268"/>
      <c r="H100" s="253"/>
      <c r="I100" s="246"/>
      <c r="J100" s="247"/>
      <c r="K100" s="260"/>
      <c r="L100" s="267"/>
      <c r="M100" s="268"/>
      <c r="N100" s="283"/>
      <c r="O100" s="284"/>
      <c r="P100" s="285"/>
      <c r="Q100" s="241" t="str">
        <f>IFERROR(VLOOKUP(O100,BORCALACAK!$B$5:$AD$54,26,0),"")</f>
        <v/>
      </c>
      <c r="R100" s="290"/>
      <c r="S100" s="291"/>
      <c r="T100" s="292"/>
      <c r="U100" s="293" t="str">
        <f>IFERROR(VLOOKUP(S100,BORCALACAK!$B$61:$AD$110,26,0),"")</f>
        <v/>
      </c>
      <c r="V100" s="1"/>
      <c r="W100" s="1"/>
      <c r="X100" s="1"/>
      <c r="Y100" s="1"/>
      <c r="Z100" s="1"/>
      <c r="AA100" s="1"/>
      <c r="AB100" s="1"/>
      <c r="AC100" s="1"/>
      <c r="AD100" s="1"/>
      <c r="AE100" s="1"/>
      <c r="AF100" s="1"/>
      <c r="AG100" s="1"/>
    </row>
    <row r="101" spans="1:33" ht="20.100000000000001" customHeight="1" x14ac:dyDescent="0.3">
      <c r="A101" s="1"/>
      <c r="B101" s="257"/>
      <c r="C101" s="251"/>
      <c r="D101" s="252"/>
      <c r="E101" s="263"/>
      <c r="F101" s="270"/>
      <c r="G101" s="271"/>
      <c r="H101" s="257"/>
      <c r="I101" s="251"/>
      <c r="J101" s="252"/>
      <c r="K101" s="263"/>
      <c r="L101" s="270"/>
      <c r="M101" s="271"/>
      <c r="N101" s="286"/>
      <c r="O101" s="287"/>
      <c r="P101" s="288"/>
      <c r="Q101" s="289" t="str">
        <f>IFERROR(VLOOKUP(O101,BORCALACAK!$B$5:$AD$54,26,0),"")</f>
        <v/>
      </c>
      <c r="R101" s="294"/>
      <c r="S101" s="295"/>
      <c r="T101" s="296"/>
      <c r="U101" s="297" t="str">
        <f>IFERROR(VLOOKUP(S101,BORCALACAK!$B$61:$AD$110,26,0),"")</f>
        <v/>
      </c>
      <c r="V101" s="1"/>
      <c r="W101" s="1"/>
      <c r="X101" s="1"/>
      <c r="Y101" s="1"/>
      <c r="Z101" s="1"/>
      <c r="AA101" s="1"/>
      <c r="AB101" s="1"/>
      <c r="AC101" s="1"/>
      <c r="AD101" s="1"/>
      <c r="AE101" s="1"/>
      <c r="AF101" s="1"/>
      <c r="AG101" s="1"/>
    </row>
    <row r="102" spans="1:33" ht="20.100000000000001" customHeight="1" x14ac:dyDescent="0.3">
      <c r="A102" s="1"/>
      <c r="B102" s="253"/>
      <c r="C102" s="246"/>
      <c r="D102" s="247"/>
      <c r="E102" s="260"/>
      <c r="F102" s="267"/>
      <c r="G102" s="268"/>
      <c r="H102" s="253"/>
      <c r="I102" s="246"/>
      <c r="J102" s="247"/>
      <c r="K102" s="260"/>
      <c r="L102" s="267"/>
      <c r="M102" s="268"/>
      <c r="N102" s="283"/>
      <c r="O102" s="284"/>
      <c r="P102" s="285"/>
      <c r="Q102" s="241" t="str">
        <f>IFERROR(VLOOKUP(O102,BORCALACAK!$B$5:$AD$54,26,0),"")</f>
        <v/>
      </c>
      <c r="R102" s="290"/>
      <c r="S102" s="291"/>
      <c r="T102" s="292"/>
      <c r="U102" s="293" t="str">
        <f>IFERROR(VLOOKUP(S102,BORCALACAK!$B$61:$AD$110,26,0),"")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8" t="s">
        <v>57</v>
      </c>
    </row>
  </sheetData>
  <sheetProtection algorithmName="SHA-512" hashValue="vTHo0yAigG9FYgdj+3GRzJokzjoMQ3Z/AuWG7xSlN9uFqIP/wBeA26JqF5F6so5CU0srlbgd4aH7JAhp23NAhw==" saltValue="pRS0ChPW7kr0XxU/BwCO0A==" spinCount="100000" sheet="1" formatCells="0" formatColumns="0" formatRows="0" insertColumns="0" insertRows="0" insertHyperlinks="0" deleteColumns="0" deleteRows="0"/>
  <dataConsolidate/>
  <mergeCells count="30">
    <mergeCell ref="B2:D2"/>
    <mergeCell ref="E2:G2"/>
    <mergeCell ref="H2:J2"/>
    <mergeCell ref="B1:C1"/>
    <mergeCell ref="D1:F1"/>
    <mergeCell ref="H1:I1"/>
    <mergeCell ref="J1:L1"/>
    <mergeCell ref="N1:Q1"/>
    <mergeCell ref="N2:O3"/>
    <mergeCell ref="P2:Q3"/>
    <mergeCell ref="K2:M2"/>
    <mergeCell ref="R6:U6"/>
    <mergeCell ref="R1:U1"/>
    <mergeCell ref="N5:O5"/>
    <mergeCell ref="P5:Q5"/>
    <mergeCell ref="N6:Q6"/>
    <mergeCell ref="P4:Q4"/>
    <mergeCell ref="N4:O4"/>
    <mergeCell ref="B6:D6"/>
    <mergeCell ref="E6:G6"/>
    <mergeCell ref="H6:J6"/>
    <mergeCell ref="K6:M6"/>
    <mergeCell ref="B3:C5"/>
    <mergeCell ref="D3:D5"/>
    <mergeCell ref="E3:F5"/>
    <mergeCell ref="G3:G5"/>
    <mergeCell ref="H3:I5"/>
    <mergeCell ref="J3:J5"/>
    <mergeCell ref="K3:L5"/>
    <mergeCell ref="M3:M5"/>
  </mergeCells>
  <conditionalFormatting sqref="N2">
    <cfRule type="containsText" dxfId="17" priority="1" operator="containsText" text="ZARAR">
      <formula>NOT(ISERROR(SEARCH("ZARAR",N2)))</formula>
    </cfRule>
    <cfRule type="cellIs" dxfId="16" priority="2" operator="between">
      <formula>"KAR"</formula>
      <formula>"ZARAR"</formula>
    </cfRule>
    <cfRule type="containsText" dxfId="15" priority="3" operator="containsText" text="KAR">
      <formula>NOT(ISERROR(SEARCH("KAR",N2)))</formula>
    </cfRule>
    <cfRule type="containsText" dxfId="14" priority="4" operator="containsText" text="ZARAR">
      <formula>NOT(ISERROR(SEARCH("ZARAR",N2)))</formula>
    </cfRule>
    <cfRule type="cellIs" dxfId="13" priority="5" operator="between">
      <formula>"KAR"</formula>
      <formula>"ZARAR"</formula>
    </cfRule>
    <cfRule type="containsText" dxfId="12" priority="6" operator="containsText" text="KAR">
      <formula>NOT(ISERROR(SEARCH("KAR",N2)))</formula>
    </cfRule>
    <cfRule type="cellIs" dxfId="11" priority="11" operator="between">
      <formula>"KAR"</formula>
      <formula>"ZARAR"</formula>
    </cfRule>
    <cfRule type="containsText" dxfId="10" priority="12" operator="containsText" text="KAR">
      <formula>NOT(ISERROR(SEARCH("KAR",N2)))</formula>
    </cfRule>
    <cfRule type="containsText" dxfId="9" priority="13" operator="containsText" text="ZARAR">
      <formula>NOT(ISERROR(SEARCH("ZARAR",N2)))</formula>
    </cfRule>
  </conditionalFormatting>
  <dataValidations xWindow="1376" yWindow="602" count="10">
    <dataValidation type="list" allowBlank="1" showInputMessage="1" showErrorMessage="1" sqref="E8:E102 H8:H102 K8:K102 N8:N102 B8:B102 R8:R102" xr:uid="{FE077519-1C44-4E57-AF05-18F1CD0E98AC}">
      <formula1>KASIM</formula1>
    </dataValidation>
    <dataValidation type="list" showInputMessage="1" sqref="C8:C102" xr:uid="{3CC64F99-30EE-4CF1-B184-DFF85DF5E51B}">
      <formula1>gelirkategorileri1</formula1>
    </dataValidation>
    <dataValidation type="list" showInputMessage="1" sqref="F8:F102" xr:uid="{5F813B91-4CC2-4566-BA15-C70063E964B2}">
      <formula1>giderkategorileri1</formula1>
    </dataValidation>
    <dataValidation type="list" showInputMessage="1" sqref="I8:I102" xr:uid="{88A53CBA-FA40-4E86-A012-C139E97EF3BA}">
      <formula1>gelirkategorileri2</formula1>
    </dataValidation>
    <dataValidation type="list" showInputMessage="1" sqref="L8:L102" xr:uid="{30E15E26-D161-42F6-9E3D-195ECCD095AE}">
      <formula1>giderkategorileri2</formula1>
    </dataValidation>
    <dataValidation type="list" showInputMessage="1" sqref="O9:O102" xr:uid="{BDA29CA5-F136-42BA-9254-F04B9A1EC3E5}">
      <formula1>borcisimleri</formula1>
    </dataValidation>
    <dataValidation type="list" showInput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4563F008-F73F-4511-A24A-E79DAE9786C5}">
      <formula1>borcisimleri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A6B0859E-A774-4B2F-9C7C-BD0601731A39}">
      <formula1>alacakisimleri</formula1>
    </dataValidation>
    <dataValidation type="list"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9 S11 S13 S15 S17 S19 S21 S23 S25 S27 S29 S31 S33 S35 S37 S39 S41 S43 S45 S47 S49 S51 S53 S55 S57 S59 S61 S63 S65 S67 S69 S71 S73 S75 S77 S79 S81 S83 S85 S87 S89 S91 S93 S95 S97 S99 S101" xr:uid="{3C425E86-28D3-4FD6-8AB0-6F9A99FC3345}">
      <formula1>alacakisimleri</formula1>
    </dataValidation>
    <dataValidation type="list" showInputMessage="1" sqref="S10 S12 S14 S16 S18 S20 S22 S24 S26 S28 S30 S32 S34 S36 S38 S40 S42 S44 S46 S48 S50 S52 S54 S56 S58 S60 S62 S64 S66 S68 S70 S72 S74 S76 S78 S80 S82 S84 S86 S88 S90 S92 S94 S96 S98 S100 S102" xr:uid="{025C35BB-4C91-4794-BC61-2EBAF327F278}">
      <formula1>alacakisimleri</formula1>
    </dataValidation>
  </dataValidations>
  <pageMargins left="0.7" right="0.7" top="0.75" bottom="0.75" header="0.3" footer="0.3"/>
  <pageSetup paperSize="9"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FA56E-C619-4264-BA4B-AF553677922D}">
  <sheetPr codeName="Sayfa16">
    <tabColor theme="2" tint="-0.499984740745262"/>
  </sheetPr>
  <dimension ref="A1:AG188"/>
  <sheetViews>
    <sheetView zoomScaleNormal="100"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6</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BORCALACAK!AC55</f>
        <v>0</v>
      </c>
      <c r="T3" s="26" t="str">
        <f>AYARLAR!S9</f>
        <v>Bu Ay Kalan Alacak</v>
      </c>
      <c r="U3" s="27">
        <f>BORCALACAK!AC111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KASIM!P5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22">
        <f>(P2+P4)</f>
        <v>0</v>
      </c>
      <c r="Q5" s="522"/>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11" t="str">
        <f>AYARLAR!S12</f>
        <v>ALACAK VERİLERİ</v>
      </c>
      <c r="S6" s="511"/>
      <c r="T6" s="511"/>
      <c r="U6" s="511"/>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53"/>
      <c r="C8" s="246"/>
      <c r="D8" s="247"/>
      <c r="E8" s="260"/>
      <c r="F8" s="267"/>
      <c r="G8" s="268"/>
      <c r="H8" s="253"/>
      <c r="I8" s="246"/>
      <c r="J8" s="247"/>
      <c r="K8" s="260"/>
      <c r="L8" s="267"/>
      <c r="M8" s="268"/>
      <c r="N8" s="283"/>
      <c r="O8" s="284"/>
      <c r="P8" s="285"/>
      <c r="Q8" s="241" t="str">
        <f>IFERROR(VLOOKUP(O8,BORCALACAK!$B$5:$AD$54,28,0),"")</f>
        <v/>
      </c>
      <c r="R8" s="290"/>
      <c r="S8" s="291"/>
      <c r="T8" s="292"/>
      <c r="U8" s="293" t="str">
        <f>IFERROR(VLOOKUP(S8,BORCALACAK!$B$61:$AD$110,28,0),"")</f>
        <v/>
      </c>
      <c r="V8" s="1"/>
      <c r="W8" s="1"/>
      <c r="X8" s="1"/>
      <c r="Y8" s="1"/>
      <c r="Z8" s="1"/>
      <c r="AA8" s="1"/>
      <c r="AB8" s="1"/>
      <c r="AC8" s="1"/>
      <c r="AD8" s="1"/>
      <c r="AE8" s="1"/>
      <c r="AF8" s="1"/>
      <c r="AG8" s="1"/>
    </row>
    <row r="9" spans="1:33" ht="20.100000000000001" customHeight="1" x14ac:dyDescent="0.3">
      <c r="A9" s="1"/>
      <c r="B9" s="257"/>
      <c r="C9" s="251"/>
      <c r="D9" s="252"/>
      <c r="E9" s="263"/>
      <c r="F9" s="270"/>
      <c r="G9" s="271"/>
      <c r="H9" s="257"/>
      <c r="I9" s="251"/>
      <c r="J9" s="252"/>
      <c r="K9" s="263"/>
      <c r="L9" s="270"/>
      <c r="M9" s="271"/>
      <c r="N9" s="286"/>
      <c r="O9" s="287"/>
      <c r="P9" s="288"/>
      <c r="Q9" s="289" t="str">
        <f>IFERROR(VLOOKUP(O9,BORCALACAK!$B$5:$AD$54,28,0),"")</f>
        <v/>
      </c>
      <c r="R9" s="294"/>
      <c r="S9" s="295"/>
      <c r="T9" s="296"/>
      <c r="U9" s="297" t="str">
        <f>IFERROR(VLOOKUP(S9,BORCALACAK!$B$61:$AD$110,28,0),"")</f>
        <v/>
      </c>
      <c r="V9" s="1"/>
      <c r="W9" s="1"/>
      <c r="X9" s="1"/>
      <c r="Y9" s="1"/>
      <c r="Z9" s="1"/>
      <c r="AA9" s="1"/>
      <c r="AB9" s="1"/>
      <c r="AC9" s="1"/>
      <c r="AD9" s="1"/>
      <c r="AE9" s="1"/>
      <c r="AF9" s="1"/>
      <c r="AG9" s="1"/>
    </row>
    <row r="10" spans="1:33" ht="20.100000000000001" customHeight="1" x14ac:dyDescent="0.3">
      <c r="A10" s="1"/>
      <c r="B10" s="253"/>
      <c r="C10" s="246"/>
      <c r="D10" s="247"/>
      <c r="E10" s="260"/>
      <c r="F10" s="267"/>
      <c r="G10" s="268"/>
      <c r="H10" s="253"/>
      <c r="I10" s="246"/>
      <c r="J10" s="247"/>
      <c r="K10" s="260"/>
      <c r="L10" s="267"/>
      <c r="M10" s="268"/>
      <c r="N10" s="283"/>
      <c r="O10" s="284"/>
      <c r="P10" s="285"/>
      <c r="Q10" s="241" t="str">
        <f>IFERROR(VLOOKUP(O10,BORCALACAK!$B$5:$AD$54,28,0),"")</f>
        <v/>
      </c>
      <c r="R10" s="290"/>
      <c r="S10" s="291"/>
      <c r="T10" s="292"/>
      <c r="U10" s="293" t="str">
        <f>IFERROR(VLOOKUP(S10,BORCALACAK!$B$61:$AD$110,28,0),"")</f>
        <v/>
      </c>
      <c r="V10" s="1"/>
      <c r="W10" s="1"/>
      <c r="X10" s="1"/>
      <c r="Y10" s="1"/>
      <c r="Z10" s="1"/>
      <c r="AA10" s="1"/>
      <c r="AB10" s="1"/>
      <c r="AC10" s="1"/>
      <c r="AD10" s="1"/>
      <c r="AE10" s="1"/>
      <c r="AF10" s="1"/>
      <c r="AG10" s="1"/>
    </row>
    <row r="11" spans="1:33" ht="20.100000000000001" customHeight="1" x14ac:dyDescent="0.3">
      <c r="A11" s="1"/>
      <c r="B11" s="257"/>
      <c r="C11" s="251"/>
      <c r="D11" s="252"/>
      <c r="E11" s="263"/>
      <c r="F11" s="270"/>
      <c r="G11" s="271"/>
      <c r="H11" s="257"/>
      <c r="I11" s="251"/>
      <c r="J11" s="252"/>
      <c r="K11" s="263"/>
      <c r="L11" s="270"/>
      <c r="M11" s="271"/>
      <c r="N11" s="286"/>
      <c r="O11" s="287"/>
      <c r="P11" s="288"/>
      <c r="Q11" s="289" t="str">
        <f>IFERROR(VLOOKUP(O11,BORCALACAK!$B$5:$AD$54,28,0),"")</f>
        <v/>
      </c>
      <c r="R11" s="294"/>
      <c r="S11" s="295"/>
      <c r="T11" s="296"/>
      <c r="U11" s="297" t="str">
        <f>IFERROR(VLOOKUP(S11,BORCALACAK!$B$61:$AD$110,28,0),"")</f>
        <v/>
      </c>
      <c r="V11" s="1"/>
      <c r="W11" s="1"/>
      <c r="X11" s="1"/>
      <c r="Y11" s="1"/>
      <c r="Z11" s="1"/>
      <c r="AA11" s="1"/>
      <c r="AB11" s="1"/>
      <c r="AC11" s="1"/>
      <c r="AD11" s="1"/>
      <c r="AE11" s="1"/>
      <c r="AF11" s="1"/>
      <c r="AG11" s="1"/>
    </row>
    <row r="12" spans="1:33" ht="20.100000000000001" customHeight="1" x14ac:dyDescent="0.3">
      <c r="A12" s="1"/>
      <c r="B12" s="253"/>
      <c r="C12" s="246"/>
      <c r="D12" s="247"/>
      <c r="E12" s="260"/>
      <c r="F12" s="267"/>
      <c r="G12" s="268"/>
      <c r="H12" s="253"/>
      <c r="I12" s="246"/>
      <c r="J12" s="247"/>
      <c r="K12" s="260"/>
      <c r="L12" s="267"/>
      <c r="M12" s="268"/>
      <c r="N12" s="283"/>
      <c r="O12" s="284"/>
      <c r="P12" s="285"/>
      <c r="Q12" s="241" t="str">
        <f>IFERROR(VLOOKUP(O12,BORCALACAK!$B$5:$AD$54,28,0),"")</f>
        <v/>
      </c>
      <c r="R12" s="290"/>
      <c r="S12" s="291"/>
      <c r="T12" s="292"/>
      <c r="U12" s="293" t="str">
        <f>IFERROR(VLOOKUP(S12,BORCALACAK!$B$61:$AD$110,28,0),"")</f>
        <v/>
      </c>
      <c r="V12" s="1"/>
      <c r="W12" s="1"/>
      <c r="X12" s="1"/>
      <c r="Y12" s="1"/>
      <c r="Z12" s="1"/>
      <c r="AA12" s="1"/>
      <c r="AB12" s="1"/>
      <c r="AC12" s="1"/>
      <c r="AD12" s="1"/>
      <c r="AE12" s="1"/>
      <c r="AF12" s="1"/>
      <c r="AG12" s="1"/>
    </row>
    <row r="13" spans="1:33" ht="20.100000000000001" customHeight="1" x14ac:dyDescent="0.3">
      <c r="A13" s="1"/>
      <c r="B13" s="257"/>
      <c r="C13" s="251"/>
      <c r="D13" s="252"/>
      <c r="E13" s="263"/>
      <c r="F13" s="270"/>
      <c r="G13" s="271"/>
      <c r="H13" s="257"/>
      <c r="I13" s="251"/>
      <c r="J13" s="252"/>
      <c r="K13" s="263"/>
      <c r="L13" s="270"/>
      <c r="M13" s="271"/>
      <c r="N13" s="286"/>
      <c r="O13" s="287"/>
      <c r="P13" s="288"/>
      <c r="Q13" s="289" t="str">
        <f>IFERROR(VLOOKUP(O13,BORCALACAK!$B$5:$AD$54,28,0),"")</f>
        <v/>
      </c>
      <c r="R13" s="294"/>
      <c r="S13" s="295"/>
      <c r="T13" s="296"/>
      <c r="U13" s="297" t="str">
        <f>IFERROR(VLOOKUP(S13,BORCALACAK!$B$61:$AD$110,28,0),"")</f>
        <v/>
      </c>
      <c r="V13" s="1"/>
      <c r="W13" s="1"/>
      <c r="X13" s="1"/>
      <c r="Y13" s="1"/>
      <c r="Z13" s="1"/>
      <c r="AA13" s="1"/>
      <c r="AB13" s="1"/>
      <c r="AC13" s="1"/>
      <c r="AD13" s="1"/>
      <c r="AE13" s="1"/>
      <c r="AF13" s="1"/>
      <c r="AG13" s="1"/>
    </row>
    <row r="14" spans="1:33" ht="20.100000000000001" customHeight="1" x14ac:dyDescent="0.3">
      <c r="A14" s="1"/>
      <c r="B14" s="253"/>
      <c r="C14" s="246"/>
      <c r="D14" s="247"/>
      <c r="E14" s="260"/>
      <c r="F14" s="267"/>
      <c r="G14" s="268"/>
      <c r="H14" s="253"/>
      <c r="I14" s="246"/>
      <c r="J14" s="247"/>
      <c r="K14" s="260"/>
      <c r="L14" s="267"/>
      <c r="M14" s="268"/>
      <c r="N14" s="283"/>
      <c r="O14" s="284"/>
      <c r="P14" s="285"/>
      <c r="Q14" s="241" t="str">
        <f>IFERROR(VLOOKUP(O14,BORCALACAK!$B$5:$AD$54,28,0),"")</f>
        <v/>
      </c>
      <c r="R14" s="290"/>
      <c r="S14" s="291"/>
      <c r="T14" s="292"/>
      <c r="U14" s="293" t="str">
        <f>IFERROR(VLOOKUP(S14,BORCALACAK!$B$61:$AD$110,28,0),"")</f>
        <v/>
      </c>
      <c r="V14" s="1"/>
      <c r="W14" s="1"/>
      <c r="X14" s="1"/>
      <c r="Y14" s="1"/>
      <c r="Z14" s="1"/>
      <c r="AA14" s="1"/>
      <c r="AB14" s="1"/>
      <c r="AC14" s="1"/>
      <c r="AD14" s="1"/>
      <c r="AE14" s="1"/>
      <c r="AF14" s="1"/>
      <c r="AG14" s="1"/>
    </row>
    <row r="15" spans="1:33" ht="20.100000000000001" customHeight="1" x14ac:dyDescent="0.3">
      <c r="A15" s="1"/>
      <c r="B15" s="257"/>
      <c r="C15" s="251"/>
      <c r="D15" s="252"/>
      <c r="E15" s="263"/>
      <c r="F15" s="270"/>
      <c r="G15" s="271"/>
      <c r="H15" s="257"/>
      <c r="I15" s="251"/>
      <c r="J15" s="252"/>
      <c r="K15" s="263"/>
      <c r="L15" s="270"/>
      <c r="M15" s="271"/>
      <c r="N15" s="286"/>
      <c r="O15" s="287"/>
      <c r="P15" s="288"/>
      <c r="Q15" s="289" t="str">
        <f>IFERROR(VLOOKUP(O15,BORCALACAK!$B$5:$AD$54,28,0),"")</f>
        <v/>
      </c>
      <c r="R15" s="294"/>
      <c r="S15" s="295"/>
      <c r="T15" s="296"/>
      <c r="U15" s="297" t="str">
        <f>IFERROR(VLOOKUP(S15,BORCALACAK!$B$61:$AD$110,28,0),"")</f>
        <v/>
      </c>
      <c r="V15" s="1"/>
      <c r="W15" s="1"/>
      <c r="X15" s="1"/>
      <c r="Y15" s="1"/>
      <c r="Z15" s="1"/>
      <c r="AA15" s="1"/>
      <c r="AB15" s="1"/>
      <c r="AC15" s="1"/>
      <c r="AD15" s="1"/>
      <c r="AE15" s="1"/>
      <c r="AF15" s="1"/>
      <c r="AG15" s="1"/>
    </row>
    <row r="16" spans="1:33" ht="20.100000000000001" customHeight="1" x14ac:dyDescent="0.3">
      <c r="A16" s="1"/>
      <c r="B16" s="253"/>
      <c r="C16" s="246"/>
      <c r="D16" s="247"/>
      <c r="E16" s="260"/>
      <c r="F16" s="267"/>
      <c r="G16" s="268"/>
      <c r="H16" s="253"/>
      <c r="I16" s="246"/>
      <c r="J16" s="247"/>
      <c r="K16" s="260"/>
      <c r="L16" s="267"/>
      <c r="M16" s="268"/>
      <c r="N16" s="283"/>
      <c r="O16" s="284"/>
      <c r="P16" s="285"/>
      <c r="Q16" s="241" t="str">
        <f>IFERROR(VLOOKUP(O16,BORCALACAK!$B$5:$AD$54,28,0),"")</f>
        <v/>
      </c>
      <c r="R16" s="290"/>
      <c r="S16" s="291"/>
      <c r="T16" s="292"/>
      <c r="U16" s="293" t="str">
        <f>IFERROR(VLOOKUP(S16,BORCALACAK!$B$61:$AD$110,28,0),"")</f>
        <v/>
      </c>
      <c r="V16" s="1"/>
      <c r="W16" s="1"/>
      <c r="X16" s="1"/>
      <c r="Y16" s="1"/>
      <c r="Z16" s="1"/>
      <c r="AA16" s="1"/>
      <c r="AB16" s="1"/>
      <c r="AC16" s="1"/>
      <c r="AD16" s="1"/>
      <c r="AE16" s="1"/>
      <c r="AF16" s="1"/>
      <c r="AG16" s="1"/>
    </row>
    <row r="17" spans="1:33" ht="20.100000000000001" customHeight="1" x14ac:dyDescent="0.3">
      <c r="A17" s="1"/>
      <c r="B17" s="257"/>
      <c r="C17" s="251"/>
      <c r="D17" s="252"/>
      <c r="E17" s="263"/>
      <c r="F17" s="270"/>
      <c r="G17" s="271"/>
      <c r="H17" s="257"/>
      <c r="I17" s="251"/>
      <c r="J17" s="252"/>
      <c r="K17" s="263"/>
      <c r="L17" s="270"/>
      <c r="M17" s="271"/>
      <c r="N17" s="286"/>
      <c r="O17" s="287"/>
      <c r="P17" s="288"/>
      <c r="Q17" s="289" t="str">
        <f>IFERROR(VLOOKUP(O17,BORCALACAK!$B$5:$AD$54,28,0),"")</f>
        <v/>
      </c>
      <c r="R17" s="294"/>
      <c r="S17" s="295"/>
      <c r="T17" s="296"/>
      <c r="U17" s="297" t="str">
        <f>IFERROR(VLOOKUP(S17,BORCALACAK!$B$61:$AD$110,28,0),"")</f>
        <v/>
      </c>
      <c r="V17" s="1"/>
      <c r="W17" s="1"/>
      <c r="X17" s="1"/>
      <c r="Y17" s="1"/>
      <c r="Z17" s="1"/>
      <c r="AA17" s="1"/>
      <c r="AB17" s="1"/>
      <c r="AC17" s="1"/>
      <c r="AD17" s="1"/>
      <c r="AE17" s="1"/>
      <c r="AF17" s="1"/>
      <c r="AG17" s="1"/>
    </row>
    <row r="18" spans="1:33" ht="20.100000000000001" customHeight="1" x14ac:dyDescent="0.3">
      <c r="A18" s="1"/>
      <c r="B18" s="253"/>
      <c r="C18" s="246"/>
      <c r="D18" s="247"/>
      <c r="E18" s="260"/>
      <c r="F18" s="267"/>
      <c r="G18" s="268"/>
      <c r="H18" s="253"/>
      <c r="I18" s="246"/>
      <c r="J18" s="247"/>
      <c r="K18" s="260"/>
      <c r="L18" s="267"/>
      <c r="M18" s="268"/>
      <c r="N18" s="283"/>
      <c r="O18" s="284"/>
      <c r="P18" s="285"/>
      <c r="Q18" s="241" t="str">
        <f>IFERROR(VLOOKUP(O18,BORCALACAK!$B$5:$AD$54,28,0),"")</f>
        <v/>
      </c>
      <c r="R18" s="290"/>
      <c r="S18" s="291"/>
      <c r="T18" s="292"/>
      <c r="U18" s="293" t="str">
        <f>IFERROR(VLOOKUP(S18,BORCALACAK!$B$61:$AD$110,28,0),"")</f>
        <v/>
      </c>
      <c r="V18" s="1"/>
      <c r="W18" s="1"/>
      <c r="X18" s="1"/>
      <c r="Y18" s="1"/>
      <c r="Z18" s="1"/>
      <c r="AA18" s="1"/>
      <c r="AB18" s="1"/>
      <c r="AC18" s="1"/>
      <c r="AD18" s="1"/>
      <c r="AE18" s="1"/>
      <c r="AF18" s="1"/>
      <c r="AG18" s="1"/>
    </row>
    <row r="19" spans="1:33" ht="20.100000000000001" customHeight="1" x14ac:dyDescent="0.3">
      <c r="A19" s="1"/>
      <c r="B19" s="257"/>
      <c r="C19" s="251"/>
      <c r="D19" s="252"/>
      <c r="E19" s="263"/>
      <c r="F19" s="270"/>
      <c r="G19" s="271"/>
      <c r="H19" s="257"/>
      <c r="I19" s="251"/>
      <c r="J19" s="252"/>
      <c r="K19" s="263"/>
      <c r="L19" s="270"/>
      <c r="M19" s="271"/>
      <c r="N19" s="286"/>
      <c r="O19" s="287"/>
      <c r="P19" s="288"/>
      <c r="Q19" s="289" t="str">
        <f>IFERROR(VLOOKUP(O19,BORCALACAK!$B$5:$AD$54,28,0),"")</f>
        <v/>
      </c>
      <c r="R19" s="294"/>
      <c r="S19" s="295"/>
      <c r="T19" s="296"/>
      <c r="U19" s="297" t="str">
        <f>IFERROR(VLOOKUP(S19,BORCALACAK!$B$61:$AD$110,28,0),"")</f>
        <v/>
      </c>
      <c r="V19" s="1"/>
      <c r="W19" s="1"/>
      <c r="X19" s="1"/>
      <c r="Y19" s="1"/>
      <c r="Z19" s="1"/>
      <c r="AA19" s="1"/>
      <c r="AB19" s="1"/>
      <c r="AC19" s="1"/>
      <c r="AD19" s="1"/>
      <c r="AE19" s="1"/>
      <c r="AF19" s="1"/>
      <c r="AG19" s="1"/>
    </row>
    <row r="20" spans="1:33" ht="20.100000000000001" customHeight="1" x14ac:dyDescent="0.3">
      <c r="A20" s="1"/>
      <c r="B20" s="253"/>
      <c r="C20" s="246"/>
      <c r="D20" s="247"/>
      <c r="E20" s="260"/>
      <c r="F20" s="267"/>
      <c r="G20" s="268"/>
      <c r="H20" s="253"/>
      <c r="I20" s="246"/>
      <c r="J20" s="247"/>
      <c r="K20" s="260"/>
      <c r="L20" s="267"/>
      <c r="M20" s="268"/>
      <c r="N20" s="283"/>
      <c r="O20" s="284"/>
      <c r="P20" s="285"/>
      <c r="Q20" s="241" t="str">
        <f>IFERROR(VLOOKUP(O20,BORCALACAK!$B$5:$AD$54,28,0),"")</f>
        <v/>
      </c>
      <c r="R20" s="290"/>
      <c r="S20" s="291"/>
      <c r="T20" s="292"/>
      <c r="U20" s="293" t="str">
        <f>IFERROR(VLOOKUP(S20,BORCALACAK!$B$61:$AD$110,28,0),"")</f>
        <v/>
      </c>
      <c r="V20" s="1"/>
      <c r="W20" s="1"/>
      <c r="X20" s="1"/>
      <c r="Y20" s="1"/>
      <c r="Z20" s="1"/>
      <c r="AA20" s="1"/>
      <c r="AB20" s="1"/>
      <c r="AC20" s="1"/>
      <c r="AD20" s="1"/>
      <c r="AE20" s="1"/>
      <c r="AF20" s="1"/>
      <c r="AG20" s="1"/>
    </row>
    <row r="21" spans="1:33" ht="20.100000000000001" customHeight="1" x14ac:dyDescent="0.3">
      <c r="A21" s="1"/>
      <c r="B21" s="257"/>
      <c r="C21" s="251"/>
      <c r="D21" s="252"/>
      <c r="E21" s="263"/>
      <c r="F21" s="270"/>
      <c r="G21" s="271"/>
      <c r="H21" s="257"/>
      <c r="I21" s="251"/>
      <c r="J21" s="252"/>
      <c r="K21" s="263"/>
      <c r="L21" s="270"/>
      <c r="M21" s="271"/>
      <c r="N21" s="286"/>
      <c r="O21" s="287"/>
      <c r="P21" s="288"/>
      <c r="Q21" s="289" t="str">
        <f>IFERROR(VLOOKUP(O21,BORCALACAK!$B$5:$AD$54,28,0),"")</f>
        <v/>
      </c>
      <c r="R21" s="294"/>
      <c r="S21" s="295"/>
      <c r="T21" s="296"/>
      <c r="U21" s="297" t="str">
        <f>IFERROR(VLOOKUP(S21,BORCALACAK!$B$61:$AD$110,28,0),"")</f>
        <v/>
      </c>
      <c r="V21" s="1"/>
      <c r="W21" s="1"/>
      <c r="X21" s="1"/>
      <c r="Y21" s="1"/>
      <c r="Z21" s="1"/>
      <c r="AA21" s="1"/>
      <c r="AB21" s="1"/>
      <c r="AC21" s="1"/>
      <c r="AD21" s="1"/>
      <c r="AE21" s="1"/>
      <c r="AF21" s="1"/>
      <c r="AG21" s="1"/>
    </row>
    <row r="22" spans="1:33" ht="20.100000000000001" customHeight="1" x14ac:dyDescent="0.3">
      <c r="A22" s="1"/>
      <c r="B22" s="253"/>
      <c r="C22" s="246"/>
      <c r="D22" s="247"/>
      <c r="E22" s="260"/>
      <c r="F22" s="267"/>
      <c r="G22" s="268"/>
      <c r="H22" s="253"/>
      <c r="I22" s="246"/>
      <c r="J22" s="247"/>
      <c r="K22" s="260"/>
      <c r="L22" s="267"/>
      <c r="M22" s="268"/>
      <c r="N22" s="283"/>
      <c r="O22" s="284"/>
      <c r="P22" s="285"/>
      <c r="Q22" s="241" t="str">
        <f>IFERROR(VLOOKUP(O22,BORCALACAK!$B$5:$AD$54,28,0),"")</f>
        <v/>
      </c>
      <c r="R22" s="290"/>
      <c r="S22" s="291"/>
      <c r="T22" s="292"/>
      <c r="U22" s="293" t="str">
        <f>IFERROR(VLOOKUP(S22,BORCALACAK!$B$61:$AD$110,28,0),"")</f>
        <v/>
      </c>
      <c r="V22" s="1"/>
      <c r="W22" s="1"/>
      <c r="X22" s="1"/>
      <c r="Y22" s="1"/>
      <c r="Z22" s="1"/>
      <c r="AA22" s="1"/>
      <c r="AB22" s="1"/>
      <c r="AC22" s="1"/>
      <c r="AD22" s="1"/>
      <c r="AE22" s="1"/>
      <c r="AF22" s="1"/>
      <c r="AG22" s="1"/>
    </row>
    <row r="23" spans="1:33" ht="20.100000000000001" customHeight="1" x14ac:dyDescent="0.3">
      <c r="A23" s="1"/>
      <c r="B23" s="257"/>
      <c r="C23" s="251"/>
      <c r="D23" s="252"/>
      <c r="E23" s="263"/>
      <c r="F23" s="270"/>
      <c r="G23" s="271"/>
      <c r="H23" s="257"/>
      <c r="I23" s="251"/>
      <c r="J23" s="252"/>
      <c r="K23" s="263"/>
      <c r="L23" s="270"/>
      <c r="M23" s="271"/>
      <c r="N23" s="286"/>
      <c r="O23" s="287"/>
      <c r="P23" s="288"/>
      <c r="Q23" s="289" t="str">
        <f>IFERROR(VLOOKUP(O23,BORCALACAK!$B$5:$AD$54,28,0),"")</f>
        <v/>
      </c>
      <c r="R23" s="294"/>
      <c r="S23" s="295"/>
      <c r="T23" s="296"/>
      <c r="U23" s="297" t="str">
        <f>IFERROR(VLOOKUP(S23,BORCALACAK!$B$61:$AD$110,28,0),"")</f>
        <v/>
      </c>
      <c r="V23" s="1"/>
      <c r="W23" s="1"/>
      <c r="X23" s="1"/>
      <c r="Y23" s="1"/>
      <c r="Z23" s="1"/>
      <c r="AA23" s="1"/>
      <c r="AB23" s="1"/>
      <c r="AC23" s="1"/>
      <c r="AD23" s="1"/>
      <c r="AE23" s="1"/>
      <c r="AF23" s="1"/>
      <c r="AG23" s="1"/>
    </row>
    <row r="24" spans="1:33" ht="20.100000000000001" customHeight="1" x14ac:dyDescent="0.3">
      <c r="A24" s="1"/>
      <c r="B24" s="253"/>
      <c r="C24" s="246"/>
      <c r="D24" s="247"/>
      <c r="E24" s="260"/>
      <c r="F24" s="267"/>
      <c r="G24" s="268"/>
      <c r="H24" s="253"/>
      <c r="I24" s="246"/>
      <c r="J24" s="247"/>
      <c r="K24" s="260"/>
      <c r="L24" s="267"/>
      <c r="M24" s="268"/>
      <c r="N24" s="283"/>
      <c r="O24" s="284"/>
      <c r="P24" s="285"/>
      <c r="Q24" s="241" t="str">
        <f>IFERROR(VLOOKUP(O24,BORCALACAK!$B$5:$AD$54,28,0),"")</f>
        <v/>
      </c>
      <c r="R24" s="290"/>
      <c r="S24" s="291"/>
      <c r="T24" s="292"/>
      <c r="U24" s="293" t="str">
        <f>IFERROR(VLOOKUP(S24,BORCALACAK!$B$61:$AD$110,28,0),"")</f>
        <v/>
      </c>
      <c r="V24" s="1"/>
      <c r="W24" s="1"/>
      <c r="X24" s="1"/>
      <c r="Y24" s="1"/>
      <c r="Z24" s="1"/>
      <c r="AA24" s="1"/>
      <c r="AB24" s="1"/>
      <c r="AC24" s="1"/>
      <c r="AD24" s="1"/>
      <c r="AE24" s="1"/>
      <c r="AF24" s="1"/>
      <c r="AG24" s="1"/>
    </row>
    <row r="25" spans="1:33" ht="20.100000000000001" customHeight="1" x14ac:dyDescent="0.3">
      <c r="A25" s="1"/>
      <c r="B25" s="257"/>
      <c r="C25" s="251"/>
      <c r="D25" s="252"/>
      <c r="E25" s="263"/>
      <c r="F25" s="270"/>
      <c r="G25" s="271"/>
      <c r="H25" s="257"/>
      <c r="I25" s="251"/>
      <c r="J25" s="252"/>
      <c r="K25" s="263"/>
      <c r="L25" s="270"/>
      <c r="M25" s="271"/>
      <c r="N25" s="286"/>
      <c r="O25" s="287"/>
      <c r="P25" s="288"/>
      <c r="Q25" s="289" t="str">
        <f>IFERROR(VLOOKUP(O25,BORCALACAK!$B$5:$AD$54,28,0),"")</f>
        <v/>
      </c>
      <c r="R25" s="294"/>
      <c r="S25" s="295"/>
      <c r="T25" s="296"/>
      <c r="U25" s="297" t="str">
        <f>IFERROR(VLOOKUP(S25,BORCALACAK!$B$61:$AD$110,28,0),"")</f>
        <v/>
      </c>
      <c r="V25" s="1"/>
      <c r="W25" s="1"/>
      <c r="X25" s="1"/>
      <c r="Y25" s="1"/>
      <c r="Z25" s="1"/>
      <c r="AA25" s="1"/>
      <c r="AB25" s="1"/>
      <c r="AC25" s="1"/>
      <c r="AD25" s="1"/>
      <c r="AE25" s="1"/>
      <c r="AF25" s="1"/>
      <c r="AG25" s="1"/>
    </row>
    <row r="26" spans="1:33" ht="20.100000000000001" customHeight="1" x14ac:dyDescent="0.3">
      <c r="A26" s="1"/>
      <c r="B26" s="253"/>
      <c r="C26" s="246"/>
      <c r="D26" s="247"/>
      <c r="E26" s="260"/>
      <c r="F26" s="267"/>
      <c r="G26" s="268"/>
      <c r="H26" s="253"/>
      <c r="I26" s="246"/>
      <c r="J26" s="247"/>
      <c r="K26" s="260"/>
      <c r="L26" s="267"/>
      <c r="M26" s="268"/>
      <c r="N26" s="283"/>
      <c r="O26" s="284"/>
      <c r="P26" s="285"/>
      <c r="Q26" s="241" t="str">
        <f>IFERROR(VLOOKUP(O26,BORCALACAK!$B$5:$AD$54,28,0),"")</f>
        <v/>
      </c>
      <c r="R26" s="290"/>
      <c r="S26" s="291"/>
      <c r="T26" s="292"/>
      <c r="U26" s="293" t="str">
        <f>IFERROR(VLOOKUP(S26,BORCALACAK!$B$61:$AD$110,28,0),"")</f>
        <v/>
      </c>
      <c r="V26" s="1"/>
      <c r="W26" s="1"/>
      <c r="X26" s="1"/>
      <c r="Y26" s="1"/>
      <c r="Z26" s="1"/>
      <c r="AA26" s="1"/>
      <c r="AB26" s="1"/>
      <c r="AC26" s="1"/>
      <c r="AD26" s="1"/>
      <c r="AE26" s="1"/>
      <c r="AF26" s="1"/>
      <c r="AG26" s="1"/>
    </row>
    <row r="27" spans="1:33" ht="20.100000000000001" customHeight="1" x14ac:dyDescent="0.3">
      <c r="A27" s="1"/>
      <c r="B27" s="257"/>
      <c r="C27" s="251"/>
      <c r="D27" s="252"/>
      <c r="E27" s="263"/>
      <c r="F27" s="270"/>
      <c r="G27" s="271"/>
      <c r="H27" s="257"/>
      <c r="I27" s="251"/>
      <c r="J27" s="252"/>
      <c r="K27" s="263"/>
      <c r="L27" s="270"/>
      <c r="M27" s="271"/>
      <c r="N27" s="286"/>
      <c r="O27" s="287"/>
      <c r="P27" s="288"/>
      <c r="Q27" s="289" t="str">
        <f>IFERROR(VLOOKUP(O27,BORCALACAK!$B$5:$AD$54,28,0),"")</f>
        <v/>
      </c>
      <c r="R27" s="294"/>
      <c r="S27" s="295"/>
      <c r="T27" s="296"/>
      <c r="U27" s="297" t="str">
        <f>IFERROR(VLOOKUP(S27,BORCALACAK!$B$61:$AD$110,28,0),"")</f>
        <v/>
      </c>
      <c r="V27" s="1"/>
      <c r="W27" s="1"/>
      <c r="X27" s="1"/>
      <c r="Y27" s="1"/>
      <c r="Z27" s="1"/>
      <c r="AA27" s="1"/>
      <c r="AB27" s="1"/>
      <c r="AC27" s="1"/>
      <c r="AD27" s="1"/>
      <c r="AE27" s="1"/>
      <c r="AF27" s="1"/>
      <c r="AG27" s="1"/>
    </row>
    <row r="28" spans="1:33" ht="20.100000000000001" customHeight="1" x14ac:dyDescent="0.3">
      <c r="A28" s="1"/>
      <c r="B28" s="253"/>
      <c r="C28" s="246"/>
      <c r="D28" s="247"/>
      <c r="E28" s="260"/>
      <c r="F28" s="267"/>
      <c r="G28" s="268"/>
      <c r="H28" s="253"/>
      <c r="I28" s="246"/>
      <c r="J28" s="247"/>
      <c r="K28" s="260"/>
      <c r="L28" s="267"/>
      <c r="M28" s="268"/>
      <c r="N28" s="283"/>
      <c r="O28" s="284"/>
      <c r="P28" s="285"/>
      <c r="Q28" s="241" t="str">
        <f>IFERROR(VLOOKUP(O28,BORCALACAK!$B$5:$AD$54,28,0),"")</f>
        <v/>
      </c>
      <c r="R28" s="290"/>
      <c r="S28" s="291"/>
      <c r="T28" s="292"/>
      <c r="U28" s="293" t="str">
        <f>IFERROR(VLOOKUP(S28,BORCALACAK!$B$61:$AD$110,28,0),"")</f>
        <v/>
      </c>
      <c r="V28" s="1"/>
      <c r="W28" s="1"/>
      <c r="X28" s="1"/>
      <c r="Y28" s="1"/>
      <c r="Z28" s="1"/>
      <c r="AA28" s="1"/>
      <c r="AB28" s="1"/>
      <c r="AC28" s="1"/>
      <c r="AD28" s="1"/>
      <c r="AE28" s="1"/>
      <c r="AF28" s="1"/>
      <c r="AG28" s="1"/>
    </row>
    <row r="29" spans="1:33" ht="20.100000000000001" customHeight="1" x14ac:dyDescent="0.3">
      <c r="A29" s="1"/>
      <c r="B29" s="257"/>
      <c r="C29" s="251"/>
      <c r="D29" s="252"/>
      <c r="E29" s="263"/>
      <c r="F29" s="270"/>
      <c r="G29" s="271"/>
      <c r="H29" s="257"/>
      <c r="I29" s="251"/>
      <c r="J29" s="252"/>
      <c r="K29" s="263"/>
      <c r="L29" s="270"/>
      <c r="M29" s="271"/>
      <c r="N29" s="286"/>
      <c r="O29" s="287"/>
      <c r="P29" s="288"/>
      <c r="Q29" s="289" t="str">
        <f>IFERROR(VLOOKUP(O29,BORCALACAK!$B$5:$AD$54,28,0),"")</f>
        <v/>
      </c>
      <c r="R29" s="294"/>
      <c r="S29" s="295"/>
      <c r="T29" s="296"/>
      <c r="U29" s="297" t="str">
        <f>IFERROR(VLOOKUP(S29,BORCALACAK!$B$61:$AD$110,28,0),"")</f>
        <v/>
      </c>
      <c r="V29" s="1"/>
      <c r="W29" s="1"/>
      <c r="X29" s="1"/>
      <c r="Y29" s="1"/>
      <c r="Z29" s="1"/>
      <c r="AA29" s="1"/>
      <c r="AB29" s="1"/>
      <c r="AC29" s="1"/>
      <c r="AD29" s="1"/>
      <c r="AE29" s="1"/>
      <c r="AF29" s="1"/>
      <c r="AG29" s="1"/>
    </row>
    <row r="30" spans="1:33" ht="20.100000000000001" customHeight="1" x14ac:dyDescent="0.3">
      <c r="A30" s="1"/>
      <c r="B30" s="253"/>
      <c r="C30" s="246"/>
      <c r="D30" s="247"/>
      <c r="E30" s="260"/>
      <c r="F30" s="267"/>
      <c r="G30" s="268"/>
      <c r="H30" s="253"/>
      <c r="I30" s="246"/>
      <c r="J30" s="247"/>
      <c r="K30" s="260"/>
      <c r="L30" s="267"/>
      <c r="M30" s="268"/>
      <c r="N30" s="283"/>
      <c r="O30" s="284"/>
      <c r="P30" s="285"/>
      <c r="Q30" s="241" t="str">
        <f>IFERROR(VLOOKUP(O30,BORCALACAK!$B$5:$AD$54,28,0),"")</f>
        <v/>
      </c>
      <c r="R30" s="290"/>
      <c r="S30" s="291"/>
      <c r="T30" s="292"/>
      <c r="U30" s="293" t="str">
        <f>IFERROR(VLOOKUP(S30,BORCALACAK!$B$61:$AD$110,28,0),"")</f>
        <v/>
      </c>
      <c r="V30" s="1"/>
      <c r="W30" s="1"/>
      <c r="X30" s="1"/>
      <c r="Y30" s="1"/>
      <c r="Z30" s="1"/>
      <c r="AA30" s="1"/>
      <c r="AB30" s="1"/>
      <c r="AC30" s="1"/>
      <c r="AD30" s="1"/>
      <c r="AE30" s="1"/>
      <c r="AF30" s="1"/>
      <c r="AG30" s="1"/>
    </row>
    <row r="31" spans="1:33" ht="20.100000000000001" customHeight="1" x14ac:dyDescent="0.3">
      <c r="A31" s="1"/>
      <c r="B31" s="257"/>
      <c r="C31" s="251"/>
      <c r="D31" s="252"/>
      <c r="E31" s="263"/>
      <c r="F31" s="270"/>
      <c r="G31" s="271"/>
      <c r="H31" s="257"/>
      <c r="I31" s="251"/>
      <c r="J31" s="252"/>
      <c r="K31" s="263"/>
      <c r="L31" s="270"/>
      <c r="M31" s="271"/>
      <c r="N31" s="286"/>
      <c r="O31" s="287"/>
      <c r="P31" s="288"/>
      <c r="Q31" s="289" t="str">
        <f>IFERROR(VLOOKUP(O31,BORCALACAK!$B$5:$AD$54,28,0),"")</f>
        <v/>
      </c>
      <c r="R31" s="294"/>
      <c r="S31" s="295"/>
      <c r="T31" s="296"/>
      <c r="U31" s="297" t="str">
        <f>IFERROR(VLOOKUP(S31,BORCALACAK!$B$61:$AD$110,28,0),"")</f>
        <v/>
      </c>
      <c r="V31" s="1"/>
      <c r="W31" s="1"/>
      <c r="X31" s="1"/>
      <c r="Y31" s="1"/>
      <c r="Z31" s="1"/>
      <c r="AA31" s="1"/>
      <c r="AB31" s="1"/>
      <c r="AC31" s="1"/>
      <c r="AD31" s="1"/>
      <c r="AE31" s="1"/>
      <c r="AF31" s="1"/>
      <c r="AG31" s="1"/>
    </row>
    <row r="32" spans="1:33" ht="20.100000000000001" customHeight="1" x14ac:dyDescent="0.3">
      <c r="A32" s="1"/>
      <c r="B32" s="253"/>
      <c r="C32" s="246"/>
      <c r="D32" s="247"/>
      <c r="E32" s="260"/>
      <c r="F32" s="267"/>
      <c r="G32" s="268"/>
      <c r="H32" s="253"/>
      <c r="I32" s="246"/>
      <c r="J32" s="247"/>
      <c r="K32" s="260"/>
      <c r="L32" s="267"/>
      <c r="M32" s="268"/>
      <c r="N32" s="283"/>
      <c r="O32" s="284"/>
      <c r="P32" s="285"/>
      <c r="Q32" s="241" t="str">
        <f>IFERROR(VLOOKUP(O32,BORCALACAK!$B$5:$AD$54,28,0),"")</f>
        <v/>
      </c>
      <c r="R32" s="290"/>
      <c r="S32" s="291"/>
      <c r="T32" s="292"/>
      <c r="U32" s="293" t="str">
        <f>IFERROR(VLOOKUP(S32,BORCALACAK!$B$61:$AD$110,28,0),"")</f>
        <v/>
      </c>
      <c r="V32" s="1"/>
      <c r="W32" s="1"/>
      <c r="X32" s="1"/>
      <c r="Y32" s="1"/>
      <c r="Z32" s="1"/>
      <c r="AA32" s="1"/>
      <c r="AB32" s="1"/>
      <c r="AC32" s="1"/>
      <c r="AD32" s="1"/>
      <c r="AE32" s="1"/>
      <c r="AF32" s="1"/>
      <c r="AG32" s="1"/>
    </row>
    <row r="33" spans="1:33" ht="20.100000000000001" customHeight="1" x14ac:dyDescent="0.3">
      <c r="A33" s="1"/>
      <c r="B33" s="257"/>
      <c r="C33" s="251"/>
      <c r="D33" s="252"/>
      <c r="E33" s="263"/>
      <c r="F33" s="270"/>
      <c r="G33" s="271"/>
      <c r="H33" s="257"/>
      <c r="I33" s="251"/>
      <c r="J33" s="252"/>
      <c r="K33" s="263"/>
      <c r="L33" s="270"/>
      <c r="M33" s="271"/>
      <c r="N33" s="286"/>
      <c r="O33" s="287"/>
      <c r="P33" s="288"/>
      <c r="Q33" s="289" t="str">
        <f>IFERROR(VLOOKUP(O33,BORCALACAK!$B$5:$AD$54,28,0),"")</f>
        <v/>
      </c>
      <c r="R33" s="294"/>
      <c r="S33" s="295"/>
      <c r="T33" s="296"/>
      <c r="U33" s="297" t="str">
        <f>IFERROR(VLOOKUP(S33,BORCALACAK!$B$61:$AD$110,28,0),"")</f>
        <v/>
      </c>
      <c r="V33" s="1"/>
      <c r="W33" s="1"/>
      <c r="X33" s="1"/>
      <c r="Y33" s="1"/>
      <c r="Z33" s="1"/>
      <c r="AA33" s="1"/>
      <c r="AB33" s="1"/>
      <c r="AC33" s="1"/>
      <c r="AD33" s="1"/>
      <c r="AE33" s="1"/>
      <c r="AF33" s="1"/>
      <c r="AG33" s="1"/>
    </row>
    <row r="34" spans="1:33" ht="20.100000000000001" customHeight="1" x14ac:dyDescent="0.3">
      <c r="A34" s="1"/>
      <c r="B34" s="253"/>
      <c r="C34" s="246"/>
      <c r="D34" s="247"/>
      <c r="E34" s="260"/>
      <c r="F34" s="267"/>
      <c r="G34" s="268"/>
      <c r="H34" s="253"/>
      <c r="I34" s="246"/>
      <c r="J34" s="247"/>
      <c r="K34" s="260"/>
      <c r="L34" s="267"/>
      <c r="M34" s="268"/>
      <c r="N34" s="283"/>
      <c r="O34" s="284"/>
      <c r="P34" s="285"/>
      <c r="Q34" s="241" t="str">
        <f>IFERROR(VLOOKUP(O34,BORCALACAK!$B$5:$AD$54,28,0),"")</f>
        <v/>
      </c>
      <c r="R34" s="290"/>
      <c r="S34" s="291"/>
      <c r="T34" s="292"/>
      <c r="U34" s="293" t="str">
        <f>IFERROR(VLOOKUP(S34,BORCALACAK!$B$61:$AD$110,28,0),"")</f>
        <v/>
      </c>
      <c r="V34" s="1"/>
      <c r="W34" s="1"/>
      <c r="X34" s="1"/>
      <c r="Y34" s="1"/>
      <c r="Z34" s="1"/>
      <c r="AA34" s="1"/>
      <c r="AB34" s="1"/>
      <c r="AC34" s="1"/>
      <c r="AD34" s="1"/>
      <c r="AE34" s="1"/>
      <c r="AF34" s="1"/>
      <c r="AG34" s="1"/>
    </row>
    <row r="35" spans="1:33" ht="20.100000000000001" customHeight="1" x14ac:dyDescent="0.3">
      <c r="A35" s="1"/>
      <c r="B35" s="257"/>
      <c r="C35" s="251"/>
      <c r="D35" s="252"/>
      <c r="E35" s="263"/>
      <c r="F35" s="270"/>
      <c r="G35" s="271"/>
      <c r="H35" s="257"/>
      <c r="I35" s="251"/>
      <c r="J35" s="252"/>
      <c r="K35" s="263"/>
      <c r="L35" s="270"/>
      <c r="M35" s="271"/>
      <c r="N35" s="286"/>
      <c r="O35" s="287"/>
      <c r="P35" s="288"/>
      <c r="Q35" s="289" t="str">
        <f>IFERROR(VLOOKUP(O35,BORCALACAK!$B$5:$AD$54,28,0),"")</f>
        <v/>
      </c>
      <c r="R35" s="294"/>
      <c r="S35" s="295"/>
      <c r="T35" s="296"/>
      <c r="U35" s="297" t="str">
        <f>IFERROR(VLOOKUP(S35,BORCALACAK!$B$61:$AD$110,28,0),"")</f>
        <v/>
      </c>
      <c r="V35" s="1"/>
      <c r="W35" s="1"/>
      <c r="X35" s="1"/>
      <c r="Y35" s="1"/>
      <c r="Z35" s="1"/>
      <c r="AA35" s="1"/>
      <c r="AB35" s="1"/>
      <c r="AC35" s="1"/>
      <c r="AD35" s="1"/>
      <c r="AE35" s="1"/>
      <c r="AF35" s="1"/>
      <c r="AG35" s="1"/>
    </row>
    <row r="36" spans="1:33" ht="20.100000000000001" customHeight="1" x14ac:dyDescent="0.3">
      <c r="A36" s="1"/>
      <c r="B36" s="253"/>
      <c r="C36" s="246"/>
      <c r="D36" s="247"/>
      <c r="E36" s="260"/>
      <c r="F36" s="267"/>
      <c r="G36" s="268"/>
      <c r="H36" s="253"/>
      <c r="I36" s="246"/>
      <c r="J36" s="247"/>
      <c r="K36" s="260"/>
      <c r="L36" s="267"/>
      <c r="M36" s="268"/>
      <c r="N36" s="283"/>
      <c r="O36" s="284"/>
      <c r="P36" s="285"/>
      <c r="Q36" s="241" t="str">
        <f>IFERROR(VLOOKUP(O36,BORCALACAK!$B$5:$AD$54,28,0),"")</f>
        <v/>
      </c>
      <c r="R36" s="290"/>
      <c r="S36" s="291"/>
      <c r="T36" s="292"/>
      <c r="U36" s="293" t="str">
        <f>IFERROR(VLOOKUP(S36,BORCALACAK!$B$61:$AD$110,28,0),"")</f>
        <v/>
      </c>
      <c r="V36" s="1"/>
      <c r="W36" s="1"/>
      <c r="X36" s="1"/>
      <c r="Y36" s="1"/>
      <c r="Z36" s="1"/>
      <c r="AA36" s="1"/>
      <c r="AB36" s="1"/>
      <c r="AC36" s="1"/>
      <c r="AD36" s="1"/>
      <c r="AE36" s="1"/>
      <c r="AF36" s="1"/>
      <c r="AG36" s="1"/>
    </row>
    <row r="37" spans="1:33" ht="20.100000000000001" customHeight="1" x14ac:dyDescent="0.3">
      <c r="A37" s="1"/>
      <c r="B37" s="257"/>
      <c r="C37" s="251"/>
      <c r="D37" s="252"/>
      <c r="E37" s="263"/>
      <c r="F37" s="270"/>
      <c r="G37" s="271"/>
      <c r="H37" s="257"/>
      <c r="I37" s="251"/>
      <c r="J37" s="252"/>
      <c r="K37" s="263"/>
      <c r="L37" s="270"/>
      <c r="M37" s="271"/>
      <c r="N37" s="286"/>
      <c r="O37" s="287"/>
      <c r="P37" s="288"/>
      <c r="Q37" s="289" t="str">
        <f>IFERROR(VLOOKUP(O37,BORCALACAK!$B$5:$AD$54,28,0),"")</f>
        <v/>
      </c>
      <c r="R37" s="294"/>
      <c r="S37" s="295"/>
      <c r="T37" s="296"/>
      <c r="U37" s="297" t="str">
        <f>IFERROR(VLOOKUP(S37,BORCALACAK!$B$61:$AD$110,28,0),"")</f>
        <v/>
      </c>
      <c r="V37" s="1"/>
      <c r="W37" s="1"/>
      <c r="X37" s="1"/>
      <c r="Y37" s="1"/>
      <c r="Z37" s="1"/>
      <c r="AA37" s="1"/>
      <c r="AB37" s="1"/>
      <c r="AC37" s="1"/>
      <c r="AD37" s="1"/>
      <c r="AE37" s="1"/>
      <c r="AF37" s="1"/>
      <c r="AG37" s="1"/>
    </row>
    <row r="38" spans="1:33" ht="20.100000000000001" customHeight="1" x14ac:dyDescent="0.3">
      <c r="A38" s="1"/>
      <c r="B38" s="253"/>
      <c r="C38" s="246"/>
      <c r="D38" s="247"/>
      <c r="E38" s="260"/>
      <c r="F38" s="267"/>
      <c r="G38" s="268"/>
      <c r="H38" s="253"/>
      <c r="I38" s="246"/>
      <c r="J38" s="247"/>
      <c r="K38" s="260"/>
      <c r="L38" s="267"/>
      <c r="M38" s="268"/>
      <c r="N38" s="283"/>
      <c r="O38" s="284"/>
      <c r="P38" s="285"/>
      <c r="Q38" s="241" t="str">
        <f>IFERROR(VLOOKUP(O38,BORCALACAK!$B$5:$AD$54,28,0),"")</f>
        <v/>
      </c>
      <c r="R38" s="290"/>
      <c r="S38" s="291"/>
      <c r="T38" s="292"/>
      <c r="U38" s="293" t="str">
        <f>IFERROR(VLOOKUP(S38,BORCALACAK!$B$61:$AD$110,28,0),"")</f>
        <v/>
      </c>
      <c r="V38" s="1"/>
      <c r="W38" s="1"/>
      <c r="X38" s="1"/>
      <c r="Y38" s="1"/>
      <c r="Z38" s="1"/>
      <c r="AA38" s="1"/>
      <c r="AB38" s="1"/>
      <c r="AC38" s="1"/>
      <c r="AD38" s="1"/>
      <c r="AE38" s="1"/>
      <c r="AF38" s="1"/>
      <c r="AG38" s="1"/>
    </row>
    <row r="39" spans="1:33" ht="20.100000000000001" customHeight="1" x14ac:dyDescent="0.3">
      <c r="A39" s="1"/>
      <c r="B39" s="257"/>
      <c r="C39" s="251"/>
      <c r="D39" s="252"/>
      <c r="E39" s="263"/>
      <c r="F39" s="270"/>
      <c r="G39" s="271"/>
      <c r="H39" s="257"/>
      <c r="I39" s="251"/>
      <c r="J39" s="252"/>
      <c r="K39" s="263"/>
      <c r="L39" s="270"/>
      <c r="M39" s="271"/>
      <c r="N39" s="286"/>
      <c r="O39" s="287"/>
      <c r="P39" s="288"/>
      <c r="Q39" s="289" t="str">
        <f>IFERROR(VLOOKUP(O39,BORCALACAK!$B$5:$AD$54,28,0),"")</f>
        <v/>
      </c>
      <c r="R39" s="294"/>
      <c r="S39" s="295"/>
      <c r="T39" s="296"/>
      <c r="U39" s="297" t="str">
        <f>IFERROR(VLOOKUP(S39,BORCALACAK!$B$61:$AD$110,28,0),"")</f>
        <v/>
      </c>
      <c r="V39" s="1"/>
      <c r="W39" s="1"/>
      <c r="X39" s="1"/>
      <c r="Y39" s="1"/>
      <c r="Z39" s="1"/>
      <c r="AA39" s="1"/>
      <c r="AB39" s="1"/>
      <c r="AC39" s="1"/>
      <c r="AD39" s="1"/>
      <c r="AE39" s="1"/>
      <c r="AF39" s="1"/>
      <c r="AG39" s="1"/>
    </row>
    <row r="40" spans="1:33" ht="20.100000000000001" customHeight="1" x14ac:dyDescent="0.3">
      <c r="A40" s="1"/>
      <c r="B40" s="253"/>
      <c r="C40" s="246"/>
      <c r="D40" s="247"/>
      <c r="E40" s="260"/>
      <c r="F40" s="267"/>
      <c r="G40" s="268"/>
      <c r="H40" s="253"/>
      <c r="I40" s="246"/>
      <c r="J40" s="247"/>
      <c r="K40" s="260"/>
      <c r="L40" s="267"/>
      <c r="M40" s="268"/>
      <c r="N40" s="283"/>
      <c r="O40" s="284"/>
      <c r="P40" s="285"/>
      <c r="Q40" s="241" t="str">
        <f>IFERROR(VLOOKUP(O40,BORCALACAK!$B$5:$AD$54,28,0),"")</f>
        <v/>
      </c>
      <c r="R40" s="290"/>
      <c r="S40" s="291"/>
      <c r="T40" s="292"/>
      <c r="U40" s="293" t="str">
        <f>IFERROR(VLOOKUP(S40,BORCALACAK!$B$61:$AD$110,28,0),"")</f>
        <v/>
      </c>
      <c r="V40" s="1"/>
      <c r="W40" s="1"/>
      <c r="X40" s="1"/>
      <c r="Y40" s="1"/>
      <c r="Z40" s="1"/>
      <c r="AA40" s="1"/>
      <c r="AB40" s="1"/>
      <c r="AC40" s="1"/>
      <c r="AD40" s="1"/>
      <c r="AE40" s="1"/>
      <c r="AF40" s="1"/>
      <c r="AG40" s="1"/>
    </row>
    <row r="41" spans="1:33" ht="20.100000000000001" customHeight="1" x14ac:dyDescent="0.3">
      <c r="A41" s="1"/>
      <c r="B41" s="257"/>
      <c r="C41" s="251"/>
      <c r="D41" s="252"/>
      <c r="E41" s="263"/>
      <c r="F41" s="270"/>
      <c r="G41" s="271"/>
      <c r="H41" s="257"/>
      <c r="I41" s="251"/>
      <c r="J41" s="252"/>
      <c r="K41" s="263"/>
      <c r="L41" s="270"/>
      <c r="M41" s="271"/>
      <c r="N41" s="286"/>
      <c r="O41" s="287"/>
      <c r="P41" s="288"/>
      <c r="Q41" s="289" t="str">
        <f>IFERROR(VLOOKUP(O41,BORCALACAK!$B$5:$AD$54,28,0),"")</f>
        <v/>
      </c>
      <c r="R41" s="294"/>
      <c r="S41" s="295"/>
      <c r="T41" s="296"/>
      <c r="U41" s="297" t="str">
        <f>IFERROR(VLOOKUP(S41,BORCALACAK!$B$61:$AD$110,28,0),"")</f>
        <v/>
      </c>
      <c r="V41" s="1"/>
      <c r="W41" s="1"/>
      <c r="X41" s="1"/>
      <c r="Y41" s="1"/>
      <c r="Z41" s="1"/>
      <c r="AA41" s="1"/>
      <c r="AB41" s="1"/>
      <c r="AC41" s="1"/>
      <c r="AD41" s="1"/>
      <c r="AE41" s="1"/>
      <c r="AF41" s="1"/>
      <c r="AG41" s="1"/>
    </row>
    <row r="42" spans="1:33" ht="20.100000000000001" customHeight="1" x14ac:dyDescent="0.3">
      <c r="A42" s="1"/>
      <c r="B42" s="253"/>
      <c r="C42" s="246"/>
      <c r="D42" s="247"/>
      <c r="E42" s="260"/>
      <c r="F42" s="267"/>
      <c r="G42" s="268"/>
      <c r="H42" s="253"/>
      <c r="I42" s="246"/>
      <c r="J42" s="247"/>
      <c r="K42" s="260"/>
      <c r="L42" s="267"/>
      <c r="M42" s="268"/>
      <c r="N42" s="283"/>
      <c r="O42" s="284"/>
      <c r="P42" s="285"/>
      <c r="Q42" s="241" t="str">
        <f>IFERROR(VLOOKUP(O42,BORCALACAK!$B$5:$AD$54,28,0),"")</f>
        <v/>
      </c>
      <c r="R42" s="290"/>
      <c r="S42" s="291"/>
      <c r="T42" s="292"/>
      <c r="U42" s="293" t="str">
        <f>IFERROR(VLOOKUP(S42,BORCALACAK!$B$61:$AD$110,28,0),"")</f>
        <v/>
      </c>
      <c r="V42" s="1"/>
      <c r="W42" s="1"/>
      <c r="X42" s="1"/>
      <c r="Y42" s="1"/>
      <c r="Z42" s="1"/>
      <c r="AA42" s="1"/>
      <c r="AB42" s="1"/>
      <c r="AC42" s="1"/>
      <c r="AD42" s="1"/>
      <c r="AE42" s="1"/>
      <c r="AF42" s="1"/>
      <c r="AG42" s="1"/>
    </row>
    <row r="43" spans="1:33" ht="20.100000000000001" customHeight="1" x14ac:dyDescent="0.3">
      <c r="A43" s="1"/>
      <c r="B43" s="257"/>
      <c r="C43" s="251"/>
      <c r="D43" s="252"/>
      <c r="E43" s="263"/>
      <c r="F43" s="270"/>
      <c r="G43" s="271"/>
      <c r="H43" s="257"/>
      <c r="I43" s="251"/>
      <c r="J43" s="252"/>
      <c r="K43" s="263"/>
      <c r="L43" s="270"/>
      <c r="M43" s="271"/>
      <c r="N43" s="286"/>
      <c r="O43" s="287"/>
      <c r="P43" s="288"/>
      <c r="Q43" s="289" t="str">
        <f>IFERROR(VLOOKUP(O43,BORCALACAK!$B$5:$AD$54,28,0),"")</f>
        <v/>
      </c>
      <c r="R43" s="294"/>
      <c r="S43" s="295"/>
      <c r="T43" s="296"/>
      <c r="U43" s="297" t="str">
        <f>IFERROR(VLOOKUP(S43,BORCALACAK!$B$61:$AD$110,28,0),"")</f>
        <v/>
      </c>
      <c r="V43" s="1"/>
      <c r="W43" s="1"/>
      <c r="X43" s="1"/>
      <c r="Y43" s="1"/>
      <c r="Z43" s="1"/>
      <c r="AA43" s="1"/>
      <c r="AB43" s="1"/>
      <c r="AC43" s="1"/>
      <c r="AD43" s="1"/>
      <c r="AE43" s="1"/>
      <c r="AF43" s="1"/>
      <c r="AG43" s="1"/>
    </row>
    <row r="44" spans="1:33" ht="20.100000000000001" customHeight="1" x14ac:dyDescent="0.3">
      <c r="A44" s="1"/>
      <c r="B44" s="253"/>
      <c r="C44" s="246"/>
      <c r="D44" s="247"/>
      <c r="E44" s="260"/>
      <c r="F44" s="267"/>
      <c r="G44" s="268"/>
      <c r="H44" s="253"/>
      <c r="I44" s="246"/>
      <c r="J44" s="247"/>
      <c r="K44" s="260"/>
      <c r="L44" s="267"/>
      <c r="M44" s="268"/>
      <c r="N44" s="283"/>
      <c r="O44" s="284"/>
      <c r="P44" s="285"/>
      <c r="Q44" s="241" t="str">
        <f>IFERROR(VLOOKUP(O44,BORCALACAK!$B$5:$AD$54,28,0),"")</f>
        <v/>
      </c>
      <c r="R44" s="290"/>
      <c r="S44" s="291"/>
      <c r="T44" s="292"/>
      <c r="U44" s="293" t="str">
        <f>IFERROR(VLOOKUP(S44,BORCALACAK!$B$61:$AD$110,28,0),"")</f>
        <v/>
      </c>
      <c r="V44" s="1"/>
      <c r="W44" s="1"/>
      <c r="X44" s="1"/>
      <c r="Y44" s="1"/>
      <c r="Z44" s="1"/>
      <c r="AA44" s="1"/>
      <c r="AB44" s="1"/>
      <c r="AC44" s="1"/>
      <c r="AD44" s="1"/>
      <c r="AE44" s="1"/>
      <c r="AF44" s="1"/>
      <c r="AG44" s="1"/>
    </row>
    <row r="45" spans="1:33" ht="20.100000000000001" customHeight="1" x14ac:dyDescent="0.3">
      <c r="A45" s="1"/>
      <c r="B45" s="257"/>
      <c r="C45" s="251"/>
      <c r="D45" s="252"/>
      <c r="E45" s="263"/>
      <c r="F45" s="270"/>
      <c r="G45" s="271"/>
      <c r="H45" s="257"/>
      <c r="I45" s="251"/>
      <c r="J45" s="252"/>
      <c r="K45" s="263"/>
      <c r="L45" s="270"/>
      <c r="M45" s="271"/>
      <c r="N45" s="286"/>
      <c r="O45" s="287"/>
      <c r="P45" s="288"/>
      <c r="Q45" s="289" t="str">
        <f>IFERROR(VLOOKUP(O45,BORCALACAK!$B$5:$AD$54,28,0),"")</f>
        <v/>
      </c>
      <c r="R45" s="294"/>
      <c r="S45" s="295"/>
      <c r="T45" s="296"/>
      <c r="U45" s="297" t="str">
        <f>IFERROR(VLOOKUP(S45,BORCALACAK!$B$61:$AD$110,28,0),"")</f>
        <v/>
      </c>
      <c r="V45" s="1"/>
      <c r="W45" s="1"/>
      <c r="X45" s="1"/>
      <c r="Y45" s="1"/>
      <c r="Z45" s="1"/>
      <c r="AA45" s="1"/>
      <c r="AB45" s="1"/>
      <c r="AC45" s="1"/>
      <c r="AD45" s="1"/>
      <c r="AE45" s="1"/>
      <c r="AF45" s="1"/>
      <c r="AG45" s="1"/>
    </row>
    <row r="46" spans="1:33" ht="20.100000000000001" customHeight="1" x14ac:dyDescent="0.3">
      <c r="A46" s="1"/>
      <c r="B46" s="253"/>
      <c r="C46" s="246"/>
      <c r="D46" s="247"/>
      <c r="E46" s="260"/>
      <c r="F46" s="267"/>
      <c r="G46" s="268"/>
      <c r="H46" s="253"/>
      <c r="I46" s="246"/>
      <c r="J46" s="247"/>
      <c r="K46" s="260"/>
      <c r="L46" s="267"/>
      <c r="M46" s="268"/>
      <c r="N46" s="283"/>
      <c r="O46" s="284"/>
      <c r="P46" s="285"/>
      <c r="Q46" s="241" t="str">
        <f>IFERROR(VLOOKUP(O46,BORCALACAK!$B$5:$AD$54,28,0),"")</f>
        <v/>
      </c>
      <c r="R46" s="290"/>
      <c r="S46" s="291"/>
      <c r="T46" s="292"/>
      <c r="U46" s="293" t="str">
        <f>IFERROR(VLOOKUP(S46,BORCALACAK!$B$61:$AD$110,28,0),"")</f>
        <v/>
      </c>
      <c r="V46" s="1"/>
      <c r="W46" s="1"/>
      <c r="X46" s="1"/>
      <c r="Y46" s="1"/>
      <c r="Z46" s="1"/>
      <c r="AA46" s="1"/>
      <c r="AB46" s="1"/>
      <c r="AC46" s="1"/>
      <c r="AD46" s="1"/>
      <c r="AE46" s="1"/>
      <c r="AF46" s="1"/>
      <c r="AG46" s="1"/>
    </row>
    <row r="47" spans="1:33" ht="20.100000000000001" customHeight="1" x14ac:dyDescent="0.3">
      <c r="A47" s="1"/>
      <c r="B47" s="257"/>
      <c r="C47" s="251"/>
      <c r="D47" s="252"/>
      <c r="E47" s="263"/>
      <c r="F47" s="270"/>
      <c r="G47" s="271"/>
      <c r="H47" s="257"/>
      <c r="I47" s="251"/>
      <c r="J47" s="252"/>
      <c r="K47" s="263"/>
      <c r="L47" s="270"/>
      <c r="M47" s="271"/>
      <c r="N47" s="286"/>
      <c r="O47" s="287"/>
      <c r="P47" s="288"/>
      <c r="Q47" s="289" t="str">
        <f>IFERROR(VLOOKUP(O47,BORCALACAK!$B$5:$AD$54,28,0),"")</f>
        <v/>
      </c>
      <c r="R47" s="294"/>
      <c r="S47" s="295"/>
      <c r="T47" s="296"/>
      <c r="U47" s="297" t="str">
        <f>IFERROR(VLOOKUP(S47,BORCALACAK!$B$61:$AD$110,28,0),"")</f>
        <v/>
      </c>
      <c r="V47" s="1"/>
      <c r="W47" s="1"/>
      <c r="X47" s="1"/>
      <c r="Y47" s="1"/>
      <c r="Z47" s="1"/>
      <c r="AA47" s="1"/>
      <c r="AB47" s="1"/>
      <c r="AC47" s="1"/>
      <c r="AD47" s="1"/>
      <c r="AE47" s="1"/>
      <c r="AF47" s="1"/>
      <c r="AG47" s="1"/>
    </row>
    <row r="48" spans="1:33" ht="20.100000000000001" customHeight="1" x14ac:dyDescent="0.3">
      <c r="A48" s="1"/>
      <c r="B48" s="253"/>
      <c r="C48" s="246"/>
      <c r="D48" s="247"/>
      <c r="E48" s="260"/>
      <c r="F48" s="267"/>
      <c r="G48" s="268"/>
      <c r="H48" s="253"/>
      <c r="I48" s="246"/>
      <c r="J48" s="247"/>
      <c r="K48" s="260"/>
      <c r="L48" s="267"/>
      <c r="M48" s="268"/>
      <c r="N48" s="283"/>
      <c r="O48" s="284"/>
      <c r="P48" s="285"/>
      <c r="Q48" s="241" t="str">
        <f>IFERROR(VLOOKUP(O48,BORCALACAK!$B$5:$AD$54,28,0),"")</f>
        <v/>
      </c>
      <c r="R48" s="290"/>
      <c r="S48" s="291"/>
      <c r="T48" s="292"/>
      <c r="U48" s="293" t="str">
        <f>IFERROR(VLOOKUP(S48,BORCALACAK!$B$61:$AD$110,28,0),"")</f>
        <v/>
      </c>
      <c r="V48" s="1"/>
      <c r="W48" s="1"/>
      <c r="X48" s="1"/>
      <c r="Y48" s="1"/>
      <c r="Z48" s="1"/>
      <c r="AA48" s="1"/>
      <c r="AB48" s="1"/>
      <c r="AC48" s="1"/>
      <c r="AD48" s="1"/>
      <c r="AE48" s="1"/>
      <c r="AF48" s="1"/>
      <c r="AG48" s="1"/>
    </row>
    <row r="49" spans="1:33" ht="20.100000000000001" customHeight="1" x14ac:dyDescent="0.3">
      <c r="A49" s="1"/>
      <c r="B49" s="257"/>
      <c r="C49" s="251"/>
      <c r="D49" s="252"/>
      <c r="E49" s="263"/>
      <c r="F49" s="270"/>
      <c r="G49" s="271"/>
      <c r="H49" s="257"/>
      <c r="I49" s="251"/>
      <c r="J49" s="252"/>
      <c r="K49" s="263"/>
      <c r="L49" s="270"/>
      <c r="M49" s="271"/>
      <c r="N49" s="286"/>
      <c r="O49" s="287"/>
      <c r="P49" s="288"/>
      <c r="Q49" s="289" t="str">
        <f>IFERROR(VLOOKUP(O49,BORCALACAK!$B$5:$AD$54,28,0),"")</f>
        <v/>
      </c>
      <c r="R49" s="294"/>
      <c r="S49" s="295"/>
      <c r="T49" s="296"/>
      <c r="U49" s="297" t="str">
        <f>IFERROR(VLOOKUP(S49,BORCALACAK!$B$61:$AD$110,28,0),"")</f>
        <v/>
      </c>
      <c r="V49" s="1"/>
      <c r="W49" s="1"/>
      <c r="X49" s="1"/>
      <c r="Y49" s="1"/>
      <c r="Z49" s="1"/>
      <c r="AA49" s="1"/>
      <c r="AB49" s="1"/>
      <c r="AC49" s="1"/>
      <c r="AD49" s="1"/>
      <c r="AE49" s="1"/>
      <c r="AF49" s="1"/>
      <c r="AG49" s="1"/>
    </row>
    <row r="50" spans="1:33" ht="20.100000000000001" customHeight="1" x14ac:dyDescent="0.3">
      <c r="A50" s="1"/>
      <c r="B50" s="253"/>
      <c r="C50" s="246"/>
      <c r="D50" s="247"/>
      <c r="E50" s="260"/>
      <c r="F50" s="267"/>
      <c r="G50" s="268"/>
      <c r="H50" s="253"/>
      <c r="I50" s="246"/>
      <c r="J50" s="247"/>
      <c r="K50" s="260"/>
      <c r="L50" s="267"/>
      <c r="M50" s="268"/>
      <c r="N50" s="283"/>
      <c r="O50" s="284"/>
      <c r="P50" s="285"/>
      <c r="Q50" s="241" t="str">
        <f>IFERROR(VLOOKUP(O50,BORCALACAK!$B$5:$AD$54,28,0),"")</f>
        <v/>
      </c>
      <c r="R50" s="290"/>
      <c r="S50" s="291"/>
      <c r="T50" s="292"/>
      <c r="U50" s="293" t="str">
        <f>IFERROR(VLOOKUP(S50,BORCALACAK!$B$61:$AD$110,28,0),"")</f>
        <v/>
      </c>
      <c r="V50" s="1"/>
      <c r="W50" s="1"/>
      <c r="X50" s="1"/>
      <c r="Y50" s="1"/>
      <c r="Z50" s="1"/>
      <c r="AA50" s="1"/>
      <c r="AB50" s="1"/>
      <c r="AC50" s="1"/>
      <c r="AD50" s="1"/>
      <c r="AE50" s="1"/>
      <c r="AF50" s="1"/>
      <c r="AG50" s="1"/>
    </row>
    <row r="51" spans="1:33" ht="20.100000000000001" customHeight="1" x14ac:dyDescent="0.3">
      <c r="A51" s="1"/>
      <c r="B51" s="257"/>
      <c r="C51" s="251"/>
      <c r="D51" s="252"/>
      <c r="E51" s="263"/>
      <c r="F51" s="270"/>
      <c r="G51" s="271"/>
      <c r="H51" s="257"/>
      <c r="I51" s="251"/>
      <c r="J51" s="252"/>
      <c r="K51" s="263"/>
      <c r="L51" s="270"/>
      <c r="M51" s="271"/>
      <c r="N51" s="286"/>
      <c r="O51" s="287"/>
      <c r="P51" s="288"/>
      <c r="Q51" s="289" t="str">
        <f>IFERROR(VLOOKUP(O51,BORCALACAK!$B$5:$AD$54,28,0),"")</f>
        <v/>
      </c>
      <c r="R51" s="294"/>
      <c r="S51" s="295"/>
      <c r="T51" s="296"/>
      <c r="U51" s="297" t="str">
        <f>IFERROR(VLOOKUP(S51,BORCALACAK!$B$61:$AD$110,28,0),"")</f>
        <v/>
      </c>
      <c r="V51" s="1"/>
      <c r="W51" s="1"/>
      <c r="X51" s="1"/>
      <c r="Y51" s="1"/>
      <c r="Z51" s="1"/>
      <c r="AA51" s="1"/>
      <c r="AB51" s="1"/>
      <c r="AC51" s="1"/>
      <c r="AD51" s="1"/>
      <c r="AE51" s="1"/>
      <c r="AF51" s="1"/>
      <c r="AG51" s="1"/>
    </row>
    <row r="52" spans="1:33" ht="20.100000000000001" customHeight="1" x14ac:dyDescent="0.3">
      <c r="A52" s="1"/>
      <c r="B52" s="253"/>
      <c r="C52" s="246"/>
      <c r="D52" s="247"/>
      <c r="E52" s="260"/>
      <c r="F52" s="267"/>
      <c r="G52" s="268"/>
      <c r="H52" s="253"/>
      <c r="I52" s="246"/>
      <c r="J52" s="247"/>
      <c r="K52" s="260"/>
      <c r="L52" s="267"/>
      <c r="M52" s="268"/>
      <c r="N52" s="283"/>
      <c r="O52" s="284"/>
      <c r="P52" s="285"/>
      <c r="Q52" s="241" t="str">
        <f>IFERROR(VLOOKUP(O52,BORCALACAK!$B$5:$AD$54,28,0),"")</f>
        <v/>
      </c>
      <c r="R52" s="290"/>
      <c r="S52" s="291"/>
      <c r="T52" s="292"/>
      <c r="U52" s="293" t="str">
        <f>IFERROR(VLOOKUP(S52,BORCALACAK!$B$61:$AD$110,28,0),"")</f>
        <v/>
      </c>
      <c r="V52" s="1"/>
      <c r="W52" s="1"/>
      <c r="X52" s="1"/>
      <c r="Y52" s="1"/>
      <c r="Z52" s="1"/>
      <c r="AA52" s="1"/>
      <c r="AB52" s="1"/>
      <c r="AC52" s="1"/>
      <c r="AD52" s="1"/>
      <c r="AE52" s="1"/>
      <c r="AF52" s="1"/>
      <c r="AG52" s="1"/>
    </row>
    <row r="53" spans="1:33" ht="20.100000000000001" customHeight="1" x14ac:dyDescent="0.3">
      <c r="A53" s="1"/>
      <c r="B53" s="257"/>
      <c r="C53" s="251"/>
      <c r="D53" s="252"/>
      <c r="E53" s="263"/>
      <c r="F53" s="270"/>
      <c r="G53" s="271"/>
      <c r="H53" s="257"/>
      <c r="I53" s="251"/>
      <c r="J53" s="252"/>
      <c r="K53" s="263"/>
      <c r="L53" s="270"/>
      <c r="M53" s="271"/>
      <c r="N53" s="286"/>
      <c r="O53" s="287"/>
      <c r="P53" s="288"/>
      <c r="Q53" s="289" t="str">
        <f>IFERROR(VLOOKUP(O53,BORCALACAK!$B$5:$AD$54,28,0),"")</f>
        <v/>
      </c>
      <c r="R53" s="294"/>
      <c r="S53" s="295"/>
      <c r="T53" s="296"/>
      <c r="U53" s="297" t="str">
        <f>IFERROR(VLOOKUP(S53,BORCALACAK!$B$61:$AD$110,28,0),"")</f>
        <v/>
      </c>
      <c r="V53" s="1"/>
      <c r="W53" s="1"/>
      <c r="X53" s="1"/>
      <c r="Y53" s="1"/>
      <c r="Z53" s="1"/>
      <c r="AA53" s="1"/>
      <c r="AB53" s="1"/>
      <c r="AC53" s="1"/>
      <c r="AD53" s="1"/>
      <c r="AE53" s="1"/>
      <c r="AF53" s="1"/>
      <c r="AG53" s="1"/>
    </row>
    <row r="54" spans="1:33" ht="20.100000000000001" customHeight="1" x14ac:dyDescent="0.3">
      <c r="A54" s="1"/>
      <c r="B54" s="253"/>
      <c r="C54" s="246"/>
      <c r="D54" s="247"/>
      <c r="E54" s="260"/>
      <c r="F54" s="267"/>
      <c r="G54" s="268"/>
      <c r="H54" s="253"/>
      <c r="I54" s="246"/>
      <c r="J54" s="247"/>
      <c r="K54" s="260"/>
      <c r="L54" s="267"/>
      <c r="M54" s="268"/>
      <c r="N54" s="283"/>
      <c r="O54" s="284"/>
      <c r="P54" s="285"/>
      <c r="Q54" s="241" t="str">
        <f>IFERROR(VLOOKUP(O54,BORCALACAK!$B$5:$AD$54,28,0),"")</f>
        <v/>
      </c>
      <c r="R54" s="290"/>
      <c r="S54" s="291"/>
      <c r="T54" s="292"/>
      <c r="U54" s="293" t="str">
        <f>IFERROR(VLOOKUP(S54,BORCALACAK!$B$61:$AD$110,28,0),"")</f>
        <v/>
      </c>
      <c r="V54" s="1"/>
      <c r="W54" s="1"/>
      <c r="X54" s="1"/>
      <c r="Y54" s="1"/>
      <c r="Z54" s="1"/>
      <c r="AA54" s="1"/>
      <c r="AB54" s="1"/>
      <c r="AC54" s="1"/>
      <c r="AD54" s="1"/>
      <c r="AE54" s="1"/>
      <c r="AF54" s="1"/>
      <c r="AG54" s="1"/>
    </row>
    <row r="55" spans="1:33" ht="20.100000000000001" customHeight="1" x14ac:dyDescent="0.3">
      <c r="A55" s="1"/>
      <c r="B55" s="257"/>
      <c r="C55" s="251"/>
      <c r="D55" s="252"/>
      <c r="E55" s="263"/>
      <c r="F55" s="270"/>
      <c r="G55" s="271"/>
      <c r="H55" s="257"/>
      <c r="I55" s="251"/>
      <c r="J55" s="252"/>
      <c r="K55" s="263"/>
      <c r="L55" s="270"/>
      <c r="M55" s="271"/>
      <c r="N55" s="286"/>
      <c r="O55" s="287"/>
      <c r="P55" s="288"/>
      <c r="Q55" s="289" t="str">
        <f>IFERROR(VLOOKUP(O55,BORCALACAK!$B$5:$AD$54,28,0),"")</f>
        <v/>
      </c>
      <c r="R55" s="294"/>
      <c r="S55" s="295"/>
      <c r="T55" s="296"/>
      <c r="U55" s="297" t="str">
        <f>IFERROR(VLOOKUP(S55,BORCALACAK!$B$61:$AD$110,28,0),"")</f>
        <v/>
      </c>
      <c r="V55" s="1"/>
      <c r="W55" s="1"/>
      <c r="X55" s="1"/>
      <c r="Y55" s="1"/>
      <c r="Z55" s="1"/>
      <c r="AA55" s="1"/>
      <c r="AB55" s="1"/>
      <c r="AC55" s="1"/>
      <c r="AD55" s="1"/>
      <c r="AE55" s="1"/>
      <c r="AF55" s="1"/>
      <c r="AG55" s="1"/>
    </row>
    <row r="56" spans="1:33" ht="20.100000000000001" customHeight="1" x14ac:dyDescent="0.3">
      <c r="A56" s="1"/>
      <c r="B56" s="253"/>
      <c r="C56" s="246"/>
      <c r="D56" s="247"/>
      <c r="E56" s="260"/>
      <c r="F56" s="267"/>
      <c r="G56" s="268"/>
      <c r="H56" s="253"/>
      <c r="I56" s="246"/>
      <c r="J56" s="247"/>
      <c r="K56" s="260"/>
      <c r="L56" s="267"/>
      <c r="M56" s="268"/>
      <c r="N56" s="283"/>
      <c r="O56" s="284"/>
      <c r="P56" s="285"/>
      <c r="Q56" s="241" t="str">
        <f>IFERROR(VLOOKUP(O56,BORCALACAK!$B$5:$AD$54,28,0),"")</f>
        <v/>
      </c>
      <c r="R56" s="290"/>
      <c r="S56" s="291"/>
      <c r="T56" s="292"/>
      <c r="U56" s="293" t="str">
        <f>IFERROR(VLOOKUP(S56,BORCALACAK!$B$61:$AD$110,28,0),"")</f>
        <v/>
      </c>
      <c r="V56" s="1"/>
      <c r="W56" s="1"/>
      <c r="X56" s="1"/>
      <c r="Y56" s="1"/>
      <c r="Z56" s="1"/>
      <c r="AA56" s="1"/>
      <c r="AB56" s="1"/>
      <c r="AC56" s="1"/>
      <c r="AD56" s="1"/>
      <c r="AE56" s="1"/>
      <c r="AF56" s="1"/>
      <c r="AG56" s="1"/>
    </row>
    <row r="57" spans="1:33" ht="20.100000000000001" customHeight="1" x14ac:dyDescent="0.3">
      <c r="A57" s="1"/>
      <c r="B57" s="257"/>
      <c r="C57" s="251"/>
      <c r="D57" s="252"/>
      <c r="E57" s="263"/>
      <c r="F57" s="270"/>
      <c r="G57" s="271"/>
      <c r="H57" s="257"/>
      <c r="I57" s="251"/>
      <c r="J57" s="252"/>
      <c r="K57" s="263"/>
      <c r="L57" s="270"/>
      <c r="M57" s="271"/>
      <c r="N57" s="286"/>
      <c r="O57" s="287"/>
      <c r="P57" s="288"/>
      <c r="Q57" s="289" t="str">
        <f>IFERROR(VLOOKUP(O57,BORCALACAK!$B$5:$AD$54,28,0),"")</f>
        <v/>
      </c>
      <c r="R57" s="294"/>
      <c r="S57" s="295"/>
      <c r="T57" s="296"/>
      <c r="U57" s="297" t="str">
        <f>IFERROR(VLOOKUP(S57,BORCALACAK!$B$61:$AD$110,28,0),"")</f>
        <v/>
      </c>
      <c r="V57" s="1"/>
      <c r="W57" s="1"/>
      <c r="X57" s="1"/>
      <c r="Y57" s="1"/>
      <c r="Z57" s="1"/>
      <c r="AA57" s="1"/>
      <c r="AB57" s="1"/>
      <c r="AC57" s="1"/>
      <c r="AD57" s="1"/>
      <c r="AE57" s="1"/>
      <c r="AF57" s="1"/>
      <c r="AG57" s="1"/>
    </row>
    <row r="58" spans="1:33" ht="20.100000000000001" customHeight="1" x14ac:dyDescent="0.3">
      <c r="A58" s="1"/>
      <c r="B58" s="253"/>
      <c r="C58" s="246"/>
      <c r="D58" s="247"/>
      <c r="E58" s="260"/>
      <c r="F58" s="267"/>
      <c r="G58" s="268"/>
      <c r="H58" s="253"/>
      <c r="I58" s="246"/>
      <c r="J58" s="247"/>
      <c r="K58" s="260"/>
      <c r="L58" s="267"/>
      <c r="M58" s="268"/>
      <c r="N58" s="283"/>
      <c r="O58" s="284"/>
      <c r="P58" s="285"/>
      <c r="Q58" s="241" t="str">
        <f>IFERROR(VLOOKUP(O58,BORCALACAK!$B$5:$AD$54,28,0),"")</f>
        <v/>
      </c>
      <c r="R58" s="290"/>
      <c r="S58" s="291"/>
      <c r="T58" s="292"/>
      <c r="U58" s="293" t="str">
        <f>IFERROR(VLOOKUP(S58,BORCALACAK!$B$61:$AD$110,28,0),"")</f>
        <v/>
      </c>
      <c r="V58" s="1"/>
      <c r="W58" s="1"/>
      <c r="X58" s="1"/>
      <c r="Y58" s="1"/>
      <c r="Z58" s="1"/>
      <c r="AA58" s="1"/>
      <c r="AB58" s="1"/>
      <c r="AC58" s="1"/>
      <c r="AD58" s="1"/>
      <c r="AE58" s="1"/>
      <c r="AF58" s="1"/>
      <c r="AG58" s="1"/>
    </row>
    <row r="59" spans="1:33" ht="20.100000000000001" customHeight="1" x14ac:dyDescent="0.3">
      <c r="A59" s="1"/>
      <c r="B59" s="257"/>
      <c r="C59" s="251"/>
      <c r="D59" s="252"/>
      <c r="E59" s="263"/>
      <c r="F59" s="270"/>
      <c r="G59" s="271"/>
      <c r="H59" s="257"/>
      <c r="I59" s="251"/>
      <c r="J59" s="252"/>
      <c r="K59" s="263"/>
      <c r="L59" s="270"/>
      <c r="M59" s="271"/>
      <c r="N59" s="286"/>
      <c r="O59" s="287"/>
      <c r="P59" s="288"/>
      <c r="Q59" s="289" t="str">
        <f>IFERROR(VLOOKUP(O59,BORCALACAK!$B$5:$AD$54,28,0),"")</f>
        <v/>
      </c>
      <c r="R59" s="294"/>
      <c r="S59" s="295"/>
      <c r="T59" s="296"/>
      <c r="U59" s="297" t="str">
        <f>IFERROR(VLOOKUP(S59,BORCALACAK!$B$61:$AD$110,28,0),"")</f>
        <v/>
      </c>
      <c r="V59" s="1"/>
      <c r="W59" s="1"/>
      <c r="X59" s="1"/>
      <c r="Y59" s="1"/>
      <c r="Z59" s="1"/>
      <c r="AA59" s="1"/>
      <c r="AB59" s="1"/>
      <c r="AC59" s="1"/>
      <c r="AD59" s="1"/>
      <c r="AE59" s="1"/>
      <c r="AF59" s="1"/>
      <c r="AG59" s="1"/>
    </row>
    <row r="60" spans="1:33" ht="20.100000000000001" customHeight="1" x14ac:dyDescent="0.3">
      <c r="A60" s="1"/>
      <c r="B60" s="253"/>
      <c r="C60" s="246"/>
      <c r="D60" s="247"/>
      <c r="E60" s="260"/>
      <c r="F60" s="267"/>
      <c r="G60" s="268"/>
      <c r="H60" s="253"/>
      <c r="I60" s="246"/>
      <c r="J60" s="247"/>
      <c r="K60" s="260"/>
      <c r="L60" s="267"/>
      <c r="M60" s="268"/>
      <c r="N60" s="283"/>
      <c r="O60" s="284"/>
      <c r="P60" s="285"/>
      <c r="Q60" s="241" t="str">
        <f>IFERROR(VLOOKUP(O60,BORCALACAK!$B$5:$AD$54,28,0),"")</f>
        <v/>
      </c>
      <c r="R60" s="290"/>
      <c r="S60" s="291"/>
      <c r="T60" s="292"/>
      <c r="U60" s="293" t="str">
        <f>IFERROR(VLOOKUP(S60,BORCALACAK!$B$61:$AD$110,28,0),"")</f>
        <v/>
      </c>
      <c r="V60" s="1"/>
      <c r="W60" s="1"/>
      <c r="X60" s="1"/>
      <c r="Y60" s="1"/>
      <c r="Z60" s="1"/>
      <c r="AA60" s="1"/>
      <c r="AB60" s="1"/>
      <c r="AC60" s="1"/>
      <c r="AD60" s="1"/>
      <c r="AE60" s="1"/>
      <c r="AF60" s="1"/>
      <c r="AG60" s="1"/>
    </row>
    <row r="61" spans="1:33" ht="20.100000000000001" customHeight="1" x14ac:dyDescent="0.3">
      <c r="A61" s="1"/>
      <c r="B61" s="257"/>
      <c r="C61" s="251"/>
      <c r="D61" s="252"/>
      <c r="E61" s="263"/>
      <c r="F61" s="270"/>
      <c r="G61" s="271"/>
      <c r="H61" s="257"/>
      <c r="I61" s="251"/>
      <c r="J61" s="252"/>
      <c r="K61" s="263"/>
      <c r="L61" s="270"/>
      <c r="M61" s="271"/>
      <c r="N61" s="286"/>
      <c r="O61" s="287"/>
      <c r="P61" s="288"/>
      <c r="Q61" s="289" t="str">
        <f>IFERROR(VLOOKUP(O61,BORCALACAK!$B$5:$AD$54,28,0),"")</f>
        <v/>
      </c>
      <c r="R61" s="294"/>
      <c r="S61" s="295"/>
      <c r="T61" s="296"/>
      <c r="U61" s="297" t="str">
        <f>IFERROR(VLOOKUP(S61,BORCALACAK!$B$61:$AD$110,28,0),"")</f>
        <v/>
      </c>
      <c r="V61" s="1"/>
      <c r="W61" s="1"/>
      <c r="X61" s="1"/>
      <c r="Y61" s="1"/>
      <c r="Z61" s="1"/>
      <c r="AA61" s="1"/>
      <c r="AB61" s="1"/>
      <c r="AC61" s="1"/>
      <c r="AD61" s="1"/>
      <c r="AE61" s="1"/>
      <c r="AF61" s="1"/>
      <c r="AG61" s="1"/>
    </row>
    <row r="62" spans="1:33" ht="20.100000000000001" customHeight="1" x14ac:dyDescent="0.3">
      <c r="A62" s="1"/>
      <c r="B62" s="253"/>
      <c r="C62" s="246"/>
      <c r="D62" s="247"/>
      <c r="E62" s="260"/>
      <c r="F62" s="267"/>
      <c r="G62" s="268"/>
      <c r="H62" s="253"/>
      <c r="I62" s="246"/>
      <c r="J62" s="247"/>
      <c r="K62" s="260"/>
      <c r="L62" s="267"/>
      <c r="M62" s="268"/>
      <c r="N62" s="283"/>
      <c r="O62" s="284"/>
      <c r="P62" s="285"/>
      <c r="Q62" s="241" t="str">
        <f>IFERROR(VLOOKUP(O62,BORCALACAK!$B$5:$AD$54,28,0),"")</f>
        <v/>
      </c>
      <c r="R62" s="290"/>
      <c r="S62" s="291"/>
      <c r="T62" s="292"/>
      <c r="U62" s="293" t="str">
        <f>IFERROR(VLOOKUP(S62,BORCALACAK!$B$61:$AD$110,28,0),"")</f>
        <v/>
      </c>
      <c r="V62" s="1"/>
      <c r="W62" s="1"/>
      <c r="X62" s="1"/>
      <c r="Y62" s="1"/>
      <c r="Z62" s="1"/>
      <c r="AA62" s="1"/>
      <c r="AB62" s="1"/>
      <c r="AC62" s="1"/>
      <c r="AD62" s="1"/>
      <c r="AE62" s="1"/>
      <c r="AF62" s="1"/>
      <c r="AG62" s="1"/>
    </row>
    <row r="63" spans="1:33" ht="20.100000000000001" customHeight="1" x14ac:dyDescent="0.3">
      <c r="A63" s="1"/>
      <c r="B63" s="257"/>
      <c r="C63" s="251"/>
      <c r="D63" s="252"/>
      <c r="E63" s="263"/>
      <c r="F63" s="270"/>
      <c r="G63" s="271"/>
      <c r="H63" s="257"/>
      <c r="I63" s="251"/>
      <c r="J63" s="252"/>
      <c r="K63" s="263"/>
      <c r="L63" s="270"/>
      <c r="M63" s="271"/>
      <c r="N63" s="286"/>
      <c r="O63" s="287"/>
      <c r="P63" s="288"/>
      <c r="Q63" s="289" t="str">
        <f>IFERROR(VLOOKUP(O63,BORCALACAK!$B$5:$AD$54,28,0),"")</f>
        <v/>
      </c>
      <c r="R63" s="294"/>
      <c r="S63" s="295"/>
      <c r="T63" s="296"/>
      <c r="U63" s="297" t="str">
        <f>IFERROR(VLOOKUP(S63,BORCALACAK!$B$61:$AD$110,28,0),"")</f>
        <v/>
      </c>
      <c r="V63" s="1"/>
      <c r="W63" s="1"/>
      <c r="X63" s="1"/>
      <c r="Y63" s="1"/>
      <c r="Z63" s="1"/>
      <c r="AA63" s="1"/>
      <c r="AB63" s="1"/>
      <c r="AC63" s="1"/>
      <c r="AD63" s="1"/>
      <c r="AE63" s="1"/>
      <c r="AF63" s="1"/>
      <c r="AG63" s="1"/>
    </row>
    <row r="64" spans="1:33" ht="20.100000000000001" customHeight="1" x14ac:dyDescent="0.3">
      <c r="A64" s="1"/>
      <c r="B64" s="253"/>
      <c r="C64" s="246"/>
      <c r="D64" s="247"/>
      <c r="E64" s="260"/>
      <c r="F64" s="267"/>
      <c r="G64" s="268"/>
      <c r="H64" s="253"/>
      <c r="I64" s="246"/>
      <c r="J64" s="247"/>
      <c r="K64" s="260"/>
      <c r="L64" s="267"/>
      <c r="M64" s="268"/>
      <c r="N64" s="283"/>
      <c r="O64" s="284"/>
      <c r="P64" s="285"/>
      <c r="Q64" s="241" t="str">
        <f>IFERROR(VLOOKUP(O64,BORCALACAK!$B$5:$AD$54,28,0),"")</f>
        <v/>
      </c>
      <c r="R64" s="290"/>
      <c r="S64" s="291"/>
      <c r="T64" s="292"/>
      <c r="U64" s="293" t="str">
        <f>IFERROR(VLOOKUP(S64,BORCALACAK!$B$61:$AD$110,28,0),"")</f>
        <v/>
      </c>
      <c r="V64" s="1"/>
      <c r="W64" s="1"/>
      <c r="X64" s="1"/>
      <c r="Y64" s="1"/>
      <c r="Z64" s="1"/>
      <c r="AA64" s="1"/>
      <c r="AB64" s="1"/>
      <c r="AC64" s="1"/>
      <c r="AD64" s="1"/>
      <c r="AE64" s="1"/>
      <c r="AF64" s="1"/>
      <c r="AG64" s="1"/>
    </row>
    <row r="65" spans="1:33" ht="20.100000000000001" customHeight="1" x14ac:dyDescent="0.3">
      <c r="A65" s="1"/>
      <c r="B65" s="257"/>
      <c r="C65" s="251"/>
      <c r="D65" s="252"/>
      <c r="E65" s="263"/>
      <c r="F65" s="270"/>
      <c r="G65" s="271"/>
      <c r="H65" s="257"/>
      <c r="I65" s="251"/>
      <c r="J65" s="252"/>
      <c r="K65" s="263"/>
      <c r="L65" s="270"/>
      <c r="M65" s="271"/>
      <c r="N65" s="286"/>
      <c r="O65" s="287"/>
      <c r="P65" s="288"/>
      <c r="Q65" s="289" t="str">
        <f>IFERROR(VLOOKUP(O65,BORCALACAK!$B$5:$AD$54,28,0),"")</f>
        <v/>
      </c>
      <c r="R65" s="294"/>
      <c r="S65" s="295"/>
      <c r="T65" s="296"/>
      <c r="U65" s="297" t="str">
        <f>IFERROR(VLOOKUP(S65,BORCALACAK!$B$61:$AD$110,28,0),"")</f>
        <v/>
      </c>
      <c r="V65" s="1"/>
      <c r="W65" s="1"/>
      <c r="X65" s="1"/>
      <c r="Y65" s="1"/>
      <c r="Z65" s="1"/>
      <c r="AA65" s="1"/>
      <c r="AB65" s="1"/>
      <c r="AC65" s="1"/>
      <c r="AD65" s="1"/>
      <c r="AE65" s="1"/>
      <c r="AF65" s="1"/>
      <c r="AG65" s="1"/>
    </row>
    <row r="66" spans="1:33" ht="20.100000000000001" customHeight="1" x14ac:dyDescent="0.3">
      <c r="A66" s="1"/>
      <c r="B66" s="253"/>
      <c r="C66" s="246"/>
      <c r="D66" s="247"/>
      <c r="E66" s="260"/>
      <c r="F66" s="267"/>
      <c r="G66" s="268"/>
      <c r="H66" s="253"/>
      <c r="I66" s="246"/>
      <c r="J66" s="247"/>
      <c r="K66" s="260"/>
      <c r="L66" s="267"/>
      <c r="M66" s="268"/>
      <c r="N66" s="283"/>
      <c r="O66" s="284"/>
      <c r="P66" s="285"/>
      <c r="Q66" s="241" t="str">
        <f>IFERROR(VLOOKUP(O66,BORCALACAK!$B$5:$AD$54,28,0),"")</f>
        <v/>
      </c>
      <c r="R66" s="290"/>
      <c r="S66" s="291"/>
      <c r="T66" s="292"/>
      <c r="U66" s="293" t="str">
        <f>IFERROR(VLOOKUP(S66,BORCALACAK!$B$61:$AD$110,28,0),"")</f>
        <v/>
      </c>
      <c r="V66" s="1"/>
      <c r="W66" s="1"/>
      <c r="X66" s="1"/>
      <c r="Y66" s="1"/>
      <c r="Z66" s="1"/>
      <c r="AA66" s="1"/>
      <c r="AB66" s="1"/>
      <c r="AC66" s="1"/>
      <c r="AD66" s="1"/>
      <c r="AE66" s="1"/>
      <c r="AF66" s="1"/>
      <c r="AG66" s="1"/>
    </row>
    <row r="67" spans="1:33" ht="20.100000000000001" customHeight="1" x14ac:dyDescent="0.3">
      <c r="A67" s="1"/>
      <c r="B67" s="257"/>
      <c r="C67" s="251"/>
      <c r="D67" s="252"/>
      <c r="E67" s="263"/>
      <c r="F67" s="270"/>
      <c r="G67" s="271"/>
      <c r="H67" s="257"/>
      <c r="I67" s="251"/>
      <c r="J67" s="252"/>
      <c r="K67" s="263"/>
      <c r="L67" s="270"/>
      <c r="M67" s="271"/>
      <c r="N67" s="286"/>
      <c r="O67" s="287"/>
      <c r="P67" s="288"/>
      <c r="Q67" s="289" t="str">
        <f>IFERROR(VLOOKUP(O67,BORCALACAK!$B$5:$AD$54,28,0),"")</f>
        <v/>
      </c>
      <c r="R67" s="294"/>
      <c r="S67" s="295"/>
      <c r="T67" s="296"/>
      <c r="U67" s="297" t="str">
        <f>IFERROR(VLOOKUP(S67,BORCALACAK!$B$61:$AD$110,28,0),"")</f>
        <v/>
      </c>
      <c r="V67" s="1"/>
      <c r="W67" s="1"/>
      <c r="X67" s="1"/>
      <c r="Y67" s="1"/>
      <c r="Z67" s="1"/>
      <c r="AA67" s="1"/>
      <c r="AB67" s="1"/>
      <c r="AC67" s="1"/>
      <c r="AD67" s="1"/>
      <c r="AE67" s="1"/>
      <c r="AF67" s="1"/>
      <c r="AG67" s="1"/>
    </row>
    <row r="68" spans="1:33" ht="20.100000000000001" customHeight="1" x14ac:dyDescent="0.3">
      <c r="A68" s="1"/>
      <c r="B68" s="253"/>
      <c r="C68" s="246"/>
      <c r="D68" s="247"/>
      <c r="E68" s="260"/>
      <c r="F68" s="267"/>
      <c r="G68" s="268"/>
      <c r="H68" s="253"/>
      <c r="I68" s="246"/>
      <c r="J68" s="247"/>
      <c r="K68" s="260"/>
      <c r="L68" s="267"/>
      <c r="M68" s="268"/>
      <c r="N68" s="283"/>
      <c r="O68" s="284"/>
      <c r="P68" s="285"/>
      <c r="Q68" s="241" t="str">
        <f>IFERROR(VLOOKUP(O68,BORCALACAK!$B$5:$AD$54,28,0),"")</f>
        <v/>
      </c>
      <c r="R68" s="290"/>
      <c r="S68" s="291"/>
      <c r="T68" s="292"/>
      <c r="U68" s="293" t="str">
        <f>IFERROR(VLOOKUP(S68,BORCALACAK!$B$61:$AD$110,28,0),"")</f>
        <v/>
      </c>
      <c r="V68" s="1"/>
      <c r="W68" s="1"/>
      <c r="X68" s="1"/>
      <c r="Y68" s="1"/>
      <c r="Z68" s="1"/>
      <c r="AA68" s="1"/>
      <c r="AB68" s="1"/>
      <c r="AC68" s="1"/>
      <c r="AD68" s="1"/>
      <c r="AE68" s="1"/>
      <c r="AF68" s="1"/>
      <c r="AG68" s="1"/>
    </row>
    <row r="69" spans="1:33" ht="20.100000000000001" customHeight="1" x14ac:dyDescent="0.3">
      <c r="A69" s="1"/>
      <c r="B69" s="257"/>
      <c r="C69" s="251"/>
      <c r="D69" s="252"/>
      <c r="E69" s="263"/>
      <c r="F69" s="270"/>
      <c r="G69" s="271"/>
      <c r="H69" s="257"/>
      <c r="I69" s="251"/>
      <c r="J69" s="252"/>
      <c r="K69" s="263"/>
      <c r="L69" s="270"/>
      <c r="M69" s="271"/>
      <c r="N69" s="286"/>
      <c r="O69" s="287"/>
      <c r="P69" s="288"/>
      <c r="Q69" s="289" t="str">
        <f>IFERROR(VLOOKUP(O69,BORCALACAK!$B$5:$AD$54,28,0),"")</f>
        <v/>
      </c>
      <c r="R69" s="294"/>
      <c r="S69" s="295"/>
      <c r="T69" s="296"/>
      <c r="U69" s="297" t="str">
        <f>IFERROR(VLOOKUP(S69,BORCALACAK!$B$61:$AD$110,28,0),"")</f>
        <v/>
      </c>
      <c r="V69" s="1"/>
      <c r="W69" s="1"/>
      <c r="X69" s="1"/>
      <c r="Y69" s="1"/>
      <c r="Z69" s="1"/>
      <c r="AA69" s="1"/>
      <c r="AB69" s="1"/>
      <c r="AC69" s="1"/>
      <c r="AD69" s="1"/>
      <c r="AE69" s="1"/>
      <c r="AF69" s="1"/>
      <c r="AG69" s="1"/>
    </row>
    <row r="70" spans="1:33" ht="20.100000000000001" customHeight="1" x14ac:dyDescent="0.3">
      <c r="A70" s="1"/>
      <c r="B70" s="253"/>
      <c r="C70" s="246"/>
      <c r="D70" s="247"/>
      <c r="E70" s="260"/>
      <c r="F70" s="267"/>
      <c r="G70" s="268"/>
      <c r="H70" s="253"/>
      <c r="I70" s="246"/>
      <c r="J70" s="247"/>
      <c r="K70" s="260"/>
      <c r="L70" s="267"/>
      <c r="M70" s="268"/>
      <c r="N70" s="283"/>
      <c r="O70" s="284"/>
      <c r="P70" s="285"/>
      <c r="Q70" s="241" t="str">
        <f>IFERROR(VLOOKUP(O70,BORCALACAK!$B$5:$AD$54,28,0),"")</f>
        <v/>
      </c>
      <c r="R70" s="290"/>
      <c r="S70" s="291"/>
      <c r="T70" s="292"/>
      <c r="U70" s="293" t="str">
        <f>IFERROR(VLOOKUP(S70,BORCALACAK!$B$61:$AD$110,28,0),"")</f>
        <v/>
      </c>
      <c r="V70" s="1"/>
      <c r="W70" s="1"/>
      <c r="X70" s="1"/>
      <c r="Y70" s="1"/>
      <c r="Z70" s="1"/>
      <c r="AA70" s="1"/>
      <c r="AB70" s="1"/>
      <c r="AC70" s="1"/>
      <c r="AD70" s="1"/>
      <c r="AE70" s="1"/>
      <c r="AF70" s="1"/>
      <c r="AG70" s="1"/>
    </row>
    <row r="71" spans="1:33" ht="20.100000000000001" customHeight="1" x14ac:dyDescent="0.3">
      <c r="A71" s="1"/>
      <c r="B71" s="257"/>
      <c r="C71" s="251"/>
      <c r="D71" s="252"/>
      <c r="E71" s="263"/>
      <c r="F71" s="270"/>
      <c r="G71" s="271"/>
      <c r="H71" s="257"/>
      <c r="I71" s="251"/>
      <c r="J71" s="252"/>
      <c r="K71" s="263"/>
      <c r="L71" s="270"/>
      <c r="M71" s="271"/>
      <c r="N71" s="286"/>
      <c r="O71" s="287"/>
      <c r="P71" s="288"/>
      <c r="Q71" s="289" t="str">
        <f>IFERROR(VLOOKUP(O71,BORCALACAK!$B$5:$AD$54,28,0),"")</f>
        <v/>
      </c>
      <c r="R71" s="294"/>
      <c r="S71" s="295"/>
      <c r="T71" s="296"/>
      <c r="U71" s="297" t="str">
        <f>IFERROR(VLOOKUP(S71,BORCALACAK!$B$61:$AD$110,28,0),"")</f>
        <v/>
      </c>
      <c r="V71" s="1"/>
      <c r="W71" s="1"/>
      <c r="X71" s="1"/>
      <c r="Y71" s="1"/>
      <c r="Z71" s="1"/>
      <c r="AA71" s="1"/>
      <c r="AB71" s="1"/>
      <c r="AC71" s="1"/>
      <c r="AD71" s="1"/>
      <c r="AE71" s="1"/>
      <c r="AF71" s="1"/>
      <c r="AG71" s="1"/>
    </row>
    <row r="72" spans="1:33" ht="20.100000000000001" customHeight="1" x14ac:dyDescent="0.3">
      <c r="A72" s="1"/>
      <c r="B72" s="253"/>
      <c r="C72" s="246"/>
      <c r="D72" s="247"/>
      <c r="E72" s="260"/>
      <c r="F72" s="267"/>
      <c r="G72" s="268"/>
      <c r="H72" s="253"/>
      <c r="I72" s="246"/>
      <c r="J72" s="247"/>
      <c r="K72" s="260"/>
      <c r="L72" s="267"/>
      <c r="M72" s="268"/>
      <c r="N72" s="283"/>
      <c r="O72" s="284"/>
      <c r="P72" s="285"/>
      <c r="Q72" s="241" t="str">
        <f>IFERROR(VLOOKUP(O72,BORCALACAK!$B$5:$AD$54,28,0),"")</f>
        <v/>
      </c>
      <c r="R72" s="290"/>
      <c r="S72" s="291"/>
      <c r="T72" s="292"/>
      <c r="U72" s="293" t="str">
        <f>IFERROR(VLOOKUP(S72,BORCALACAK!$B$61:$AD$110,28,0),"")</f>
        <v/>
      </c>
      <c r="V72" s="1"/>
      <c r="W72" s="1"/>
      <c r="X72" s="1"/>
      <c r="Y72" s="1"/>
      <c r="Z72" s="1"/>
      <c r="AA72" s="1"/>
      <c r="AB72" s="1"/>
      <c r="AC72" s="1"/>
      <c r="AD72" s="1"/>
      <c r="AE72" s="1"/>
      <c r="AF72" s="1"/>
      <c r="AG72" s="1"/>
    </row>
    <row r="73" spans="1:33" ht="20.100000000000001" customHeight="1" x14ac:dyDescent="0.3">
      <c r="A73" s="1"/>
      <c r="B73" s="257"/>
      <c r="C73" s="251"/>
      <c r="D73" s="252"/>
      <c r="E73" s="263"/>
      <c r="F73" s="270"/>
      <c r="G73" s="271"/>
      <c r="H73" s="257"/>
      <c r="I73" s="251"/>
      <c r="J73" s="252"/>
      <c r="K73" s="263"/>
      <c r="L73" s="270"/>
      <c r="M73" s="271"/>
      <c r="N73" s="286"/>
      <c r="O73" s="287"/>
      <c r="P73" s="288"/>
      <c r="Q73" s="289" t="str">
        <f>IFERROR(VLOOKUP(O73,BORCALACAK!$B$5:$AD$54,28,0),"")</f>
        <v/>
      </c>
      <c r="R73" s="294"/>
      <c r="S73" s="295"/>
      <c r="T73" s="296"/>
      <c r="U73" s="297" t="str">
        <f>IFERROR(VLOOKUP(S73,BORCALACAK!$B$61:$AD$110,28,0),"")</f>
        <v/>
      </c>
      <c r="V73" s="1"/>
      <c r="W73" s="1"/>
      <c r="X73" s="1"/>
      <c r="Y73" s="1"/>
      <c r="Z73" s="1"/>
      <c r="AA73" s="1"/>
      <c r="AB73" s="1"/>
      <c r="AC73" s="1"/>
      <c r="AD73" s="1"/>
      <c r="AE73" s="1"/>
      <c r="AF73" s="1"/>
      <c r="AG73" s="1"/>
    </row>
    <row r="74" spans="1:33" ht="20.100000000000001" customHeight="1" x14ac:dyDescent="0.3">
      <c r="A74" s="1"/>
      <c r="B74" s="253"/>
      <c r="C74" s="246"/>
      <c r="D74" s="247"/>
      <c r="E74" s="260"/>
      <c r="F74" s="267"/>
      <c r="G74" s="268"/>
      <c r="H74" s="253"/>
      <c r="I74" s="246"/>
      <c r="J74" s="247"/>
      <c r="K74" s="260"/>
      <c r="L74" s="267"/>
      <c r="M74" s="268"/>
      <c r="N74" s="283"/>
      <c r="O74" s="284"/>
      <c r="P74" s="285"/>
      <c r="Q74" s="241" t="str">
        <f>IFERROR(VLOOKUP(O74,BORCALACAK!$B$5:$AD$54,28,0),"")</f>
        <v/>
      </c>
      <c r="R74" s="290"/>
      <c r="S74" s="291"/>
      <c r="T74" s="292"/>
      <c r="U74" s="293" t="str">
        <f>IFERROR(VLOOKUP(S74,BORCALACAK!$B$61:$AD$110,28,0),"")</f>
        <v/>
      </c>
      <c r="V74" s="1"/>
      <c r="W74" s="1"/>
      <c r="X74" s="1"/>
      <c r="Y74" s="1"/>
      <c r="Z74" s="1"/>
      <c r="AA74" s="1"/>
      <c r="AB74" s="1"/>
      <c r="AC74" s="1"/>
      <c r="AD74" s="1"/>
      <c r="AE74" s="1"/>
      <c r="AF74" s="1"/>
      <c r="AG74" s="1"/>
    </row>
    <row r="75" spans="1:33" ht="20.100000000000001" customHeight="1" x14ac:dyDescent="0.3">
      <c r="A75" s="1"/>
      <c r="B75" s="257"/>
      <c r="C75" s="251"/>
      <c r="D75" s="252"/>
      <c r="E75" s="263"/>
      <c r="F75" s="270"/>
      <c r="G75" s="271"/>
      <c r="H75" s="257"/>
      <c r="I75" s="251"/>
      <c r="J75" s="252"/>
      <c r="K75" s="263"/>
      <c r="L75" s="270"/>
      <c r="M75" s="271"/>
      <c r="N75" s="286"/>
      <c r="O75" s="287"/>
      <c r="P75" s="288"/>
      <c r="Q75" s="289" t="str">
        <f>IFERROR(VLOOKUP(O75,BORCALACAK!$B$5:$AD$54,28,0),"")</f>
        <v/>
      </c>
      <c r="R75" s="294"/>
      <c r="S75" s="295"/>
      <c r="T75" s="296"/>
      <c r="U75" s="297" t="str">
        <f>IFERROR(VLOOKUP(S75,BORCALACAK!$B$61:$AD$110,28,0),"")</f>
        <v/>
      </c>
      <c r="V75" s="1"/>
      <c r="W75" s="1"/>
      <c r="X75" s="1"/>
      <c r="Y75" s="1"/>
      <c r="Z75" s="1"/>
      <c r="AA75" s="1"/>
      <c r="AB75" s="1"/>
      <c r="AC75" s="1"/>
      <c r="AD75" s="1"/>
      <c r="AE75" s="1"/>
      <c r="AF75" s="1"/>
      <c r="AG75" s="1"/>
    </row>
    <row r="76" spans="1:33" ht="20.100000000000001" customHeight="1" x14ac:dyDescent="0.3">
      <c r="A76" s="1"/>
      <c r="B76" s="253"/>
      <c r="C76" s="246"/>
      <c r="D76" s="247"/>
      <c r="E76" s="260"/>
      <c r="F76" s="267"/>
      <c r="G76" s="268"/>
      <c r="H76" s="253"/>
      <c r="I76" s="246"/>
      <c r="J76" s="247"/>
      <c r="K76" s="260"/>
      <c r="L76" s="267"/>
      <c r="M76" s="268"/>
      <c r="N76" s="283"/>
      <c r="O76" s="284"/>
      <c r="P76" s="285"/>
      <c r="Q76" s="241" t="str">
        <f>IFERROR(VLOOKUP(O76,BORCALACAK!$B$5:$AD$54,28,0),"")</f>
        <v/>
      </c>
      <c r="R76" s="290"/>
      <c r="S76" s="291"/>
      <c r="T76" s="292"/>
      <c r="U76" s="293" t="str">
        <f>IFERROR(VLOOKUP(S76,BORCALACAK!$B$61:$AD$110,28,0),"")</f>
        <v/>
      </c>
      <c r="V76" s="1"/>
      <c r="W76" s="1"/>
      <c r="X76" s="1"/>
      <c r="Y76" s="1"/>
      <c r="Z76" s="1"/>
      <c r="AA76" s="1"/>
      <c r="AB76" s="1"/>
      <c r="AC76" s="1"/>
      <c r="AD76" s="1"/>
      <c r="AE76" s="1"/>
      <c r="AF76" s="1"/>
      <c r="AG76" s="1"/>
    </row>
    <row r="77" spans="1:33" ht="20.100000000000001" customHeight="1" x14ac:dyDescent="0.3">
      <c r="A77" s="1"/>
      <c r="B77" s="257"/>
      <c r="C77" s="251"/>
      <c r="D77" s="252"/>
      <c r="E77" s="263"/>
      <c r="F77" s="270"/>
      <c r="G77" s="271"/>
      <c r="H77" s="257"/>
      <c r="I77" s="251"/>
      <c r="J77" s="252"/>
      <c r="K77" s="263"/>
      <c r="L77" s="270"/>
      <c r="M77" s="271"/>
      <c r="N77" s="286"/>
      <c r="O77" s="287"/>
      <c r="P77" s="288"/>
      <c r="Q77" s="289" t="str">
        <f>IFERROR(VLOOKUP(O77,BORCALACAK!$B$5:$AD$54,28,0),"")</f>
        <v/>
      </c>
      <c r="R77" s="294"/>
      <c r="S77" s="295"/>
      <c r="T77" s="296"/>
      <c r="U77" s="297" t="str">
        <f>IFERROR(VLOOKUP(S77,BORCALACAK!$B$61:$AD$110,28,0),"")</f>
        <v/>
      </c>
      <c r="V77" s="1"/>
      <c r="W77" s="1"/>
      <c r="X77" s="1"/>
      <c r="Y77" s="1"/>
      <c r="Z77" s="1"/>
      <c r="AA77" s="1"/>
      <c r="AB77" s="1"/>
      <c r="AC77" s="1"/>
      <c r="AD77" s="1"/>
      <c r="AE77" s="1"/>
      <c r="AF77" s="1"/>
      <c r="AG77" s="1"/>
    </row>
    <row r="78" spans="1:33" ht="20.100000000000001" customHeight="1" x14ac:dyDescent="0.3">
      <c r="A78" s="1"/>
      <c r="B78" s="253"/>
      <c r="C78" s="246"/>
      <c r="D78" s="247"/>
      <c r="E78" s="260"/>
      <c r="F78" s="267"/>
      <c r="G78" s="268"/>
      <c r="H78" s="253"/>
      <c r="I78" s="246"/>
      <c r="J78" s="247"/>
      <c r="K78" s="260"/>
      <c r="L78" s="267"/>
      <c r="M78" s="268"/>
      <c r="N78" s="283"/>
      <c r="O78" s="284"/>
      <c r="P78" s="285"/>
      <c r="Q78" s="241" t="str">
        <f>IFERROR(VLOOKUP(O78,BORCALACAK!$B$5:$AD$54,28,0),"")</f>
        <v/>
      </c>
      <c r="R78" s="290"/>
      <c r="S78" s="291"/>
      <c r="T78" s="292"/>
      <c r="U78" s="293" t="str">
        <f>IFERROR(VLOOKUP(S78,BORCALACAK!$B$61:$AD$110,28,0),"")</f>
        <v/>
      </c>
      <c r="V78" s="1"/>
      <c r="W78" s="1"/>
      <c r="X78" s="1"/>
      <c r="Y78" s="1"/>
      <c r="Z78" s="1"/>
      <c r="AA78" s="1"/>
      <c r="AB78" s="1"/>
      <c r="AC78" s="1"/>
      <c r="AD78" s="1"/>
      <c r="AE78" s="1"/>
      <c r="AF78" s="1"/>
      <c r="AG78" s="1"/>
    </row>
    <row r="79" spans="1:33" ht="20.100000000000001" customHeight="1" x14ac:dyDescent="0.3">
      <c r="A79" s="1"/>
      <c r="B79" s="257"/>
      <c r="C79" s="251"/>
      <c r="D79" s="252"/>
      <c r="E79" s="263"/>
      <c r="F79" s="270"/>
      <c r="G79" s="271"/>
      <c r="H79" s="257"/>
      <c r="I79" s="251"/>
      <c r="J79" s="252"/>
      <c r="K79" s="263"/>
      <c r="L79" s="270"/>
      <c r="M79" s="271"/>
      <c r="N79" s="286"/>
      <c r="O79" s="287"/>
      <c r="P79" s="288"/>
      <c r="Q79" s="289" t="str">
        <f>IFERROR(VLOOKUP(O79,BORCALACAK!$B$5:$AD$54,28,0),"")</f>
        <v/>
      </c>
      <c r="R79" s="294"/>
      <c r="S79" s="295"/>
      <c r="T79" s="296"/>
      <c r="U79" s="297" t="str">
        <f>IFERROR(VLOOKUP(S79,BORCALACAK!$B$61:$AD$110,28,0),"")</f>
        <v/>
      </c>
      <c r="V79" s="1"/>
      <c r="W79" s="1"/>
      <c r="X79" s="1"/>
      <c r="Y79" s="1"/>
      <c r="Z79" s="1"/>
      <c r="AA79" s="1"/>
      <c r="AB79" s="1"/>
      <c r="AC79" s="1"/>
      <c r="AD79" s="1"/>
      <c r="AE79" s="1"/>
      <c r="AF79" s="1"/>
      <c r="AG79" s="1"/>
    </row>
    <row r="80" spans="1:33" ht="20.100000000000001" customHeight="1" x14ac:dyDescent="0.3">
      <c r="A80" s="1"/>
      <c r="B80" s="253"/>
      <c r="C80" s="246"/>
      <c r="D80" s="247"/>
      <c r="E80" s="260"/>
      <c r="F80" s="267"/>
      <c r="G80" s="268"/>
      <c r="H80" s="253"/>
      <c r="I80" s="246"/>
      <c r="J80" s="247"/>
      <c r="K80" s="260"/>
      <c r="L80" s="267"/>
      <c r="M80" s="268"/>
      <c r="N80" s="283"/>
      <c r="O80" s="284"/>
      <c r="P80" s="285"/>
      <c r="Q80" s="241" t="str">
        <f>IFERROR(VLOOKUP(O80,BORCALACAK!$B$5:$AD$54,28,0),"")</f>
        <v/>
      </c>
      <c r="R80" s="290"/>
      <c r="S80" s="291"/>
      <c r="T80" s="292"/>
      <c r="U80" s="293" t="str">
        <f>IFERROR(VLOOKUP(S80,BORCALACAK!$B$61:$AD$110,28,0),"")</f>
        <v/>
      </c>
      <c r="V80" s="1"/>
      <c r="W80" s="1"/>
      <c r="X80" s="1"/>
      <c r="Y80" s="1"/>
      <c r="Z80" s="1"/>
      <c r="AA80" s="1"/>
      <c r="AB80" s="1"/>
      <c r="AC80" s="1"/>
      <c r="AD80" s="1"/>
      <c r="AE80" s="1"/>
      <c r="AF80" s="1"/>
      <c r="AG80" s="1"/>
    </row>
    <row r="81" spans="1:33" ht="20.100000000000001" customHeight="1" x14ac:dyDescent="0.3">
      <c r="A81" s="1"/>
      <c r="B81" s="257"/>
      <c r="C81" s="251"/>
      <c r="D81" s="252"/>
      <c r="E81" s="263"/>
      <c r="F81" s="270"/>
      <c r="G81" s="271"/>
      <c r="H81" s="257"/>
      <c r="I81" s="251"/>
      <c r="J81" s="252"/>
      <c r="K81" s="263"/>
      <c r="L81" s="270"/>
      <c r="M81" s="271"/>
      <c r="N81" s="286"/>
      <c r="O81" s="287"/>
      <c r="P81" s="288"/>
      <c r="Q81" s="289" t="str">
        <f>IFERROR(VLOOKUP(O81,BORCALACAK!$B$5:$AD$54,28,0),"")</f>
        <v/>
      </c>
      <c r="R81" s="294"/>
      <c r="S81" s="295"/>
      <c r="T81" s="296"/>
      <c r="U81" s="297" t="str">
        <f>IFERROR(VLOOKUP(S81,BORCALACAK!$B$61:$AD$110,28,0),"")</f>
        <v/>
      </c>
      <c r="V81" s="1"/>
      <c r="W81" s="1"/>
      <c r="X81" s="1"/>
      <c r="Y81" s="1"/>
      <c r="Z81" s="1"/>
      <c r="AA81" s="1"/>
      <c r="AB81" s="1"/>
      <c r="AC81" s="1"/>
      <c r="AD81" s="1"/>
      <c r="AE81" s="1"/>
      <c r="AF81" s="1"/>
      <c r="AG81" s="1"/>
    </row>
    <row r="82" spans="1:33" ht="20.100000000000001" customHeight="1" x14ac:dyDescent="0.3">
      <c r="A82" s="1"/>
      <c r="B82" s="253"/>
      <c r="C82" s="246"/>
      <c r="D82" s="247"/>
      <c r="E82" s="260"/>
      <c r="F82" s="267"/>
      <c r="G82" s="268"/>
      <c r="H82" s="253"/>
      <c r="I82" s="246"/>
      <c r="J82" s="247"/>
      <c r="K82" s="260"/>
      <c r="L82" s="267"/>
      <c r="M82" s="268"/>
      <c r="N82" s="283"/>
      <c r="O82" s="284"/>
      <c r="P82" s="285"/>
      <c r="Q82" s="241" t="str">
        <f>IFERROR(VLOOKUP(O82,BORCALACAK!$B$5:$AD$54,28,0),"")</f>
        <v/>
      </c>
      <c r="R82" s="290"/>
      <c r="S82" s="291"/>
      <c r="T82" s="292"/>
      <c r="U82" s="293" t="str">
        <f>IFERROR(VLOOKUP(S82,BORCALACAK!$B$61:$AD$110,28,0),"")</f>
        <v/>
      </c>
      <c r="V82" s="1"/>
      <c r="W82" s="1"/>
      <c r="X82" s="1"/>
      <c r="Y82" s="1"/>
      <c r="Z82" s="1"/>
      <c r="AA82" s="1"/>
      <c r="AB82" s="1"/>
      <c r="AC82" s="1"/>
      <c r="AD82" s="1"/>
      <c r="AE82" s="1"/>
      <c r="AF82" s="1"/>
      <c r="AG82" s="1"/>
    </row>
    <row r="83" spans="1:33" ht="20.100000000000001" customHeight="1" x14ac:dyDescent="0.3">
      <c r="A83" s="1"/>
      <c r="B83" s="257"/>
      <c r="C83" s="251"/>
      <c r="D83" s="252"/>
      <c r="E83" s="263"/>
      <c r="F83" s="270"/>
      <c r="G83" s="271"/>
      <c r="H83" s="257"/>
      <c r="I83" s="251"/>
      <c r="J83" s="252"/>
      <c r="K83" s="263"/>
      <c r="L83" s="270"/>
      <c r="M83" s="271"/>
      <c r="N83" s="286"/>
      <c r="O83" s="287"/>
      <c r="P83" s="288"/>
      <c r="Q83" s="289" t="str">
        <f>IFERROR(VLOOKUP(O83,BORCALACAK!$B$5:$AD$54,28,0),"")</f>
        <v/>
      </c>
      <c r="R83" s="294"/>
      <c r="S83" s="295"/>
      <c r="T83" s="296"/>
      <c r="U83" s="297" t="str">
        <f>IFERROR(VLOOKUP(S83,BORCALACAK!$B$61:$AD$110,28,0),"")</f>
        <v/>
      </c>
      <c r="V83" s="1"/>
      <c r="W83" s="1"/>
      <c r="X83" s="1"/>
      <c r="Y83" s="1"/>
      <c r="Z83" s="1"/>
      <c r="AA83" s="1"/>
      <c r="AB83" s="1"/>
      <c r="AC83" s="1"/>
      <c r="AD83" s="1"/>
      <c r="AE83" s="1"/>
      <c r="AF83" s="1"/>
      <c r="AG83" s="1"/>
    </row>
    <row r="84" spans="1:33" ht="20.100000000000001" customHeight="1" x14ac:dyDescent="0.3">
      <c r="A84" s="1"/>
      <c r="B84" s="253"/>
      <c r="C84" s="246"/>
      <c r="D84" s="247"/>
      <c r="E84" s="260"/>
      <c r="F84" s="267"/>
      <c r="G84" s="268"/>
      <c r="H84" s="253"/>
      <c r="I84" s="246"/>
      <c r="J84" s="247"/>
      <c r="K84" s="260"/>
      <c r="L84" s="267"/>
      <c r="M84" s="268"/>
      <c r="N84" s="283"/>
      <c r="O84" s="284"/>
      <c r="P84" s="285"/>
      <c r="Q84" s="241" t="str">
        <f>IFERROR(VLOOKUP(O84,BORCALACAK!$B$5:$AD$54,28,0),"")</f>
        <v/>
      </c>
      <c r="R84" s="290"/>
      <c r="S84" s="291"/>
      <c r="T84" s="292"/>
      <c r="U84" s="293" t="str">
        <f>IFERROR(VLOOKUP(S84,BORCALACAK!$B$61:$AD$110,28,0),"")</f>
        <v/>
      </c>
      <c r="V84" s="1"/>
      <c r="W84" s="1"/>
      <c r="X84" s="1"/>
      <c r="Y84" s="1"/>
      <c r="Z84" s="1"/>
      <c r="AA84" s="1"/>
      <c r="AB84" s="1"/>
      <c r="AC84" s="1"/>
      <c r="AD84" s="1"/>
      <c r="AE84" s="1"/>
      <c r="AF84" s="1"/>
      <c r="AG84" s="1"/>
    </row>
    <row r="85" spans="1:33" ht="20.100000000000001" customHeight="1" x14ac:dyDescent="0.3">
      <c r="A85" s="1"/>
      <c r="B85" s="257"/>
      <c r="C85" s="251"/>
      <c r="D85" s="252"/>
      <c r="E85" s="263"/>
      <c r="F85" s="270"/>
      <c r="G85" s="271"/>
      <c r="H85" s="257"/>
      <c r="I85" s="251"/>
      <c r="J85" s="252"/>
      <c r="K85" s="263"/>
      <c r="L85" s="270"/>
      <c r="M85" s="271"/>
      <c r="N85" s="286"/>
      <c r="O85" s="287"/>
      <c r="P85" s="288"/>
      <c r="Q85" s="289" t="str">
        <f>IFERROR(VLOOKUP(O85,BORCALACAK!$B$5:$AD$54,28,0),"")</f>
        <v/>
      </c>
      <c r="R85" s="294"/>
      <c r="S85" s="295"/>
      <c r="T85" s="296"/>
      <c r="U85" s="297" t="str">
        <f>IFERROR(VLOOKUP(S85,BORCALACAK!$B$61:$AD$110,28,0),"")</f>
        <v/>
      </c>
      <c r="V85" s="1"/>
      <c r="W85" s="1"/>
      <c r="X85" s="1"/>
      <c r="Y85" s="1"/>
      <c r="Z85" s="1"/>
      <c r="AA85" s="1"/>
      <c r="AB85" s="1"/>
      <c r="AC85" s="1"/>
      <c r="AD85" s="1"/>
      <c r="AE85" s="1"/>
      <c r="AF85" s="1"/>
      <c r="AG85" s="1"/>
    </row>
    <row r="86" spans="1:33" ht="20.100000000000001" customHeight="1" x14ac:dyDescent="0.3">
      <c r="A86" s="1"/>
      <c r="B86" s="253"/>
      <c r="C86" s="246"/>
      <c r="D86" s="247"/>
      <c r="E86" s="260"/>
      <c r="F86" s="267"/>
      <c r="G86" s="268"/>
      <c r="H86" s="253"/>
      <c r="I86" s="246"/>
      <c r="J86" s="247"/>
      <c r="K86" s="260"/>
      <c r="L86" s="267"/>
      <c r="M86" s="268"/>
      <c r="N86" s="283"/>
      <c r="O86" s="284"/>
      <c r="P86" s="285"/>
      <c r="Q86" s="241" t="str">
        <f>IFERROR(VLOOKUP(O86,BORCALACAK!$B$5:$AD$54,28,0),"")</f>
        <v/>
      </c>
      <c r="R86" s="290"/>
      <c r="S86" s="291"/>
      <c r="T86" s="292"/>
      <c r="U86" s="293" t="str">
        <f>IFERROR(VLOOKUP(S86,BORCALACAK!$B$61:$AD$110,28,0),"")</f>
        <v/>
      </c>
      <c r="V86" s="1"/>
      <c r="W86" s="1"/>
      <c r="X86" s="1"/>
      <c r="Y86" s="1"/>
      <c r="Z86" s="1"/>
      <c r="AA86" s="1"/>
      <c r="AB86" s="1"/>
      <c r="AC86" s="1"/>
      <c r="AD86" s="1"/>
      <c r="AE86" s="1"/>
      <c r="AF86" s="1"/>
      <c r="AG86" s="1"/>
    </row>
    <row r="87" spans="1:33" ht="20.100000000000001" customHeight="1" x14ac:dyDescent="0.3">
      <c r="A87" s="1"/>
      <c r="B87" s="257"/>
      <c r="C87" s="251"/>
      <c r="D87" s="252"/>
      <c r="E87" s="263"/>
      <c r="F87" s="270"/>
      <c r="G87" s="271"/>
      <c r="H87" s="257"/>
      <c r="I87" s="251"/>
      <c r="J87" s="252"/>
      <c r="K87" s="263"/>
      <c r="L87" s="270"/>
      <c r="M87" s="271"/>
      <c r="N87" s="286"/>
      <c r="O87" s="287"/>
      <c r="P87" s="288"/>
      <c r="Q87" s="289" t="str">
        <f>IFERROR(VLOOKUP(O87,BORCALACAK!$B$5:$AD$54,28,0),"")</f>
        <v/>
      </c>
      <c r="R87" s="294"/>
      <c r="S87" s="295"/>
      <c r="T87" s="296"/>
      <c r="U87" s="297" t="str">
        <f>IFERROR(VLOOKUP(S87,BORCALACAK!$B$61:$AD$110,28,0),"")</f>
        <v/>
      </c>
      <c r="V87" s="1"/>
      <c r="W87" s="1"/>
      <c r="X87" s="1"/>
      <c r="Y87" s="1"/>
      <c r="Z87" s="1"/>
      <c r="AA87" s="1"/>
      <c r="AB87" s="1"/>
      <c r="AC87" s="1"/>
      <c r="AD87" s="1"/>
      <c r="AE87" s="1"/>
      <c r="AF87" s="1"/>
      <c r="AG87" s="1"/>
    </row>
    <row r="88" spans="1:33" ht="20.100000000000001" customHeight="1" x14ac:dyDescent="0.3">
      <c r="A88" s="1"/>
      <c r="B88" s="253"/>
      <c r="C88" s="246"/>
      <c r="D88" s="247"/>
      <c r="E88" s="260"/>
      <c r="F88" s="267"/>
      <c r="G88" s="268"/>
      <c r="H88" s="253"/>
      <c r="I88" s="246"/>
      <c r="J88" s="247"/>
      <c r="K88" s="260"/>
      <c r="L88" s="267"/>
      <c r="M88" s="268"/>
      <c r="N88" s="283"/>
      <c r="O88" s="284"/>
      <c r="P88" s="285"/>
      <c r="Q88" s="241" t="str">
        <f>IFERROR(VLOOKUP(O88,BORCALACAK!$B$5:$AD$54,28,0),"")</f>
        <v/>
      </c>
      <c r="R88" s="290"/>
      <c r="S88" s="291"/>
      <c r="T88" s="292"/>
      <c r="U88" s="293" t="str">
        <f>IFERROR(VLOOKUP(S88,BORCALACAK!$B$61:$AD$110,28,0),"")</f>
        <v/>
      </c>
      <c r="V88" s="1"/>
      <c r="W88" s="1"/>
      <c r="X88" s="1"/>
      <c r="Y88" s="1"/>
      <c r="Z88" s="1"/>
      <c r="AA88" s="1"/>
      <c r="AB88" s="1"/>
      <c r="AC88" s="1"/>
      <c r="AD88" s="1"/>
      <c r="AE88" s="1"/>
      <c r="AF88" s="1"/>
      <c r="AG88" s="1"/>
    </row>
    <row r="89" spans="1:33" ht="20.100000000000001" customHeight="1" x14ac:dyDescent="0.3">
      <c r="A89" s="1"/>
      <c r="B89" s="257"/>
      <c r="C89" s="251"/>
      <c r="D89" s="252"/>
      <c r="E89" s="263"/>
      <c r="F89" s="270"/>
      <c r="G89" s="271"/>
      <c r="H89" s="257"/>
      <c r="I89" s="251"/>
      <c r="J89" s="252"/>
      <c r="K89" s="263"/>
      <c r="L89" s="270"/>
      <c r="M89" s="271"/>
      <c r="N89" s="286"/>
      <c r="O89" s="287"/>
      <c r="P89" s="288"/>
      <c r="Q89" s="289" t="str">
        <f>IFERROR(VLOOKUP(O89,BORCALACAK!$B$5:$AD$54,28,0),"")</f>
        <v/>
      </c>
      <c r="R89" s="294"/>
      <c r="S89" s="295"/>
      <c r="T89" s="296"/>
      <c r="U89" s="297" t="str">
        <f>IFERROR(VLOOKUP(S89,BORCALACAK!$B$61:$AD$110,28,0),"")</f>
        <v/>
      </c>
      <c r="V89" s="1"/>
      <c r="W89" s="1"/>
      <c r="X89" s="1"/>
      <c r="Y89" s="1"/>
      <c r="Z89" s="1"/>
      <c r="AA89" s="1"/>
      <c r="AB89" s="1"/>
      <c r="AC89" s="1"/>
      <c r="AD89" s="1"/>
      <c r="AE89" s="1"/>
      <c r="AF89" s="1"/>
      <c r="AG89" s="1"/>
    </row>
    <row r="90" spans="1:33" ht="20.100000000000001" customHeight="1" x14ac:dyDescent="0.3">
      <c r="A90" s="1"/>
      <c r="B90" s="253"/>
      <c r="C90" s="246"/>
      <c r="D90" s="247"/>
      <c r="E90" s="260"/>
      <c r="F90" s="267"/>
      <c r="G90" s="268"/>
      <c r="H90" s="253"/>
      <c r="I90" s="246"/>
      <c r="J90" s="247"/>
      <c r="K90" s="260"/>
      <c r="L90" s="267"/>
      <c r="M90" s="268"/>
      <c r="N90" s="283"/>
      <c r="O90" s="284"/>
      <c r="P90" s="285"/>
      <c r="Q90" s="241" t="str">
        <f>IFERROR(VLOOKUP(O90,BORCALACAK!$B$5:$AD$54,28,0),"")</f>
        <v/>
      </c>
      <c r="R90" s="290"/>
      <c r="S90" s="291"/>
      <c r="T90" s="292"/>
      <c r="U90" s="293" t="str">
        <f>IFERROR(VLOOKUP(S90,BORCALACAK!$B$61:$AD$110,28,0),"")</f>
        <v/>
      </c>
      <c r="V90" s="1"/>
      <c r="W90" s="1"/>
      <c r="X90" s="1"/>
      <c r="Y90" s="1"/>
      <c r="Z90" s="1"/>
      <c r="AA90" s="1"/>
      <c r="AB90" s="1"/>
      <c r="AC90" s="1"/>
      <c r="AD90" s="1"/>
      <c r="AE90" s="1"/>
      <c r="AF90" s="1"/>
      <c r="AG90" s="1"/>
    </row>
    <row r="91" spans="1:33" ht="20.100000000000001" customHeight="1" x14ac:dyDescent="0.3">
      <c r="A91" s="1"/>
      <c r="B91" s="257"/>
      <c r="C91" s="251"/>
      <c r="D91" s="252"/>
      <c r="E91" s="263"/>
      <c r="F91" s="270"/>
      <c r="G91" s="271"/>
      <c r="H91" s="257"/>
      <c r="I91" s="251"/>
      <c r="J91" s="252"/>
      <c r="K91" s="263"/>
      <c r="L91" s="270"/>
      <c r="M91" s="271"/>
      <c r="N91" s="286"/>
      <c r="O91" s="287"/>
      <c r="P91" s="288"/>
      <c r="Q91" s="289" t="str">
        <f>IFERROR(VLOOKUP(O91,BORCALACAK!$B$5:$AD$54,28,0),"")</f>
        <v/>
      </c>
      <c r="R91" s="294"/>
      <c r="S91" s="295"/>
      <c r="T91" s="296"/>
      <c r="U91" s="297" t="str">
        <f>IFERROR(VLOOKUP(S91,BORCALACAK!$B$61:$AD$110,28,0),"")</f>
        <v/>
      </c>
      <c r="V91" s="1"/>
      <c r="W91" s="1"/>
      <c r="X91" s="1"/>
      <c r="Y91" s="1"/>
      <c r="Z91" s="1"/>
      <c r="AA91" s="1"/>
      <c r="AB91" s="1"/>
      <c r="AC91" s="1"/>
      <c r="AD91" s="1"/>
      <c r="AE91" s="1"/>
      <c r="AF91" s="1"/>
      <c r="AG91" s="1"/>
    </row>
    <row r="92" spans="1:33" ht="20.100000000000001" customHeight="1" x14ac:dyDescent="0.3">
      <c r="A92" s="1"/>
      <c r="B92" s="253"/>
      <c r="C92" s="246"/>
      <c r="D92" s="247"/>
      <c r="E92" s="260"/>
      <c r="F92" s="267"/>
      <c r="G92" s="268"/>
      <c r="H92" s="253"/>
      <c r="I92" s="246"/>
      <c r="J92" s="247"/>
      <c r="K92" s="260"/>
      <c r="L92" s="267"/>
      <c r="M92" s="268"/>
      <c r="N92" s="283"/>
      <c r="O92" s="284"/>
      <c r="P92" s="285"/>
      <c r="Q92" s="241" t="str">
        <f>IFERROR(VLOOKUP(O92,BORCALACAK!$B$5:$AD$54,28,0),"")</f>
        <v/>
      </c>
      <c r="R92" s="290"/>
      <c r="S92" s="291"/>
      <c r="T92" s="292"/>
      <c r="U92" s="293" t="str">
        <f>IFERROR(VLOOKUP(S92,BORCALACAK!$B$61:$AD$110,28,0),"")</f>
        <v/>
      </c>
      <c r="V92" s="1"/>
      <c r="W92" s="1"/>
      <c r="X92" s="1"/>
      <c r="Y92" s="1"/>
      <c r="Z92" s="1"/>
      <c r="AA92" s="1"/>
      <c r="AB92" s="1"/>
      <c r="AC92" s="1"/>
      <c r="AD92" s="1"/>
      <c r="AE92" s="1"/>
      <c r="AF92" s="1"/>
      <c r="AG92" s="1"/>
    </row>
    <row r="93" spans="1:33" ht="20.100000000000001" customHeight="1" x14ac:dyDescent="0.3">
      <c r="A93" s="1"/>
      <c r="B93" s="257"/>
      <c r="C93" s="251"/>
      <c r="D93" s="252"/>
      <c r="E93" s="263"/>
      <c r="F93" s="270"/>
      <c r="G93" s="271"/>
      <c r="H93" s="257"/>
      <c r="I93" s="251"/>
      <c r="J93" s="252"/>
      <c r="K93" s="263"/>
      <c r="L93" s="270"/>
      <c r="M93" s="271"/>
      <c r="N93" s="286"/>
      <c r="O93" s="287"/>
      <c r="P93" s="288"/>
      <c r="Q93" s="289" t="str">
        <f>IFERROR(VLOOKUP(O93,BORCALACAK!$B$5:$AD$54,28,0),"")</f>
        <v/>
      </c>
      <c r="R93" s="294"/>
      <c r="S93" s="295"/>
      <c r="T93" s="296"/>
      <c r="U93" s="297" t="str">
        <f>IFERROR(VLOOKUP(S93,BORCALACAK!$B$61:$AD$110,28,0),"")</f>
        <v/>
      </c>
      <c r="V93" s="1"/>
      <c r="W93" s="1"/>
      <c r="X93" s="1"/>
      <c r="Y93" s="1"/>
      <c r="Z93" s="1"/>
      <c r="AA93" s="1"/>
      <c r="AB93" s="1"/>
      <c r="AC93" s="1"/>
      <c r="AD93" s="1"/>
      <c r="AE93" s="1"/>
      <c r="AF93" s="1"/>
      <c r="AG93" s="1"/>
    </row>
    <row r="94" spans="1:33" ht="20.100000000000001" customHeight="1" x14ac:dyDescent="0.3">
      <c r="A94" s="1"/>
      <c r="B94" s="253"/>
      <c r="C94" s="246"/>
      <c r="D94" s="247"/>
      <c r="E94" s="260"/>
      <c r="F94" s="267"/>
      <c r="G94" s="268"/>
      <c r="H94" s="253"/>
      <c r="I94" s="246"/>
      <c r="J94" s="247"/>
      <c r="K94" s="260"/>
      <c r="L94" s="267"/>
      <c r="M94" s="268"/>
      <c r="N94" s="283"/>
      <c r="O94" s="284"/>
      <c r="P94" s="285"/>
      <c r="Q94" s="241" t="str">
        <f>IFERROR(VLOOKUP(O94,BORCALACAK!$B$5:$AD$54,28,0),"")</f>
        <v/>
      </c>
      <c r="R94" s="290"/>
      <c r="S94" s="291"/>
      <c r="T94" s="292"/>
      <c r="U94" s="293" t="str">
        <f>IFERROR(VLOOKUP(S94,BORCALACAK!$B$61:$AD$110,28,0),"")</f>
        <v/>
      </c>
      <c r="V94" s="1"/>
      <c r="W94" s="1"/>
      <c r="X94" s="1"/>
      <c r="Y94" s="1"/>
      <c r="Z94" s="1"/>
      <c r="AA94" s="1"/>
      <c r="AB94" s="1"/>
      <c r="AC94" s="1"/>
      <c r="AD94" s="1"/>
      <c r="AE94" s="1"/>
      <c r="AF94" s="1"/>
      <c r="AG94" s="1"/>
    </row>
    <row r="95" spans="1:33" ht="20.100000000000001" customHeight="1" x14ac:dyDescent="0.3">
      <c r="A95" s="1"/>
      <c r="B95" s="257"/>
      <c r="C95" s="251"/>
      <c r="D95" s="252"/>
      <c r="E95" s="263"/>
      <c r="F95" s="270"/>
      <c r="G95" s="271"/>
      <c r="H95" s="257"/>
      <c r="I95" s="251"/>
      <c r="J95" s="252"/>
      <c r="K95" s="263"/>
      <c r="L95" s="270"/>
      <c r="M95" s="271"/>
      <c r="N95" s="286"/>
      <c r="O95" s="287"/>
      <c r="P95" s="288"/>
      <c r="Q95" s="289" t="str">
        <f>IFERROR(VLOOKUP(O95,BORCALACAK!$B$5:$AD$54,28,0),"")</f>
        <v/>
      </c>
      <c r="R95" s="294"/>
      <c r="S95" s="295"/>
      <c r="T95" s="296"/>
      <c r="U95" s="297" t="str">
        <f>IFERROR(VLOOKUP(S95,BORCALACAK!$B$61:$AD$110,28,0),"")</f>
        <v/>
      </c>
      <c r="V95" s="1"/>
      <c r="W95" s="1"/>
      <c r="X95" s="1"/>
      <c r="Y95" s="1"/>
      <c r="Z95" s="1"/>
      <c r="AA95" s="1"/>
      <c r="AB95" s="1"/>
      <c r="AC95" s="1"/>
      <c r="AD95" s="1"/>
      <c r="AE95" s="1"/>
      <c r="AF95" s="1"/>
      <c r="AG95" s="1"/>
    </row>
    <row r="96" spans="1:33" ht="20.100000000000001" customHeight="1" x14ac:dyDescent="0.3">
      <c r="A96" s="1"/>
      <c r="B96" s="253"/>
      <c r="C96" s="246"/>
      <c r="D96" s="247"/>
      <c r="E96" s="260"/>
      <c r="F96" s="267"/>
      <c r="G96" s="268"/>
      <c r="H96" s="253"/>
      <c r="I96" s="246"/>
      <c r="J96" s="247"/>
      <c r="K96" s="260"/>
      <c r="L96" s="267"/>
      <c r="M96" s="268"/>
      <c r="N96" s="283"/>
      <c r="O96" s="284"/>
      <c r="P96" s="285"/>
      <c r="Q96" s="241" t="str">
        <f>IFERROR(VLOOKUP(O96,BORCALACAK!$B$5:$AD$54,28,0),"")</f>
        <v/>
      </c>
      <c r="R96" s="290"/>
      <c r="S96" s="291"/>
      <c r="T96" s="292"/>
      <c r="U96" s="293" t="str">
        <f>IFERROR(VLOOKUP(S96,BORCALACAK!$B$61:$AD$110,28,0),"")</f>
        <v/>
      </c>
      <c r="V96" s="1"/>
      <c r="W96" s="1"/>
      <c r="X96" s="1"/>
      <c r="Y96" s="1"/>
      <c r="Z96" s="1"/>
      <c r="AA96" s="1"/>
      <c r="AB96" s="1"/>
      <c r="AC96" s="1"/>
      <c r="AD96" s="1"/>
      <c r="AE96" s="1"/>
      <c r="AF96" s="1"/>
      <c r="AG96" s="1"/>
    </row>
    <row r="97" spans="1:33" ht="20.100000000000001" customHeight="1" x14ac:dyDescent="0.3">
      <c r="A97" s="1"/>
      <c r="B97" s="257"/>
      <c r="C97" s="251"/>
      <c r="D97" s="252"/>
      <c r="E97" s="263"/>
      <c r="F97" s="270"/>
      <c r="G97" s="271"/>
      <c r="H97" s="257"/>
      <c r="I97" s="251"/>
      <c r="J97" s="252"/>
      <c r="K97" s="263"/>
      <c r="L97" s="270"/>
      <c r="M97" s="271"/>
      <c r="N97" s="286"/>
      <c r="O97" s="287"/>
      <c r="P97" s="288"/>
      <c r="Q97" s="289" t="str">
        <f>IFERROR(VLOOKUP(O97,BORCALACAK!$B$5:$AD$54,28,0),"")</f>
        <v/>
      </c>
      <c r="R97" s="294"/>
      <c r="S97" s="295"/>
      <c r="T97" s="296"/>
      <c r="U97" s="297" t="str">
        <f>IFERROR(VLOOKUP(S97,BORCALACAK!$B$61:$AD$110,28,0),"")</f>
        <v/>
      </c>
      <c r="V97" s="1"/>
      <c r="W97" s="1"/>
      <c r="X97" s="1"/>
      <c r="Y97" s="1"/>
      <c r="Z97" s="1"/>
      <c r="AA97" s="1"/>
      <c r="AB97" s="1"/>
      <c r="AC97" s="1"/>
      <c r="AD97" s="1"/>
      <c r="AE97" s="1"/>
      <c r="AF97" s="1"/>
      <c r="AG97" s="1"/>
    </row>
    <row r="98" spans="1:33" ht="20.100000000000001" customHeight="1" x14ac:dyDescent="0.3">
      <c r="A98" s="1"/>
      <c r="B98" s="253"/>
      <c r="C98" s="246"/>
      <c r="D98" s="247"/>
      <c r="E98" s="260"/>
      <c r="F98" s="267"/>
      <c r="G98" s="268"/>
      <c r="H98" s="253"/>
      <c r="I98" s="246"/>
      <c r="J98" s="247"/>
      <c r="K98" s="260"/>
      <c r="L98" s="267"/>
      <c r="M98" s="268"/>
      <c r="N98" s="283"/>
      <c r="O98" s="284"/>
      <c r="P98" s="285"/>
      <c r="Q98" s="241" t="str">
        <f>IFERROR(VLOOKUP(O98,BORCALACAK!$B$5:$AD$54,28,0),"")</f>
        <v/>
      </c>
      <c r="R98" s="290"/>
      <c r="S98" s="291"/>
      <c r="T98" s="292"/>
      <c r="U98" s="293" t="str">
        <f>IFERROR(VLOOKUP(S98,BORCALACAK!$B$61:$AD$110,28,0),"")</f>
        <v/>
      </c>
      <c r="V98" s="1"/>
      <c r="W98" s="1"/>
      <c r="X98" s="1"/>
      <c r="Y98" s="1"/>
      <c r="Z98" s="1"/>
      <c r="AA98" s="1"/>
      <c r="AB98" s="1"/>
      <c r="AC98" s="1"/>
      <c r="AD98" s="1"/>
      <c r="AE98" s="1"/>
      <c r="AF98" s="1"/>
      <c r="AG98" s="1"/>
    </row>
    <row r="99" spans="1:33" ht="20.100000000000001" customHeight="1" x14ac:dyDescent="0.3">
      <c r="A99" s="1"/>
      <c r="B99" s="257"/>
      <c r="C99" s="251"/>
      <c r="D99" s="252"/>
      <c r="E99" s="263"/>
      <c r="F99" s="270"/>
      <c r="G99" s="271"/>
      <c r="H99" s="257"/>
      <c r="I99" s="251"/>
      <c r="J99" s="252"/>
      <c r="K99" s="263"/>
      <c r="L99" s="270"/>
      <c r="M99" s="271"/>
      <c r="N99" s="286"/>
      <c r="O99" s="287"/>
      <c r="P99" s="288"/>
      <c r="Q99" s="289" t="str">
        <f>IFERROR(VLOOKUP(O99,BORCALACAK!$B$5:$AD$54,28,0),"")</f>
        <v/>
      </c>
      <c r="R99" s="294"/>
      <c r="S99" s="295"/>
      <c r="T99" s="296"/>
      <c r="U99" s="297" t="str">
        <f>IFERROR(VLOOKUP(S99,BORCALACAK!$B$61:$AD$110,28,0),"")</f>
        <v/>
      </c>
      <c r="V99" s="1"/>
      <c r="W99" s="1"/>
      <c r="X99" s="1"/>
      <c r="Y99" s="1"/>
      <c r="Z99" s="1"/>
      <c r="AA99" s="1"/>
      <c r="AB99" s="1"/>
      <c r="AC99" s="1"/>
      <c r="AD99" s="1"/>
      <c r="AE99" s="1"/>
      <c r="AF99" s="1"/>
      <c r="AG99" s="1"/>
    </row>
    <row r="100" spans="1:33" ht="20.100000000000001" customHeight="1" x14ac:dyDescent="0.3">
      <c r="A100" s="1"/>
      <c r="B100" s="253"/>
      <c r="C100" s="246"/>
      <c r="D100" s="247"/>
      <c r="E100" s="260"/>
      <c r="F100" s="267"/>
      <c r="G100" s="268"/>
      <c r="H100" s="253"/>
      <c r="I100" s="246"/>
      <c r="J100" s="247"/>
      <c r="K100" s="260"/>
      <c r="L100" s="267"/>
      <c r="M100" s="268"/>
      <c r="N100" s="283"/>
      <c r="O100" s="284"/>
      <c r="P100" s="285"/>
      <c r="Q100" s="241" t="str">
        <f>IFERROR(VLOOKUP(O100,BORCALACAK!$B$5:$AD$54,28,0),"")</f>
        <v/>
      </c>
      <c r="R100" s="290"/>
      <c r="S100" s="291"/>
      <c r="T100" s="292"/>
      <c r="U100" s="293" t="str">
        <f>IFERROR(VLOOKUP(S100,BORCALACAK!$B$61:$AD$110,28,0),"")</f>
        <v/>
      </c>
      <c r="V100" s="1"/>
      <c r="W100" s="1"/>
      <c r="X100" s="1"/>
      <c r="Y100" s="1"/>
      <c r="Z100" s="1"/>
      <c r="AA100" s="1"/>
      <c r="AB100" s="1"/>
      <c r="AC100" s="1"/>
      <c r="AD100" s="1"/>
      <c r="AE100" s="1"/>
      <c r="AF100" s="1"/>
      <c r="AG100" s="1"/>
    </row>
    <row r="101" spans="1:33" ht="20.100000000000001" customHeight="1" x14ac:dyDescent="0.3">
      <c r="A101" s="1"/>
      <c r="B101" s="257"/>
      <c r="C101" s="251"/>
      <c r="D101" s="252"/>
      <c r="E101" s="263"/>
      <c r="F101" s="270"/>
      <c r="G101" s="271"/>
      <c r="H101" s="257"/>
      <c r="I101" s="251"/>
      <c r="J101" s="252"/>
      <c r="K101" s="263"/>
      <c r="L101" s="270"/>
      <c r="M101" s="271"/>
      <c r="N101" s="286"/>
      <c r="O101" s="287"/>
      <c r="P101" s="288"/>
      <c r="Q101" s="289" t="str">
        <f>IFERROR(VLOOKUP(O101,BORCALACAK!$B$5:$AD$54,28,0),"")</f>
        <v/>
      </c>
      <c r="R101" s="294"/>
      <c r="S101" s="295"/>
      <c r="T101" s="296"/>
      <c r="U101" s="297" t="str">
        <f>IFERROR(VLOOKUP(S101,BORCALACAK!$B$61:$AD$110,28,0),"")</f>
        <v/>
      </c>
      <c r="V101" s="1"/>
      <c r="W101" s="1"/>
      <c r="X101" s="1"/>
      <c r="Y101" s="1"/>
      <c r="Z101" s="1"/>
      <c r="AA101" s="1"/>
      <c r="AB101" s="1"/>
      <c r="AC101" s="1"/>
      <c r="AD101" s="1"/>
      <c r="AE101" s="1"/>
      <c r="AF101" s="1"/>
      <c r="AG101" s="1"/>
    </row>
    <row r="102" spans="1:33" ht="20.100000000000001" customHeight="1" x14ac:dyDescent="0.3">
      <c r="A102" s="1"/>
      <c r="B102" s="253"/>
      <c r="C102" s="246"/>
      <c r="D102" s="247"/>
      <c r="E102" s="260"/>
      <c r="F102" s="267"/>
      <c r="G102" s="268"/>
      <c r="H102" s="253"/>
      <c r="I102" s="246"/>
      <c r="J102" s="247"/>
      <c r="K102" s="260"/>
      <c r="L102" s="267"/>
      <c r="M102" s="268"/>
      <c r="N102" s="283"/>
      <c r="O102" s="284"/>
      <c r="P102" s="285"/>
      <c r="Q102" s="241" t="str">
        <f>IFERROR(VLOOKUP(O102,BORCALACAK!$B$5:$AD$54,28,0),"")</f>
        <v/>
      </c>
      <c r="R102" s="290"/>
      <c r="S102" s="291"/>
      <c r="T102" s="292"/>
      <c r="U102" s="293" t="str">
        <f>IFERROR(VLOOKUP(S102,BORCALACAK!$B$61:$AD$110,28,0),"")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2" t="s">
        <v>57</v>
      </c>
    </row>
  </sheetData>
  <sheetProtection algorithmName="SHA-512" hashValue="hlzo8Pu/w1AWdWv5+k/QlbfGilXspvE0KT0+qrz/0VRHzdrV+YClFA7M0SVxSiK7WxnhGRJorv/7+g68OIMZgw==" saltValue="iJjXjh6O7ki0WNwNHLNtag==" spinCount="100000" sheet="1" formatCells="0" formatColumns="0" formatRows="0" insertColumns="0" insertRows="0" insertHyperlinks="0" deleteColumns="0" deleteRows="0"/>
  <dataConsolidate/>
  <mergeCells count="30">
    <mergeCell ref="B2:D2"/>
    <mergeCell ref="E2:G2"/>
    <mergeCell ref="H2:J2"/>
    <mergeCell ref="B1:C1"/>
    <mergeCell ref="D1:F1"/>
    <mergeCell ref="H1:I1"/>
    <mergeCell ref="J1:L1"/>
    <mergeCell ref="N1:Q1"/>
    <mergeCell ref="N2:O3"/>
    <mergeCell ref="P2:Q3"/>
    <mergeCell ref="K2:M2"/>
    <mergeCell ref="R6:U6"/>
    <mergeCell ref="R1:U1"/>
    <mergeCell ref="N5:O5"/>
    <mergeCell ref="P5:Q5"/>
    <mergeCell ref="N6:Q6"/>
    <mergeCell ref="P4:Q4"/>
    <mergeCell ref="N4:O4"/>
    <mergeCell ref="B6:D6"/>
    <mergeCell ref="E6:G6"/>
    <mergeCell ref="H6:J6"/>
    <mergeCell ref="K6:M6"/>
    <mergeCell ref="B3:C5"/>
    <mergeCell ref="D3:D5"/>
    <mergeCell ref="E3:F5"/>
    <mergeCell ref="G3:G5"/>
    <mergeCell ref="H3:I5"/>
    <mergeCell ref="J3:J5"/>
    <mergeCell ref="K3:L5"/>
    <mergeCell ref="M3:M5"/>
  </mergeCells>
  <conditionalFormatting sqref="N2">
    <cfRule type="containsText" dxfId="8" priority="1" operator="containsText" text="ZARAR">
      <formula>NOT(ISERROR(SEARCH("ZARAR",N2)))</formula>
    </cfRule>
    <cfRule type="cellIs" dxfId="7" priority="2" operator="between">
      <formula>"KAR"</formula>
      <formula>"ZARAR"</formula>
    </cfRule>
    <cfRule type="containsText" dxfId="6" priority="3" operator="containsText" text="KAR">
      <formula>NOT(ISERROR(SEARCH("KAR",N2)))</formula>
    </cfRule>
    <cfRule type="containsText" dxfId="5" priority="4" operator="containsText" text="ZARAR">
      <formula>NOT(ISERROR(SEARCH("ZARAR",N2)))</formula>
    </cfRule>
    <cfRule type="cellIs" dxfId="4" priority="5" operator="between">
      <formula>"KAR"</formula>
      <formula>"ZARAR"</formula>
    </cfRule>
    <cfRule type="containsText" dxfId="3" priority="6" operator="containsText" text="KAR">
      <formula>NOT(ISERROR(SEARCH("KAR",N2)))</formula>
    </cfRule>
    <cfRule type="cellIs" dxfId="2" priority="11" operator="between">
      <formula>"KAR"</formula>
      <formula>"ZARAR"</formula>
    </cfRule>
    <cfRule type="containsText" dxfId="1" priority="12" operator="containsText" text="KAR">
      <formula>NOT(ISERROR(SEARCH("KAR",N2)))</formula>
    </cfRule>
    <cfRule type="containsText" dxfId="0" priority="13" operator="containsText" text="ZARAR">
      <formula>NOT(ISERROR(SEARCH("ZARAR",N2)))</formula>
    </cfRule>
  </conditionalFormatting>
  <dataValidations xWindow="1375" yWindow="602" count="9">
    <dataValidation type="list" allowBlank="1" showInputMessage="1" showErrorMessage="1" sqref="E8:E102 H8:H102 K8:K102 N8:N102 B8:B102 R8:R102" xr:uid="{34C9707F-DA1F-427A-9CF2-96655FFAA87D}">
      <formula1>ARALIK</formula1>
    </dataValidation>
    <dataValidation type="list" showInputMessage="1" sqref="C8:C102" xr:uid="{D96127E0-1086-4B8D-AB06-E8468AC7AC0F}">
      <formula1>gelirkategorileri1</formula1>
    </dataValidation>
    <dataValidation type="list" showInputMessage="1" sqref="F8:F102" xr:uid="{97282EDF-2DE5-46E9-8FD1-EA186E616893}">
      <formula1>giderkategorileri1</formula1>
    </dataValidation>
    <dataValidation type="list" showInputMessage="1" sqref="I8:I102" xr:uid="{D4CB4E0A-0450-4179-A0BE-76BE02C939C9}">
      <formula1>gelirkategorileri2</formula1>
    </dataValidation>
    <dataValidation type="list" showInputMessage="1" sqref="L8:L102" xr:uid="{FBC662B9-12CC-4BAF-A135-E288E8A5A8E9}">
      <formula1>giderkategorileri2</formula1>
    </dataValidation>
    <dataValidation type="list" showInputMessage="1" showErrorMessage="1" sqref="O9:O102" xr:uid="{A9FC2599-E963-4394-A3B7-38D02F70EFE4}">
      <formula1>borcisimleri</formula1>
    </dataValidation>
    <dataValidation type="list" showInputMessage="1" showError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50794AA4-A548-4A97-A1C0-25C9F0014170}">
      <formula1>borcisimleri</formula1>
    </dataValidation>
    <dataValidation type="list" showInputMessage="1" sqref="S9:S102" xr:uid="{D45AE345-72C2-40A5-BCF5-6E58D1788B04}">
      <formula1>alacakisimleri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006BB41B-77DF-490B-8745-4C8F7D472FD8}">
      <formula1>alacakisimleri</formula1>
    </dataValidation>
  </dataValidations>
  <pageMargins left="0.7" right="0.7" top="0.75" bottom="0.75" header="0.3" footer="0.3"/>
  <pageSetup paperSize="9"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ayfa17">
    <tabColor theme="0" tint="-0.499984740745262"/>
  </sheetPr>
  <dimension ref="A1:U45"/>
  <sheetViews>
    <sheetView workbookViewId="0">
      <selection activeCell="Q33" sqref="Q33"/>
    </sheetView>
  </sheetViews>
  <sheetFormatPr defaultColWidth="8.88671875" defaultRowHeight="14.4" x14ac:dyDescent="0.3"/>
  <cols>
    <col min="1" max="1" width="3.44140625" style="2" customWidth="1"/>
    <col min="2" max="2" width="4.33203125" style="2" customWidth="1"/>
    <col min="3" max="14" width="10.6640625" style="2" customWidth="1"/>
    <col min="15" max="15" width="3.88671875" style="2" customWidth="1"/>
    <col min="16" max="16" width="15.109375" style="2" customWidth="1"/>
    <col min="17" max="18" width="8.88671875" style="2"/>
    <col min="19" max="19" width="9.109375" style="2" customWidth="1"/>
    <col min="20" max="20" width="3.33203125" style="2" customWidth="1"/>
    <col min="21" max="16384" width="8.88671875" style="2"/>
  </cols>
  <sheetData>
    <row r="1" spans="1:21" x14ac:dyDescent="0.3">
      <c r="A1" s="218"/>
      <c r="B1" s="218"/>
      <c r="C1" s="543" t="s">
        <v>7</v>
      </c>
      <c r="D1" s="543"/>
      <c r="E1" s="543"/>
      <c r="F1" s="543"/>
      <c r="G1" s="543"/>
      <c r="H1" s="543"/>
      <c r="I1" s="543"/>
      <c r="J1" s="543"/>
      <c r="K1" s="543"/>
      <c r="L1" s="543"/>
      <c r="M1" s="543"/>
      <c r="N1" s="543"/>
      <c r="O1" s="544"/>
      <c r="P1" s="218"/>
      <c r="Q1" s="543" t="s">
        <v>24</v>
      </c>
      <c r="R1" s="543"/>
      <c r="S1" s="543"/>
      <c r="T1" s="543"/>
      <c r="U1" s="218"/>
    </row>
    <row r="2" spans="1:21" ht="18" customHeight="1" x14ac:dyDescent="0.3">
      <c r="A2" s="218"/>
      <c r="B2" s="218"/>
      <c r="C2" s="543"/>
      <c r="D2" s="543"/>
      <c r="E2" s="543"/>
      <c r="F2" s="543"/>
      <c r="G2" s="543"/>
      <c r="H2" s="543"/>
      <c r="I2" s="543"/>
      <c r="J2" s="543"/>
      <c r="K2" s="543"/>
      <c r="L2" s="543"/>
      <c r="M2" s="543"/>
      <c r="N2" s="543"/>
      <c r="O2" s="544"/>
      <c r="P2" s="218"/>
      <c r="Q2" s="543"/>
      <c r="R2" s="543"/>
      <c r="S2" s="543"/>
      <c r="T2" s="543"/>
      <c r="U2" s="218"/>
    </row>
    <row r="3" spans="1:21" ht="21.75" customHeight="1" x14ac:dyDescent="0.3">
      <c r="A3" s="218"/>
      <c r="B3" s="219"/>
      <c r="C3" s="220" t="s">
        <v>8</v>
      </c>
      <c r="D3" s="220" t="s">
        <v>9</v>
      </c>
      <c r="E3" s="220" t="s">
        <v>10</v>
      </c>
      <c r="F3" s="220" t="s">
        <v>11</v>
      </c>
      <c r="G3" s="220" t="s">
        <v>12</v>
      </c>
      <c r="H3" s="220" t="s">
        <v>13</v>
      </c>
      <c r="I3" s="220" t="s">
        <v>14</v>
      </c>
      <c r="J3" s="220" t="s">
        <v>15</v>
      </c>
      <c r="K3" s="220" t="s">
        <v>16</v>
      </c>
      <c r="L3" s="220" t="s">
        <v>17</v>
      </c>
      <c r="M3" s="220" t="s">
        <v>18</v>
      </c>
      <c r="N3" s="220" t="s">
        <v>19</v>
      </c>
      <c r="O3" s="219" t="s">
        <v>20</v>
      </c>
      <c r="P3" s="221" t="s">
        <v>55</v>
      </c>
      <c r="Q3" s="222"/>
      <c r="R3" s="223"/>
      <c r="S3" s="223"/>
      <c r="T3" s="222"/>
      <c r="U3" s="218"/>
    </row>
    <row r="4" spans="1:21" ht="15" customHeight="1" x14ac:dyDescent="0.3">
      <c r="A4" s="218"/>
      <c r="B4" s="224">
        <v>1</v>
      </c>
      <c r="C4" s="225">
        <v>45292</v>
      </c>
      <c r="D4" s="226">
        <v>45323</v>
      </c>
      <c r="E4" s="227">
        <v>45352</v>
      </c>
      <c r="F4" s="228">
        <v>45383</v>
      </c>
      <c r="G4" s="229">
        <v>45413</v>
      </c>
      <c r="H4" s="230">
        <v>45444</v>
      </c>
      <c r="I4" s="231">
        <v>45474</v>
      </c>
      <c r="J4" s="232">
        <v>45505</v>
      </c>
      <c r="K4" s="233">
        <v>45536</v>
      </c>
      <c r="L4" s="234">
        <v>45566</v>
      </c>
      <c r="M4" s="235">
        <v>45597</v>
      </c>
      <c r="N4" s="236">
        <v>45627</v>
      </c>
      <c r="O4" s="224">
        <v>1</v>
      </c>
      <c r="P4" s="237">
        <v>45261</v>
      </c>
      <c r="Q4" s="222"/>
      <c r="R4" s="546" t="s">
        <v>40</v>
      </c>
      <c r="S4" s="546"/>
      <c r="T4" s="223"/>
      <c r="U4" s="218"/>
    </row>
    <row r="5" spans="1:21" ht="15" customHeight="1" x14ac:dyDescent="0.3">
      <c r="A5" s="218"/>
      <c r="B5" s="224">
        <v>2</v>
      </c>
      <c r="C5" s="225">
        <v>45293</v>
      </c>
      <c r="D5" s="226">
        <v>45324</v>
      </c>
      <c r="E5" s="227">
        <v>45353</v>
      </c>
      <c r="F5" s="228">
        <v>45384</v>
      </c>
      <c r="G5" s="229">
        <v>45414</v>
      </c>
      <c r="H5" s="230">
        <v>45445</v>
      </c>
      <c r="I5" s="231">
        <v>45475</v>
      </c>
      <c r="J5" s="232">
        <v>45506</v>
      </c>
      <c r="K5" s="233">
        <v>45537</v>
      </c>
      <c r="L5" s="234">
        <v>45567</v>
      </c>
      <c r="M5" s="235">
        <v>45598</v>
      </c>
      <c r="N5" s="236">
        <v>45628</v>
      </c>
      <c r="O5" s="224">
        <v>2</v>
      </c>
      <c r="P5" s="237">
        <v>45262</v>
      </c>
      <c r="Q5" s="222"/>
      <c r="R5" s="546"/>
      <c r="S5" s="546"/>
      <c r="T5" s="223"/>
      <c r="U5" s="218"/>
    </row>
    <row r="6" spans="1:21" ht="15" customHeight="1" x14ac:dyDescent="0.3">
      <c r="A6" s="218"/>
      <c r="B6" s="224">
        <v>3</v>
      </c>
      <c r="C6" s="225">
        <v>45294</v>
      </c>
      <c r="D6" s="226">
        <v>45325</v>
      </c>
      <c r="E6" s="227">
        <v>45354</v>
      </c>
      <c r="F6" s="228">
        <v>45385</v>
      </c>
      <c r="G6" s="229">
        <v>45415</v>
      </c>
      <c r="H6" s="230">
        <v>45446</v>
      </c>
      <c r="I6" s="231">
        <v>45476</v>
      </c>
      <c r="J6" s="232">
        <v>45507</v>
      </c>
      <c r="K6" s="233">
        <v>45538</v>
      </c>
      <c r="L6" s="234">
        <v>45568</v>
      </c>
      <c r="M6" s="235">
        <v>45599</v>
      </c>
      <c r="N6" s="236">
        <v>45629</v>
      </c>
      <c r="O6" s="224">
        <v>3</v>
      </c>
      <c r="P6" s="237">
        <v>45263</v>
      </c>
      <c r="Q6" s="222"/>
      <c r="R6" s="546"/>
      <c r="S6" s="546"/>
      <c r="T6" s="223"/>
      <c r="U6" s="218"/>
    </row>
    <row r="7" spans="1:21" ht="15" customHeight="1" x14ac:dyDescent="0.3">
      <c r="A7" s="218"/>
      <c r="B7" s="224">
        <v>4</v>
      </c>
      <c r="C7" s="225">
        <v>45295</v>
      </c>
      <c r="D7" s="226">
        <v>45326</v>
      </c>
      <c r="E7" s="227">
        <v>45355</v>
      </c>
      <c r="F7" s="228">
        <v>45386</v>
      </c>
      <c r="G7" s="229">
        <v>45416</v>
      </c>
      <c r="H7" s="230">
        <v>45447</v>
      </c>
      <c r="I7" s="231">
        <v>45477</v>
      </c>
      <c r="J7" s="232">
        <v>45508</v>
      </c>
      <c r="K7" s="233">
        <v>45539</v>
      </c>
      <c r="L7" s="234">
        <v>45569</v>
      </c>
      <c r="M7" s="235">
        <v>45600</v>
      </c>
      <c r="N7" s="236">
        <v>45630</v>
      </c>
      <c r="O7" s="224">
        <v>4</v>
      </c>
      <c r="P7" s="237">
        <v>45264</v>
      </c>
      <c r="Q7" s="222"/>
      <c r="R7" s="546"/>
      <c r="S7" s="546"/>
      <c r="T7" s="223"/>
      <c r="U7" s="218"/>
    </row>
    <row r="8" spans="1:21" ht="15" customHeight="1" x14ac:dyDescent="0.3">
      <c r="A8" s="218"/>
      <c r="B8" s="224">
        <v>5</v>
      </c>
      <c r="C8" s="225">
        <v>45296</v>
      </c>
      <c r="D8" s="226">
        <v>45327</v>
      </c>
      <c r="E8" s="227">
        <v>45356</v>
      </c>
      <c r="F8" s="228">
        <v>45387</v>
      </c>
      <c r="G8" s="229">
        <v>45417</v>
      </c>
      <c r="H8" s="230">
        <v>45448</v>
      </c>
      <c r="I8" s="231">
        <v>45478</v>
      </c>
      <c r="J8" s="232">
        <v>45509</v>
      </c>
      <c r="K8" s="233">
        <v>45540</v>
      </c>
      <c r="L8" s="234">
        <v>45570</v>
      </c>
      <c r="M8" s="235">
        <v>45601</v>
      </c>
      <c r="N8" s="236">
        <v>45631</v>
      </c>
      <c r="O8" s="224">
        <v>5</v>
      </c>
      <c r="P8" s="237">
        <v>45265</v>
      </c>
      <c r="Q8" s="222"/>
      <c r="R8" s="546"/>
      <c r="S8" s="546"/>
      <c r="T8" s="223"/>
      <c r="U8" s="218"/>
    </row>
    <row r="9" spans="1:21" ht="15" customHeight="1" x14ac:dyDescent="0.3">
      <c r="A9" s="218"/>
      <c r="B9" s="224">
        <v>6</v>
      </c>
      <c r="C9" s="225">
        <v>45297</v>
      </c>
      <c r="D9" s="226">
        <v>45328</v>
      </c>
      <c r="E9" s="227">
        <v>45357</v>
      </c>
      <c r="F9" s="228">
        <v>45388</v>
      </c>
      <c r="G9" s="229">
        <v>45418</v>
      </c>
      <c r="H9" s="230">
        <v>45449</v>
      </c>
      <c r="I9" s="231">
        <v>45479</v>
      </c>
      <c r="J9" s="232">
        <v>45510</v>
      </c>
      <c r="K9" s="233">
        <v>45541</v>
      </c>
      <c r="L9" s="234">
        <v>45571</v>
      </c>
      <c r="M9" s="235">
        <v>45602</v>
      </c>
      <c r="N9" s="236">
        <v>45632</v>
      </c>
      <c r="O9" s="224">
        <v>6</v>
      </c>
      <c r="P9" s="237">
        <v>45266</v>
      </c>
      <c r="Q9" s="222"/>
      <c r="R9" s="546"/>
      <c r="S9" s="546"/>
      <c r="T9" s="222"/>
      <c r="U9" s="218"/>
    </row>
    <row r="10" spans="1:21" x14ac:dyDescent="0.3">
      <c r="A10" s="218"/>
      <c r="B10" s="224">
        <v>7</v>
      </c>
      <c r="C10" s="225">
        <v>45298</v>
      </c>
      <c r="D10" s="226">
        <v>45329</v>
      </c>
      <c r="E10" s="227">
        <v>45358</v>
      </c>
      <c r="F10" s="228">
        <v>45389</v>
      </c>
      <c r="G10" s="229">
        <v>45419</v>
      </c>
      <c r="H10" s="230">
        <v>45450</v>
      </c>
      <c r="I10" s="231">
        <v>45480</v>
      </c>
      <c r="J10" s="232">
        <v>45511</v>
      </c>
      <c r="K10" s="233">
        <v>45542</v>
      </c>
      <c r="L10" s="234">
        <v>45572</v>
      </c>
      <c r="M10" s="235">
        <v>45603</v>
      </c>
      <c r="N10" s="236">
        <v>45633</v>
      </c>
      <c r="O10" s="224">
        <v>7</v>
      </c>
      <c r="P10" s="237">
        <v>45267</v>
      </c>
      <c r="Q10" s="222"/>
      <c r="R10" s="546"/>
      <c r="S10" s="546"/>
      <c r="T10" s="222"/>
      <c r="U10" s="218"/>
    </row>
    <row r="11" spans="1:21" ht="15" customHeight="1" x14ac:dyDescent="0.3">
      <c r="A11" s="218"/>
      <c r="B11" s="224">
        <v>8</v>
      </c>
      <c r="C11" s="225">
        <v>45299</v>
      </c>
      <c r="D11" s="226">
        <v>45330</v>
      </c>
      <c r="E11" s="227">
        <v>45359</v>
      </c>
      <c r="F11" s="228">
        <v>45390</v>
      </c>
      <c r="G11" s="229">
        <v>45420</v>
      </c>
      <c r="H11" s="230">
        <v>45451</v>
      </c>
      <c r="I11" s="231">
        <v>45481</v>
      </c>
      <c r="J11" s="232">
        <v>45512</v>
      </c>
      <c r="K11" s="233">
        <v>45543</v>
      </c>
      <c r="L11" s="234">
        <v>45573</v>
      </c>
      <c r="M11" s="235">
        <v>45604</v>
      </c>
      <c r="N11" s="236">
        <v>45634</v>
      </c>
      <c r="O11" s="224">
        <v>8</v>
      </c>
      <c r="P11" s="237">
        <v>45268</v>
      </c>
      <c r="Q11" s="223"/>
      <c r="R11" s="546"/>
      <c r="S11" s="546"/>
      <c r="T11" s="222"/>
      <c r="U11" s="218"/>
    </row>
    <row r="12" spans="1:21" ht="15" customHeight="1" x14ac:dyDescent="0.3">
      <c r="A12" s="218"/>
      <c r="B12" s="224">
        <v>9</v>
      </c>
      <c r="C12" s="225">
        <v>45300</v>
      </c>
      <c r="D12" s="226">
        <v>45331</v>
      </c>
      <c r="E12" s="227">
        <v>45360</v>
      </c>
      <c r="F12" s="228">
        <v>45391</v>
      </c>
      <c r="G12" s="229">
        <v>45421</v>
      </c>
      <c r="H12" s="230">
        <v>45452</v>
      </c>
      <c r="I12" s="231">
        <v>45482</v>
      </c>
      <c r="J12" s="232">
        <v>45513</v>
      </c>
      <c r="K12" s="233">
        <v>45544</v>
      </c>
      <c r="L12" s="234">
        <v>45574</v>
      </c>
      <c r="M12" s="235">
        <v>45605</v>
      </c>
      <c r="N12" s="236">
        <v>45635</v>
      </c>
      <c r="O12" s="224">
        <v>9</v>
      </c>
      <c r="P12" s="237">
        <v>45269</v>
      </c>
      <c r="Q12" s="223"/>
      <c r="R12" s="546"/>
      <c r="S12" s="546"/>
      <c r="T12" s="222"/>
      <c r="U12" s="218"/>
    </row>
    <row r="13" spans="1:21" ht="15" customHeight="1" x14ac:dyDescent="0.3">
      <c r="A13" s="218"/>
      <c r="B13" s="224">
        <v>10</v>
      </c>
      <c r="C13" s="225">
        <v>45301</v>
      </c>
      <c r="D13" s="226">
        <v>45332</v>
      </c>
      <c r="E13" s="227">
        <v>45361</v>
      </c>
      <c r="F13" s="228">
        <v>45392</v>
      </c>
      <c r="G13" s="229">
        <v>45422</v>
      </c>
      <c r="H13" s="230">
        <v>45453</v>
      </c>
      <c r="I13" s="231">
        <v>45483</v>
      </c>
      <c r="J13" s="232">
        <v>45514</v>
      </c>
      <c r="K13" s="233">
        <v>45545</v>
      </c>
      <c r="L13" s="234">
        <v>45575</v>
      </c>
      <c r="M13" s="235">
        <v>45606</v>
      </c>
      <c r="N13" s="236">
        <v>45636</v>
      </c>
      <c r="O13" s="224">
        <v>10</v>
      </c>
      <c r="P13" s="237">
        <v>45270</v>
      </c>
      <c r="Q13" s="223"/>
      <c r="R13" s="546"/>
      <c r="S13" s="546"/>
      <c r="T13" s="222"/>
      <c r="U13" s="218"/>
    </row>
    <row r="14" spans="1:21" ht="15" customHeight="1" x14ac:dyDescent="0.3">
      <c r="A14" s="218"/>
      <c r="B14" s="224">
        <v>11</v>
      </c>
      <c r="C14" s="225">
        <v>45302</v>
      </c>
      <c r="D14" s="226">
        <v>45333</v>
      </c>
      <c r="E14" s="227">
        <v>45362</v>
      </c>
      <c r="F14" s="228">
        <v>45393</v>
      </c>
      <c r="G14" s="229">
        <v>45423</v>
      </c>
      <c r="H14" s="230">
        <v>45454</v>
      </c>
      <c r="I14" s="231">
        <v>45484</v>
      </c>
      <c r="J14" s="232">
        <v>45515</v>
      </c>
      <c r="K14" s="233">
        <v>45546</v>
      </c>
      <c r="L14" s="234">
        <v>45576</v>
      </c>
      <c r="M14" s="235">
        <v>45607</v>
      </c>
      <c r="N14" s="236">
        <v>45637</v>
      </c>
      <c r="O14" s="224">
        <v>11</v>
      </c>
      <c r="P14" s="237">
        <v>45271</v>
      </c>
      <c r="Q14" s="223"/>
      <c r="R14" s="223"/>
      <c r="S14" s="238"/>
      <c r="T14" s="222"/>
      <c r="U14" s="218"/>
    </row>
    <row r="15" spans="1:21" ht="15" customHeight="1" x14ac:dyDescent="0.3">
      <c r="A15" s="218"/>
      <c r="B15" s="224">
        <v>12</v>
      </c>
      <c r="C15" s="225">
        <v>45303</v>
      </c>
      <c r="D15" s="226">
        <v>45334</v>
      </c>
      <c r="E15" s="227">
        <v>45363</v>
      </c>
      <c r="F15" s="228">
        <v>45394</v>
      </c>
      <c r="G15" s="229">
        <v>45424</v>
      </c>
      <c r="H15" s="230">
        <v>45455</v>
      </c>
      <c r="I15" s="231">
        <v>45485</v>
      </c>
      <c r="J15" s="232">
        <v>45516</v>
      </c>
      <c r="K15" s="233">
        <v>45547</v>
      </c>
      <c r="L15" s="234">
        <v>45577</v>
      </c>
      <c r="M15" s="235">
        <v>45608</v>
      </c>
      <c r="N15" s="236">
        <v>45638</v>
      </c>
      <c r="O15" s="224">
        <v>12</v>
      </c>
      <c r="P15" s="237">
        <v>45272</v>
      </c>
      <c r="Q15" s="223"/>
      <c r="R15" s="223"/>
      <c r="S15" s="238"/>
      <c r="T15" s="222"/>
      <c r="U15" s="218"/>
    </row>
    <row r="16" spans="1:21" ht="15" customHeight="1" x14ac:dyDescent="0.3">
      <c r="A16" s="218"/>
      <c r="B16" s="224">
        <v>13</v>
      </c>
      <c r="C16" s="225">
        <v>45304</v>
      </c>
      <c r="D16" s="226">
        <v>45335</v>
      </c>
      <c r="E16" s="227">
        <v>45364</v>
      </c>
      <c r="F16" s="228">
        <v>45395</v>
      </c>
      <c r="G16" s="229">
        <v>45425</v>
      </c>
      <c r="H16" s="230">
        <v>45456</v>
      </c>
      <c r="I16" s="231">
        <v>45486</v>
      </c>
      <c r="J16" s="232">
        <v>45517</v>
      </c>
      <c r="K16" s="233">
        <v>45548</v>
      </c>
      <c r="L16" s="234">
        <v>45578</v>
      </c>
      <c r="M16" s="235">
        <v>45609</v>
      </c>
      <c r="N16" s="236">
        <v>45639</v>
      </c>
      <c r="O16" s="224">
        <v>13</v>
      </c>
      <c r="P16" s="237">
        <v>45273</v>
      </c>
      <c r="Q16" s="223"/>
      <c r="R16" s="223"/>
      <c r="S16" s="238"/>
      <c r="T16" s="222"/>
      <c r="U16" s="218"/>
    </row>
    <row r="17" spans="1:21" ht="15" customHeight="1" x14ac:dyDescent="0.3">
      <c r="A17" s="218"/>
      <c r="B17" s="224">
        <v>14</v>
      </c>
      <c r="C17" s="225">
        <v>45305</v>
      </c>
      <c r="D17" s="226">
        <v>45336</v>
      </c>
      <c r="E17" s="227">
        <v>45365</v>
      </c>
      <c r="F17" s="228">
        <v>45396</v>
      </c>
      <c r="G17" s="229">
        <v>45426</v>
      </c>
      <c r="H17" s="230">
        <v>45457</v>
      </c>
      <c r="I17" s="231">
        <v>45487</v>
      </c>
      <c r="J17" s="232">
        <v>45518</v>
      </c>
      <c r="K17" s="233">
        <v>45549</v>
      </c>
      <c r="L17" s="234">
        <v>45579</v>
      </c>
      <c r="M17" s="235">
        <v>45610</v>
      </c>
      <c r="N17" s="236">
        <v>45640</v>
      </c>
      <c r="O17" s="224">
        <v>14</v>
      </c>
      <c r="P17" s="237">
        <v>45274</v>
      </c>
      <c r="Q17" s="223"/>
      <c r="R17" s="223"/>
      <c r="S17" s="238"/>
      <c r="T17" s="222"/>
      <c r="U17" s="218"/>
    </row>
    <row r="18" spans="1:21" x14ac:dyDescent="0.3">
      <c r="A18" s="218"/>
      <c r="B18" s="224">
        <v>15</v>
      </c>
      <c r="C18" s="225">
        <v>45306</v>
      </c>
      <c r="D18" s="226">
        <v>45337</v>
      </c>
      <c r="E18" s="227">
        <v>45366</v>
      </c>
      <c r="F18" s="228">
        <v>45397</v>
      </c>
      <c r="G18" s="229">
        <v>45427</v>
      </c>
      <c r="H18" s="230">
        <v>45458</v>
      </c>
      <c r="I18" s="231">
        <v>45488</v>
      </c>
      <c r="J18" s="232">
        <v>45519</v>
      </c>
      <c r="K18" s="233">
        <v>45550</v>
      </c>
      <c r="L18" s="234">
        <v>45580</v>
      </c>
      <c r="M18" s="235">
        <v>45611</v>
      </c>
      <c r="N18" s="236">
        <v>45641</v>
      </c>
      <c r="O18" s="224">
        <v>15</v>
      </c>
      <c r="P18" s="237">
        <v>45275</v>
      </c>
      <c r="Q18" s="222"/>
      <c r="R18" s="545"/>
      <c r="S18" s="545"/>
      <c r="T18" s="222"/>
      <c r="U18" s="218"/>
    </row>
    <row r="19" spans="1:21" x14ac:dyDescent="0.3">
      <c r="A19" s="218"/>
      <c r="B19" s="224">
        <v>16</v>
      </c>
      <c r="C19" s="225">
        <v>45307</v>
      </c>
      <c r="D19" s="226">
        <v>45338</v>
      </c>
      <c r="E19" s="227">
        <v>45367</v>
      </c>
      <c r="F19" s="228">
        <v>45398</v>
      </c>
      <c r="G19" s="229">
        <v>45428</v>
      </c>
      <c r="H19" s="230">
        <v>45459</v>
      </c>
      <c r="I19" s="231">
        <v>45489</v>
      </c>
      <c r="J19" s="232">
        <v>45520</v>
      </c>
      <c r="K19" s="233">
        <v>45551</v>
      </c>
      <c r="L19" s="234">
        <v>45581</v>
      </c>
      <c r="M19" s="235">
        <v>45612</v>
      </c>
      <c r="N19" s="236">
        <v>45642</v>
      </c>
      <c r="O19" s="224">
        <v>16</v>
      </c>
      <c r="P19" s="237">
        <v>45276</v>
      </c>
      <c r="Q19" s="222"/>
      <c r="R19" s="545"/>
      <c r="S19" s="545"/>
      <c r="T19" s="222"/>
      <c r="U19" s="218"/>
    </row>
    <row r="20" spans="1:21" x14ac:dyDescent="0.3">
      <c r="A20" s="218"/>
      <c r="B20" s="224">
        <v>17</v>
      </c>
      <c r="C20" s="225">
        <v>45308</v>
      </c>
      <c r="D20" s="226">
        <v>45339</v>
      </c>
      <c r="E20" s="227">
        <v>45368</v>
      </c>
      <c r="F20" s="228">
        <v>45399</v>
      </c>
      <c r="G20" s="229">
        <v>45429</v>
      </c>
      <c r="H20" s="230">
        <v>45460</v>
      </c>
      <c r="I20" s="231">
        <v>45490</v>
      </c>
      <c r="J20" s="232">
        <v>45521</v>
      </c>
      <c r="K20" s="233">
        <v>45552</v>
      </c>
      <c r="L20" s="234">
        <v>45582</v>
      </c>
      <c r="M20" s="235">
        <v>45613</v>
      </c>
      <c r="N20" s="236">
        <v>45643</v>
      </c>
      <c r="O20" s="224">
        <v>17</v>
      </c>
      <c r="P20" s="237">
        <v>45277</v>
      </c>
      <c r="Q20" s="222"/>
      <c r="R20" s="545"/>
      <c r="S20" s="545"/>
      <c r="T20" s="222"/>
      <c r="U20" s="218"/>
    </row>
    <row r="21" spans="1:21" x14ac:dyDescent="0.3">
      <c r="A21" s="218"/>
      <c r="B21" s="224">
        <v>18</v>
      </c>
      <c r="C21" s="225">
        <v>45309</v>
      </c>
      <c r="D21" s="226">
        <v>45340</v>
      </c>
      <c r="E21" s="227">
        <v>45369</v>
      </c>
      <c r="F21" s="228">
        <v>45400</v>
      </c>
      <c r="G21" s="229">
        <v>45430</v>
      </c>
      <c r="H21" s="230">
        <v>45461</v>
      </c>
      <c r="I21" s="231">
        <v>45491</v>
      </c>
      <c r="J21" s="232">
        <v>45522</v>
      </c>
      <c r="K21" s="233">
        <v>45553</v>
      </c>
      <c r="L21" s="234">
        <v>45583</v>
      </c>
      <c r="M21" s="235">
        <v>45614</v>
      </c>
      <c r="N21" s="236">
        <v>45644</v>
      </c>
      <c r="O21" s="224">
        <v>18</v>
      </c>
      <c r="P21" s="237">
        <v>45278</v>
      </c>
      <c r="Q21" s="222"/>
      <c r="R21" s="545"/>
      <c r="S21" s="545"/>
      <c r="T21" s="222"/>
      <c r="U21" s="218"/>
    </row>
    <row r="22" spans="1:21" x14ac:dyDescent="0.3">
      <c r="A22" s="218"/>
      <c r="B22" s="224">
        <v>19</v>
      </c>
      <c r="C22" s="225">
        <v>45310</v>
      </c>
      <c r="D22" s="226">
        <v>45341</v>
      </c>
      <c r="E22" s="227">
        <v>45370</v>
      </c>
      <c r="F22" s="228">
        <v>45401</v>
      </c>
      <c r="G22" s="229">
        <v>45431</v>
      </c>
      <c r="H22" s="230">
        <v>45462</v>
      </c>
      <c r="I22" s="231">
        <v>45492</v>
      </c>
      <c r="J22" s="232">
        <v>45523</v>
      </c>
      <c r="K22" s="233">
        <v>45554</v>
      </c>
      <c r="L22" s="234">
        <v>45584</v>
      </c>
      <c r="M22" s="235">
        <v>45615</v>
      </c>
      <c r="N22" s="236">
        <v>45645</v>
      </c>
      <c r="O22" s="224">
        <v>19</v>
      </c>
      <c r="P22" s="237">
        <v>45279</v>
      </c>
      <c r="Q22" s="222"/>
      <c r="R22" s="545"/>
      <c r="S22" s="545"/>
      <c r="T22" s="222"/>
      <c r="U22" s="218"/>
    </row>
    <row r="23" spans="1:21" x14ac:dyDescent="0.3">
      <c r="A23" s="218"/>
      <c r="B23" s="224">
        <v>20</v>
      </c>
      <c r="C23" s="225">
        <v>45311</v>
      </c>
      <c r="D23" s="226">
        <v>45342</v>
      </c>
      <c r="E23" s="227">
        <v>45371</v>
      </c>
      <c r="F23" s="228">
        <v>45402</v>
      </c>
      <c r="G23" s="229">
        <v>45432</v>
      </c>
      <c r="H23" s="230">
        <v>45463</v>
      </c>
      <c r="I23" s="231">
        <v>45493</v>
      </c>
      <c r="J23" s="232">
        <v>45524</v>
      </c>
      <c r="K23" s="233">
        <v>45555</v>
      </c>
      <c r="L23" s="234">
        <v>45585</v>
      </c>
      <c r="M23" s="235">
        <v>45616</v>
      </c>
      <c r="N23" s="236">
        <v>45646</v>
      </c>
      <c r="O23" s="224">
        <v>20</v>
      </c>
      <c r="P23" s="237">
        <v>45280</v>
      </c>
      <c r="Q23" s="222"/>
      <c r="R23" s="545"/>
      <c r="S23" s="545"/>
      <c r="T23" s="222"/>
      <c r="U23" s="218"/>
    </row>
    <row r="24" spans="1:21" x14ac:dyDescent="0.3">
      <c r="A24" s="218"/>
      <c r="B24" s="224">
        <v>21</v>
      </c>
      <c r="C24" s="225">
        <v>45312</v>
      </c>
      <c r="D24" s="226">
        <v>45343</v>
      </c>
      <c r="E24" s="227">
        <v>45372</v>
      </c>
      <c r="F24" s="228">
        <v>45403</v>
      </c>
      <c r="G24" s="229">
        <v>45433</v>
      </c>
      <c r="H24" s="230">
        <v>45464</v>
      </c>
      <c r="I24" s="231">
        <v>45494</v>
      </c>
      <c r="J24" s="232">
        <v>45525</v>
      </c>
      <c r="K24" s="233">
        <v>45556</v>
      </c>
      <c r="L24" s="234">
        <v>45586</v>
      </c>
      <c r="M24" s="235">
        <v>45617</v>
      </c>
      <c r="N24" s="236">
        <v>45647</v>
      </c>
      <c r="O24" s="224">
        <v>21</v>
      </c>
      <c r="P24" s="237">
        <v>45281</v>
      </c>
      <c r="Q24" s="222"/>
      <c r="R24" s="222"/>
      <c r="S24" s="222"/>
      <c r="T24" s="222"/>
      <c r="U24" s="218"/>
    </row>
    <row r="25" spans="1:21" x14ac:dyDescent="0.3">
      <c r="A25" s="218"/>
      <c r="B25" s="224">
        <v>22</v>
      </c>
      <c r="C25" s="225">
        <v>45313</v>
      </c>
      <c r="D25" s="226">
        <v>45344</v>
      </c>
      <c r="E25" s="227">
        <v>45373</v>
      </c>
      <c r="F25" s="228">
        <v>45404</v>
      </c>
      <c r="G25" s="229">
        <v>45434</v>
      </c>
      <c r="H25" s="230">
        <v>45465</v>
      </c>
      <c r="I25" s="231">
        <v>45495</v>
      </c>
      <c r="J25" s="232">
        <v>45526</v>
      </c>
      <c r="K25" s="233">
        <v>45557</v>
      </c>
      <c r="L25" s="234">
        <v>45587</v>
      </c>
      <c r="M25" s="235">
        <v>45618</v>
      </c>
      <c r="N25" s="236">
        <v>45648</v>
      </c>
      <c r="O25" s="224">
        <v>22</v>
      </c>
      <c r="P25" s="237">
        <v>45282</v>
      </c>
      <c r="Q25" s="222"/>
      <c r="R25" s="222"/>
      <c r="S25" s="222"/>
      <c r="T25" s="222"/>
      <c r="U25" s="218"/>
    </row>
    <row r="26" spans="1:21" x14ac:dyDescent="0.3">
      <c r="A26" s="218"/>
      <c r="B26" s="224">
        <v>23</v>
      </c>
      <c r="C26" s="225">
        <v>45314</v>
      </c>
      <c r="D26" s="226">
        <v>45345</v>
      </c>
      <c r="E26" s="227">
        <v>45374</v>
      </c>
      <c r="F26" s="228">
        <v>45405</v>
      </c>
      <c r="G26" s="229">
        <v>45435</v>
      </c>
      <c r="H26" s="230">
        <v>45466</v>
      </c>
      <c r="I26" s="231">
        <v>45496</v>
      </c>
      <c r="J26" s="232">
        <v>45527</v>
      </c>
      <c r="K26" s="233">
        <v>45558</v>
      </c>
      <c r="L26" s="234">
        <v>45588</v>
      </c>
      <c r="M26" s="235">
        <v>45619</v>
      </c>
      <c r="N26" s="236">
        <v>45649</v>
      </c>
      <c r="O26" s="224">
        <v>23</v>
      </c>
      <c r="P26" s="237">
        <v>45283</v>
      </c>
      <c r="Q26" s="222"/>
      <c r="R26" s="222"/>
      <c r="S26" s="222"/>
      <c r="T26" s="222"/>
      <c r="U26" s="218"/>
    </row>
    <row r="27" spans="1:21" x14ac:dyDescent="0.3">
      <c r="A27" s="218"/>
      <c r="B27" s="224">
        <v>24</v>
      </c>
      <c r="C27" s="225">
        <v>45315</v>
      </c>
      <c r="D27" s="226">
        <v>45346</v>
      </c>
      <c r="E27" s="227">
        <v>45375</v>
      </c>
      <c r="F27" s="228">
        <v>45406</v>
      </c>
      <c r="G27" s="229">
        <v>45436</v>
      </c>
      <c r="H27" s="230">
        <v>45467</v>
      </c>
      <c r="I27" s="231">
        <v>45497</v>
      </c>
      <c r="J27" s="232">
        <v>45528</v>
      </c>
      <c r="K27" s="233">
        <v>45559</v>
      </c>
      <c r="L27" s="234">
        <v>45589</v>
      </c>
      <c r="M27" s="235">
        <v>45620</v>
      </c>
      <c r="N27" s="236">
        <v>45650</v>
      </c>
      <c r="O27" s="224">
        <v>24</v>
      </c>
      <c r="P27" s="237">
        <v>45284</v>
      </c>
      <c r="Q27" s="222"/>
      <c r="R27" s="222"/>
      <c r="S27" s="222"/>
      <c r="T27" s="222"/>
      <c r="U27" s="218"/>
    </row>
    <row r="28" spans="1:21" x14ac:dyDescent="0.3">
      <c r="A28" s="218"/>
      <c r="B28" s="224">
        <v>25</v>
      </c>
      <c r="C28" s="225">
        <v>45316</v>
      </c>
      <c r="D28" s="226">
        <v>45347</v>
      </c>
      <c r="E28" s="227">
        <v>45376</v>
      </c>
      <c r="F28" s="228">
        <v>45407</v>
      </c>
      <c r="G28" s="229">
        <v>45437</v>
      </c>
      <c r="H28" s="230">
        <v>45468</v>
      </c>
      <c r="I28" s="231">
        <v>45498</v>
      </c>
      <c r="J28" s="232">
        <v>45529</v>
      </c>
      <c r="K28" s="233">
        <v>45560</v>
      </c>
      <c r="L28" s="234">
        <v>45590</v>
      </c>
      <c r="M28" s="235">
        <v>45621</v>
      </c>
      <c r="N28" s="236">
        <v>45651</v>
      </c>
      <c r="O28" s="224">
        <v>25</v>
      </c>
      <c r="P28" s="237">
        <v>45285</v>
      </c>
      <c r="Q28" s="222"/>
      <c r="R28" s="222"/>
      <c r="S28" s="222"/>
      <c r="T28" s="222"/>
      <c r="U28" s="218"/>
    </row>
    <row r="29" spans="1:21" x14ac:dyDescent="0.3">
      <c r="A29" s="218"/>
      <c r="B29" s="224">
        <v>26</v>
      </c>
      <c r="C29" s="225">
        <v>45317</v>
      </c>
      <c r="D29" s="226">
        <v>45348</v>
      </c>
      <c r="E29" s="227">
        <v>45377</v>
      </c>
      <c r="F29" s="228">
        <v>45408</v>
      </c>
      <c r="G29" s="229">
        <v>45438</v>
      </c>
      <c r="H29" s="230">
        <v>45469</v>
      </c>
      <c r="I29" s="231">
        <v>45499</v>
      </c>
      <c r="J29" s="232">
        <v>45530</v>
      </c>
      <c r="K29" s="233">
        <v>45561</v>
      </c>
      <c r="L29" s="234">
        <v>45591</v>
      </c>
      <c r="M29" s="235">
        <v>45622</v>
      </c>
      <c r="N29" s="236">
        <v>45652</v>
      </c>
      <c r="O29" s="224">
        <v>26</v>
      </c>
      <c r="P29" s="237">
        <v>45286</v>
      </c>
      <c r="Q29" s="222"/>
      <c r="R29" s="222"/>
      <c r="S29" s="222"/>
      <c r="T29" s="222"/>
      <c r="U29" s="218"/>
    </row>
    <row r="30" spans="1:21" x14ac:dyDescent="0.3">
      <c r="A30" s="218"/>
      <c r="B30" s="224">
        <v>27</v>
      </c>
      <c r="C30" s="225">
        <v>45318</v>
      </c>
      <c r="D30" s="226">
        <v>45349</v>
      </c>
      <c r="E30" s="227">
        <v>45378</v>
      </c>
      <c r="F30" s="228">
        <v>45409</v>
      </c>
      <c r="G30" s="229">
        <v>45439</v>
      </c>
      <c r="H30" s="230">
        <v>45470</v>
      </c>
      <c r="I30" s="231">
        <v>45500</v>
      </c>
      <c r="J30" s="232">
        <v>45531</v>
      </c>
      <c r="K30" s="233">
        <v>45562</v>
      </c>
      <c r="L30" s="234">
        <v>45592</v>
      </c>
      <c r="M30" s="235">
        <v>45623</v>
      </c>
      <c r="N30" s="236">
        <v>45653</v>
      </c>
      <c r="O30" s="224">
        <v>27</v>
      </c>
      <c r="P30" s="237">
        <v>45287</v>
      </c>
      <c r="Q30" s="222"/>
      <c r="R30" s="222"/>
      <c r="S30" s="222"/>
      <c r="T30" s="222"/>
      <c r="U30" s="218"/>
    </row>
    <row r="31" spans="1:21" x14ac:dyDescent="0.3">
      <c r="A31" s="218"/>
      <c r="B31" s="224">
        <v>28</v>
      </c>
      <c r="C31" s="225">
        <v>45319</v>
      </c>
      <c r="D31" s="226">
        <v>45350</v>
      </c>
      <c r="E31" s="227">
        <v>45379</v>
      </c>
      <c r="F31" s="228">
        <v>45410</v>
      </c>
      <c r="G31" s="229">
        <v>45440</v>
      </c>
      <c r="H31" s="230">
        <v>45471</v>
      </c>
      <c r="I31" s="231">
        <v>45501</v>
      </c>
      <c r="J31" s="232">
        <v>45532</v>
      </c>
      <c r="K31" s="233">
        <v>45563</v>
      </c>
      <c r="L31" s="234">
        <v>45593</v>
      </c>
      <c r="M31" s="235">
        <v>45624</v>
      </c>
      <c r="N31" s="236">
        <v>45654</v>
      </c>
      <c r="O31" s="224">
        <v>28</v>
      </c>
      <c r="P31" s="237">
        <v>45288</v>
      </c>
      <c r="Q31" s="222"/>
      <c r="R31" s="222"/>
      <c r="S31" s="222"/>
      <c r="T31" s="222"/>
      <c r="U31" s="218"/>
    </row>
    <row r="32" spans="1:21" x14ac:dyDescent="0.3">
      <c r="A32" s="218"/>
      <c r="B32" s="224">
        <v>29</v>
      </c>
      <c r="C32" s="225">
        <v>45320</v>
      </c>
      <c r="D32" s="226">
        <v>45351</v>
      </c>
      <c r="E32" s="227">
        <v>45380</v>
      </c>
      <c r="F32" s="228">
        <v>45411</v>
      </c>
      <c r="G32" s="229">
        <v>45441</v>
      </c>
      <c r="H32" s="230">
        <v>45472</v>
      </c>
      <c r="I32" s="231">
        <v>45502</v>
      </c>
      <c r="J32" s="232">
        <v>45533</v>
      </c>
      <c r="K32" s="233">
        <v>45564</v>
      </c>
      <c r="L32" s="234">
        <v>45594</v>
      </c>
      <c r="M32" s="235">
        <v>45625</v>
      </c>
      <c r="N32" s="236">
        <v>45655</v>
      </c>
      <c r="O32" s="224">
        <v>29</v>
      </c>
      <c r="P32" s="237">
        <v>45289</v>
      </c>
      <c r="Q32" s="222"/>
      <c r="R32" s="222"/>
      <c r="S32" s="222"/>
      <c r="T32" s="222"/>
      <c r="U32" s="218"/>
    </row>
    <row r="33" spans="1:21" x14ac:dyDescent="0.3">
      <c r="A33" s="218"/>
      <c r="B33" s="224">
        <v>30</v>
      </c>
      <c r="C33" s="225">
        <v>45321</v>
      </c>
      <c r="D33" s="226"/>
      <c r="E33" s="227">
        <v>45381</v>
      </c>
      <c r="F33" s="228">
        <v>45412</v>
      </c>
      <c r="G33" s="229">
        <v>45442</v>
      </c>
      <c r="H33" s="230">
        <v>45473</v>
      </c>
      <c r="I33" s="231">
        <v>45503</v>
      </c>
      <c r="J33" s="232">
        <v>45534</v>
      </c>
      <c r="K33" s="233">
        <v>45565</v>
      </c>
      <c r="L33" s="234">
        <v>45595</v>
      </c>
      <c r="M33" s="235">
        <v>45626</v>
      </c>
      <c r="N33" s="236">
        <v>45656</v>
      </c>
      <c r="O33" s="224">
        <v>30</v>
      </c>
      <c r="P33" s="237">
        <v>45290</v>
      </c>
      <c r="Q33" s="222"/>
      <c r="R33" s="222"/>
      <c r="S33" s="222"/>
      <c r="T33" s="222"/>
      <c r="U33" s="218"/>
    </row>
    <row r="34" spans="1:21" x14ac:dyDescent="0.3">
      <c r="A34" s="218"/>
      <c r="B34" s="224">
        <v>31</v>
      </c>
      <c r="C34" s="225">
        <v>45322</v>
      </c>
      <c r="D34" s="226"/>
      <c r="E34" s="227">
        <v>45382</v>
      </c>
      <c r="F34" s="228"/>
      <c r="G34" s="229">
        <v>45443</v>
      </c>
      <c r="H34" s="230"/>
      <c r="I34" s="231">
        <v>45504</v>
      </c>
      <c r="J34" s="232">
        <v>45535</v>
      </c>
      <c r="K34" s="233"/>
      <c r="L34" s="234">
        <v>45596</v>
      </c>
      <c r="M34" s="235"/>
      <c r="N34" s="236">
        <v>45657</v>
      </c>
      <c r="O34" s="224">
        <v>31</v>
      </c>
      <c r="P34" s="237">
        <v>45291</v>
      </c>
      <c r="Q34" s="222"/>
      <c r="R34" s="222"/>
      <c r="S34" s="222"/>
      <c r="T34" s="222"/>
      <c r="U34" s="218"/>
    </row>
    <row r="35" spans="1:21" x14ac:dyDescent="0.3">
      <c r="A35" s="218"/>
      <c r="B35" s="218"/>
      <c r="C35" s="544"/>
      <c r="D35" s="544"/>
      <c r="E35" s="544"/>
      <c r="F35" s="544"/>
      <c r="G35" s="544"/>
      <c r="H35" s="544"/>
      <c r="I35" s="544"/>
      <c r="J35" s="544"/>
      <c r="K35" s="544"/>
      <c r="L35" s="544"/>
      <c r="M35" s="544"/>
      <c r="N35" s="544"/>
      <c r="O35" s="544"/>
      <c r="P35" s="218"/>
      <c r="Q35" s="218"/>
      <c r="R35" s="218"/>
      <c r="S35" s="218"/>
      <c r="T35" s="218"/>
      <c r="U35" s="218"/>
    </row>
    <row r="36" spans="1:21" x14ac:dyDescent="0.3">
      <c r="A36" s="218"/>
      <c r="B36" s="218"/>
      <c r="C36" s="218"/>
      <c r="D36" s="218"/>
      <c r="E36" s="218"/>
      <c r="F36" s="218"/>
      <c r="G36" s="218"/>
      <c r="H36" s="218"/>
      <c r="I36" s="218"/>
      <c r="J36" s="218"/>
      <c r="K36" s="218"/>
      <c r="L36" s="218"/>
      <c r="M36" s="218"/>
      <c r="N36" s="218"/>
      <c r="O36" s="218"/>
      <c r="P36" s="218"/>
      <c r="Q36" s="218"/>
      <c r="R36" s="218"/>
      <c r="S36" s="218"/>
      <c r="T36" s="218"/>
      <c r="U36" s="218"/>
    </row>
    <row r="37" spans="1:21" x14ac:dyDescent="0.3">
      <c r="A37" s="218"/>
      <c r="B37" s="222"/>
      <c r="C37" s="222"/>
      <c r="D37" s="222"/>
      <c r="E37" s="222"/>
      <c r="F37" s="222"/>
      <c r="G37" s="222"/>
      <c r="H37" s="222"/>
      <c r="I37" s="222"/>
      <c r="J37" s="222"/>
      <c r="K37" s="222"/>
      <c r="L37" s="222"/>
      <c r="M37" s="222"/>
      <c r="N37" s="222"/>
      <c r="O37" s="222"/>
      <c r="P37" s="222"/>
      <c r="Q37" s="222"/>
      <c r="R37" s="222"/>
      <c r="S37" s="222"/>
      <c r="T37" s="222"/>
      <c r="U37" s="218"/>
    </row>
    <row r="38" spans="1:21" ht="14.4" customHeight="1" x14ac:dyDescent="0.3">
      <c r="A38" s="218"/>
      <c r="B38" s="222"/>
      <c r="C38" s="222"/>
      <c r="D38" s="222"/>
      <c r="E38" s="222"/>
      <c r="F38" s="222"/>
      <c r="G38" s="222"/>
      <c r="H38" s="547" t="s">
        <v>23</v>
      </c>
      <c r="I38" s="547"/>
      <c r="J38" s="547"/>
      <c r="K38" s="547"/>
      <c r="L38" s="547"/>
      <c r="M38" s="547"/>
      <c r="N38" s="222"/>
      <c r="O38" s="222"/>
      <c r="P38" s="222"/>
      <c r="Q38" s="222"/>
      <c r="R38" s="222"/>
      <c r="S38" s="222"/>
      <c r="T38" s="222"/>
      <c r="U38" s="218"/>
    </row>
    <row r="39" spans="1:21" ht="14.4" customHeight="1" x14ac:dyDescent="0.3">
      <c r="A39" s="218"/>
      <c r="B39" s="222"/>
      <c r="C39" s="222"/>
      <c r="D39" s="222"/>
      <c r="E39" s="222"/>
      <c r="F39" s="222"/>
      <c r="G39" s="222"/>
      <c r="H39" s="547"/>
      <c r="I39" s="547"/>
      <c r="J39" s="547"/>
      <c r="K39" s="547"/>
      <c r="L39" s="547"/>
      <c r="M39" s="547"/>
      <c r="N39" s="222"/>
      <c r="O39" s="222"/>
      <c r="P39" s="222"/>
      <c r="Q39" s="222"/>
      <c r="R39" s="222"/>
      <c r="S39" s="222"/>
      <c r="T39" s="222"/>
      <c r="U39" s="218"/>
    </row>
    <row r="40" spans="1:21" x14ac:dyDescent="0.3">
      <c r="A40" s="218"/>
      <c r="B40" s="222"/>
      <c r="C40" s="222"/>
      <c r="D40" s="239"/>
      <c r="E40" s="239"/>
      <c r="F40" s="239"/>
      <c r="G40" s="239"/>
      <c r="H40" s="542" t="s">
        <v>320</v>
      </c>
      <c r="I40" s="542"/>
      <c r="J40" s="542"/>
      <c r="K40" s="542"/>
      <c r="L40" s="542"/>
      <c r="M40" s="542"/>
      <c r="N40" s="239"/>
      <c r="O40" s="239"/>
      <c r="P40" s="239"/>
      <c r="Q40" s="239"/>
      <c r="R40" s="222"/>
      <c r="S40" s="222"/>
      <c r="T40" s="222"/>
      <c r="U40" s="218"/>
    </row>
    <row r="41" spans="1:21" x14ac:dyDescent="0.3">
      <c r="A41" s="218"/>
      <c r="B41" s="222"/>
      <c r="C41" s="222"/>
      <c r="D41" s="239"/>
      <c r="E41" s="239"/>
      <c r="F41" s="239"/>
      <c r="G41" s="239"/>
      <c r="H41" s="542" t="s">
        <v>505</v>
      </c>
      <c r="I41" s="542"/>
      <c r="J41" s="542"/>
      <c r="K41" s="542"/>
      <c r="L41" s="542"/>
      <c r="M41" s="542"/>
      <c r="N41" s="239"/>
      <c r="O41" s="239"/>
      <c r="P41" s="239"/>
      <c r="Q41" s="239"/>
      <c r="R41" s="222"/>
      <c r="S41" s="222"/>
      <c r="T41" s="222"/>
      <c r="U41" s="218"/>
    </row>
    <row r="42" spans="1:21" x14ac:dyDescent="0.3">
      <c r="A42" s="218"/>
      <c r="B42" s="222"/>
      <c r="C42" s="222"/>
      <c r="D42" s="222"/>
      <c r="E42" s="222"/>
      <c r="F42" s="222"/>
      <c r="G42" s="222"/>
      <c r="H42" s="222"/>
      <c r="I42" s="222"/>
      <c r="J42" s="222"/>
      <c r="K42" s="222"/>
      <c r="L42" s="222" t="s">
        <v>20</v>
      </c>
      <c r="M42" s="222"/>
      <c r="N42" s="222"/>
      <c r="O42" s="222"/>
      <c r="P42" s="222"/>
      <c r="Q42" s="222"/>
      <c r="R42" s="222"/>
      <c r="S42" s="222"/>
      <c r="T42" s="222"/>
      <c r="U42" s="218"/>
    </row>
    <row r="43" spans="1:21" x14ac:dyDescent="0.3">
      <c r="A43" s="218"/>
      <c r="B43" s="222"/>
      <c r="C43" s="222"/>
      <c r="D43" s="222"/>
      <c r="E43" s="222"/>
      <c r="F43" s="222"/>
      <c r="G43" s="222"/>
      <c r="H43" s="222"/>
      <c r="I43" s="222"/>
      <c r="J43" s="222"/>
      <c r="K43" s="222"/>
      <c r="L43" s="222"/>
      <c r="M43" s="222"/>
      <c r="N43" s="222"/>
      <c r="O43" s="222"/>
      <c r="P43" s="222"/>
      <c r="Q43" s="222"/>
      <c r="R43" s="222"/>
      <c r="S43" s="222"/>
      <c r="T43" s="222"/>
      <c r="U43" s="218"/>
    </row>
    <row r="44" spans="1:21" x14ac:dyDescent="0.3">
      <c r="A44" s="218"/>
      <c r="B44" s="218"/>
      <c r="C44" s="218"/>
      <c r="D44" s="218"/>
      <c r="E44" s="218"/>
      <c r="F44" s="218"/>
      <c r="G44" s="218"/>
      <c r="H44" s="218"/>
      <c r="I44" s="218"/>
      <c r="J44" s="218"/>
      <c r="K44" s="218"/>
      <c r="L44" s="218"/>
      <c r="M44" s="218"/>
      <c r="N44" s="218"/>
      <c r="O44" s="218"/>
      <c r="P44" s="218"/>
      <c r="Q44" s="218"/>
      <c r="R44" s="218"/>
      <c r="S44" s="218"/>
      <c r="T44" s="218"/>
      <c r="U44" s="218"/>
    </row>
    <row r="45" spans="1:21" x14ac:dyDescent="0.3">
      <c r="A45" s="218"/>
      <c r="B45" s="218"/>
      <c r="C45" s="218"/>
      <c r="D45" s="218"/>
      <c r="E45" s="218"/>
      <c r="F45" s="218"/>
      <c r="G45" s="218"/>
      <c r="H45" s="218"/>
      <c r="I45" s="218"/>
      <c r="J45" s="218"/>
      <c r="K45" s="218"/>
      <c r="L45" s="218"/>
      <c r="M45" s="218"/>
      <c r="N45" s="218"/>
      <c r="O45" s="218"/>
      <c r="P45" s="218"/>
      <c r="Q45" s="218"/>
      <c r="R45" s="218"/>
      <c r="S45" s="218"/>
      <c r="T45" s="218"/>
      <c r="U45" s="218"/>
    </row>
  </sheetData>
  <mergeCells count="9">
    <mergeCell ref="H41:M41"/>
    <mergeCell ref="C1:N2"/>
    <mergeCell ref="O1:O2"/>
    <mergeCell ref="C35:O35"/>
    <mergeCell ref="R18:S23"/>
    <mergeCell ref="Q1:T2"/>
    <mergeCell ref="R4:S13"/>
    <mergeCell ref="H38:M39"/>
    <mergeCell ref="H40:M40"/>
  </mergeCells>
  <pageMargins left="0.7" right="0.7" top="0.75" bottom="0.75" header="0.3" footer="0.3"/>
  <pageSetup paperSize="9" orientation="portrait" horizontalDpi="4294967293"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F4DA1-CE8F-43C8-B171-5311B02F0F40}">
  <sheetPr codeName="Sayfa18">
    <tabColor theme="1" tint="4.9989318521683403E-2"/>
  </sheetPr>
  <dimension ref="A1:AV223"/>
  <sheetViews>
    <sheetView zoomScaleNormal="100" workbookViewId="0">
      <selection activeCell="S1" sqref="S1:AV223"/>
    </sheetView>
  </sheetViews>
  <sheetFormatPr defaultColWidth="8.88671875" defaultRowHeight="14.4" x14ac:dyDescent="0.3"/>
  <cols>
    <col min="1" max="5" width="8.88671875" style="2"/>
    <col min="6" max="19" width="8.33203125" style="2" customWidth="1"/>
    <col min="20" max="22" width="5.6640625" style="2" customWidth="1"/>
    <col min="23" max="16384" width="8.88671875" style="2"/>
  </cols>
  <sheetData>
    <row r="1" spans="1:48" ht="15" customHeight="1" x14ac:dyDescent="0.3">
      <c r="A1" s="510"/>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row>
    <row r="2" spans="1:48" ht="15" customHeight="1" x14ac:dyDescent="0.3">
      <c r="A2" s="510"/>
      <c r="B2" s="510"/>
      <c r="C2" s="510"/>
      <c r="D2" s="510"/>
      <c r="E2" s="510"/>
      <c r="F2" s="551"/>
      <c r="G2" s="551"/>
      <c r="H2" s="551"/>
      <c r="I2" s="551"/>
      <c r="J2" s="551"/>
      <c r="K2" s="551"/>
      <c r="L2" s="551"/>
      <c r="M2" s="551"/>
      <c r="N2" s="551"/>
      <c r="O2" s="551"/>
      <c r="P2" s="551"/>
      <c r="Q2" s="551"/>
      <c r="R2" s="551"/>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row>
    <row r="3" spans="1:48" ht="15" customHeight="1" x14ac:dyDescent="0.3">
      <c r="A3" s="510"/>
      <c r="B3" s="510"/>
      <c r="C3" s="510"/>
      <c r="D3" s="510"/>
      <c r="E3" s="510"/>
      <c r="F3" s="551"/>
      <c r="G3" s="551"/>
      <c r="H3" s="551"/>
      <c r="I3" s="551"/>
      <c r="J3" s="551"/>
      <c r="K3" s="551"/>
      <c r="L3" s="551"/>
      <c r="M3" s="551"/>
      <c r="N3" s="551"/>
      <c r="O3" s="551"/>
      <c r="P3" s="551"/>
      <c r="Q3" s="551"/>
      <c r="R3" s="551"/>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row>
    <row r="4" spans="1:48" ht="15" customHeight="1" x14ac:dyDescent="0.3">
      <c r="A4" s="510"/>
      <c r="B4" s="510"/>
      <c r="C4" s="510"/>
      <c r="D4" s="510"/>
      <c r="E4" s="510"/>
      <c r="F4" s="551"/>
      <c r="G4" s="551"/>
      <c r="H4" s="551"/>
      <c r="I4" s="551"/>
      <c r="J4" s="551"/>
      <c r="K4" s="551"/>
      <c r="L4" s="551"/>
      <c r="M4" s="551"/>
      <c r="N4" s="551"/>
      <c r="O4" s="551"/>
      <c r="P4" s="551"/>
      <c r="Q4" s="551"/>
      <c r="R4" s="551"/>
      <c r="S4" s="510"/>
      <c r="T4" s="510"/>
      <c r="U4" s="510"/>
      <c r="V4" s="510"/>
      <c r="W4" s="510"/>
      <c r="X4" s="510"/>
      <c r="Y4" s="510"/>
      <c r="Z4" s="510"/>
      <c r="AA4" s="510"/>
      <c r="AB4" s="510"/>
      <c r="AC4" s="510"/>
      <c r="AD4" s="510"/>
      <c r="AE4" s="510"/>
      <c r="AF4" s="510"/>
      <c r="AG4" s="510"/>
      <c r="AH4" s="510"/>
      <c r="AI4" s="510"/>
      <c r="AJ4" s="510"/>
      <c r="AK4" s="510"/>
      <c r="AL4" s="510"/>
      <c r="AM4" s="510"/>
      <c r="AN4" s="510"/>
      <c r="AO4" s="510"/>
      <c r="AP4" s="510"/>
      <c r="AQ4" s="510"/>
      <c r="AR4" s="510"/>
      <c r="AS4" s="510"/>
      <c r="AT4" s="510"/>
      <c r="AU4" s="510"/>
      <c r="AV4" s="510"/>
    </row>
    <row r="5" spans="1:48" ht="15" customHeight="1" x14ac:dyDescent="0.3">
      <c r="A5" s="510"/>
      <c r="B5" s="510"/>
      <c r="C5" s="510"/>
      <c r="D5" s="510"/>
      <c r="E5" s="510"/>
      <c r="F5" s="551"/>
      <c r="G5" s="551"/>
      <c r="H5" s="551"/>
      <c r="I5" s="551"/>
      <c r="J5" s="551"/>
      <c r="K5" s="551"/>
      <c r="L5" s="551"/>
      <c r="M5" s="551"/>
      <c r="N5" s="551"/>
      <c r="O5" s="551"/>
      <c r="P5" s="551"/>
      <c r="Q5" s="551"/>
      <c r="R5" s="551"/>
      <c r="S5" s="510"/>
      <c r="T5" s="510"/>
      <c r="U5" s="510"/>
      <c r="V5" s="510"/>
      <c r="W5" s="510"/>
      <c r="X5" s="510"/>
      <c r="Y5" s="510"/>
      <c r="Z5" s="510"/>
      <c r="AA5" s="510"/>
      <c r="AB5" s="510"/>
      <c r="AC5" s="510"/>
      <c r="AD5" s="510"/>
      <c r="AE5" s="510"/>
      <c r="AF5" s="510"/>
      <c r="AG5" s="510"/>
      <c r="AH5" s="510"/>
      <c r="AI5" s="510"/>
      <c r="AJ5" s="510"/>
      <c r="AK5" s="510"/>
      <c r="AL5" s="510"/>
      <c r="AM5" s="510"/>
      <c r="AN5" s="510"/>
      <c r="AO5" s="510"/>
      <c r="AP5" s="510"/>
      <c r="AQ5" s="510"/>
      <c r="AR5" s="510"/>
      <c r="AS5" s="510"/>
      <c r="AT5" s="510"/>
      <c r="AU5" s="510"/>
      <c r="AV5" s="510"/>
    </row>
    <row r="6" spans="1:48" ht="15" customHeight="1" x14ac:dyDescent="0.3">
      <c r="A6" s="510"/>
      <c r="B6" s="510"/>
      <c r="C6" s="510"/>
      <c r="D6" s="510"/>
      <c r="E6" s="510"/>
      <c r="F6" s="549"/>
      <c r="G6" s="549"/>
      <c r="H6" s="549"/>
      <c r="I6" s="549"/>
      <c r="J6" s="549"/>
      <c r="K6" s="549"/>
      <c r="L6" s="549"/>
      <c r="M6" s="549"/>
      <c r="N6" s="549"/>
      <c r="O6" s="549"/>
      <c r="P6" s="549"/>
      <c r="Q6" s="549"/>
      <c r="R6" s="549"/>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row>
    <row r="7" spans="1:48" ht="15" customHeight="1" x14ac:dyDescent="0.3">
      <c r="A7" s="510"/>
      <c r="B7" s="510"/>
      <c r="C7" s="510"/>
      <c r="D7" s="510"/>
      <c r="E7" s="510"/>
      <c r="F7" s="549"/>
      <c r="G7" s="549"/>
      <c r="H7" s="549"/>
      <c r="I7" s="549"/>
      <c r="J7" s="549"/>
      <c r="K7" s="549"/>
      <c r="L7" s="549"/>
      <c r="M7" s="549"/>
      <c r="N7" s="549"/>
      <c r="O7" s="549"/>
      <c r="P7" s="549"/>
      <c r="Q7" s="549"/>
      <c r="R7" s="549"/>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row>
    <row r="8" spans="1:48" ht="15" customHeight="1" x14ac:dyDescent="0.3">
      <c r="A8" s="510"/>
      <c r="B8" s="510"/>
      <c r="C8" s="510"/>
      <c r="D8" s="510"/>
      <c r="E8" s="510"/>
      <c r="F8" s="548"/>
      <c r="G8" s="548"/>
      <c r="H8" s="548"/>
      <c r="I8" s="548"/>
      <c r="J8" s="548"/>
      <c r="K8" s="548"/>
      <c r="L8" s="548"/>
      <c r="M8" s="548"/>
      <c r="N8" s="548"/>
      <c r="O8" s="548"/>
      <c r="P8" s="548"/>
      <c r="Q8" s="548"/>
      <c r="R8" s="548"/>
      <c r="S8" s="510"/>
      <c r="T8" s="510"/>
      <c r="U8" s="510"/>
      <c r="V8" s="510"/>
      <c r="W8" s="510"/>
      <c r="X8" s="510"/>
      <c r="Y8" s="510"/>
      <c r="Z8" s="510"/>
      <c r="AA8" s="510"/>
      <c r="AB8" s="510"/>
      <c r="AC8" s="510"/>
      <c r="AD8" s="510"/>
      <c r="AE8" s="510"/>
      <c r="AF8" s="510"/>
      <c r="AG8" s="510"/>
      <c r="AH8" s="510"/>
      <c r="AI8" s="510"/>
      <c r="AJ8" s="510"/>
      <c r="AK8" s="510"/>
      <c r="AL8" s="510"/>
      <c r="AM8" s="510"/>
      <c r="AN8" s="510"/>
      <c r="AO8" s="510"/>
      <c r="AP8" s="510"/>
      <c r="AQ8" s="510"/>
      <c r="AR8" s="510"/>
      <c r="AS8" s="510"/>
      <c r="AT8" s="510"/>
      <c r="AU8" s="510"/>
      <c r="AV8" s="510"/>
    </row>
    <row r="9" spans="1:48" ht="15" customHeight="1" x14ac:dyDescent="0.3">
      <c r="A9" s="510"/>
      <c r="B9" s="510"/>
      <c r="C9" s="510"/>
      <c r="D9" s="510"/>
      <c r="E9" s="510"/>
      <c r="F9" s="548"/>
      <c r="G9" s="548"/>
      <c r="H9" s="548"/>
      <c r="I9" s="548"/>
      <c r="J9" s="548"/>
      <c r="K9" s="548"/>
      <c r="L9" s="548"/>
      <c r="M9" s="548"/>
      <c r="N9" s="548"/>
      <c r="O9" s="548"/>
      <c r="P9" s="548"/>
      <c r="Q9" s="548"/>
      <c r="R9" s="548"/>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row>
    <row r="10" spans="1:48" ht="15" customHeight="1" x14ac:dyDescent="0.3">
      <c r="A10" s="510"/>
      <c r="B10" s="510"/>
      <c r="C10" s="510"/>
      <c r="D10" s="510"/>
      <c r="E10" s="510"/>
      <c r="F10" s="548"/>
      <c r="G10" s="548"/>
      <c r="H10" s="548"/>
      <c r="I10" s="548"/>
      <c r="J10" s="548"/>
      <c r="K10" s="548"/>
      <c r="L10" s="548"/>
      <c r="M10" s="548"/>
      <c r="N10" s="548"/>
      <c r="O10" s="548"/>
      <c r="P10" s="548"/>
      <c r="Q10" s="548"/>
      <c r="R10" s="548"/>
      <c r="S10" s="510"/>
      <c r="T10" s="510"/>
      <c r="U10" s="510"/>
      <c r="V10" s="510"/>
      <c r="W10" s="510"/>
      <c r="X10" s="510"/>
      <c r="Y10" s="510"/>
      <c r="Z10" s="510"/>
      <c r="AA10" s="510"/>
      <c r="AB10" s="510"/>
      <c r="AC10" s="510"/>
      <c r="AD10" s="510"/>
      <c r="AE10" s="510"/>
      <c r="AF10" s="510"/>
      <c r="AG10" s="510"/>
      <c r="AH10" s="510"/>
      <c r="AI10" s="510"/>
      <c r="AJ10" s="510"/>
      <c r="AK10" s="510"/>
      <c r="AL10" s="510"/>
      <c r="AM10" s="510"/>
      <c r="AN10" s="510"/>
      <c r="AO10" s="510"/>
      <c r="AP10" s="510"/>
      <c r="AQ10" s="510"/>
      <c r="AR10" s="510"/>
      <c r="AS10" s="510"/>
      <c r="AT10" s="510"/>
      <c r="AU10" s="510"/>
      <c r="AV10" s="510"/>
    </row>
    <row r="11" spans="1:48" ht="15" customHeight="1" x14ac:dyDescent="0.3">
      <c r="A11" s="510"/>
      <c r="B11" s="510"/>
      <c r="C11" s="510"/>
      <c r="D11" s="510"/>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row>
    <row r="12" spans="1:48" ht="15" customHeight="1" x14ac:dyDescent="0.3">
      <c r="A12" s="510"/>
      <c r="B12" s="510"/>
      <c r="C12" s="510"/>
      <c r="D12" s="510"/>
      <c r="E12" s="510"/>
      <c r="F12" s="550"/>
      <c r="G12" s="550"/>
      <c r="H12" s="550"/>
      <c r="I12" s="550"/>
      <c r="J12" s="550"/>
      <c r="K12" s="550"/>
      <c r="L12" s="550"/>
      <c r="M12" s="550"/>
      <c r="N12" s="550"/>
      <c r="O12" s="550"/>
      <c r="P12" s="550"/>
      <c r="Q12" s="550"/>
      <c r="R12" s="55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10"/>
      <c r="AU12" s="510"/>
      <c r="AV12" s="510"/>
    </row>
    <row r="13" spans="1:48" ht="15" customHeight="1" x14ac:dyDescent="0.3">
      <c r="A13" s="510"/>
      <c r="B13" s="510"/>
      <c r="C13" s="510"/>
      <c r="D13" s="510"/>
      <c r="E13" s="510"/>
      <c r="F13" s="550"/>
      <c r="G13" s="550"/>
      <c r="H13" s="550"/>
      <c r="I13" s="550"/>
      <c r="J13" s="550"/>
      <c r="K13" s="550"/>
      <c r="L13" s="550"/>
      <c r="M13" s="550"/>
      <c r="N13" s="550"/>
      <c r="O13" s="550"/>
      <c r="P13" s="550"/>
      <c r="Q13" s="550"/>
      <c r="R13" s="55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0"/>
      <c r="AR13" s="510"/>
      <c r="AS13" s="510"/>
      <c r="AT13" s="510"/>
      <c r="AU13" s="510"/>
      <c r="AV13" s="510"/>
    </row>
    <row r="14" spans="1:48" ht="15" customHeight="1" x14ac:dyDescent="0.3">
      <c r="A14" s="510"/>
      <c r="B14" s="510"/>
      <c r="C14" s="510"/>
      <c r="D14" s="510"/>
      <c r="E14" s="510"/>
      <c r="F14" s="548"/>
      <c r="G14" s="548"/>
      <c r="H14" s="548"/>
      <c r="I14" s="548"/>
      <c r="J14" s="548"/>
      <c r="K14" s="548"/>
      <c r="L14" s="548"/>
      <c r="M14" s="548"/>
      <c r="N14" s="548"/>
      <c r="O14" s="548"/>
      <c r="P14" s="548"/>
      <c r="Q14" s="548"/>
      <c r="R14" s="548"/>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row>
    <row r="15" spans="1:48" ht="15" customHeight="1" x14ac:dyDescent="0.3">
      <c r="A15" s="510"/>
      <c r="B15" s="510"/>
      <c r="C15" s="510"/>
      <c r="D15" s="510"/>
      <c r="E15" s="510"/>
      <c r="F15" s="548"/>
      <c r="G15" s="548"/>
      <c r="H15" s="548"/>
      <c r="I15" s="548"/>
      <c r="J15" s="548"/>
      <c r="K15" s="548"/>
      <c r="L15" s="548"/>
      <c r="M15" s="548"/>
      <c r="N15" s="548"/>
      <c r="O15" s="548"/>
      <c r="P15" s="548"/>
      <c r="Q15" s="548"/>
      <c r="R15" s="548"/>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row>
    <row r="16" spans="1:48" ht="15" customHeight="1" x14ac:dyDescent="0.3">
      <c r="A16" s="510"/>
      <c r="B16" s="510"/>
      <c r="C16" s="510"/>
      <c r="D16" s="510"/>
      <c r="E16" s="510"/>
      <c r="F16" s="548"/>
      <c r="G16" s="548"/>
      <c r="H16" s="548"/>
      <c r="I16" s="548"/>
      <c r="J16" s="548"/>
      <c r="K16" s="548"/>
      <c r="L16" s="548"/>
      <c r="M16" s="548"/>
      <c r="N16" s="548"/>
      <c r="O16" s="548"/>
      <c r="P16" s="548"/>
      <c r="Q16" s="548"/>
      <c r="R16" s="548"/>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row>
    <row r="17" spans="1:48" ht="15" customHeight="1" x14ac:dyDescent="0.3">
      <c r="A17" s="510"/>
      <c r="B17" s="510"/>
      <c r="C17" s="510"/>
      <c r="D17" s="510"/>
      <c r="E17" s="510"/>
      <c r="F17" s="510"/>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0"/>
      <c r="AE17" s="510"/>
      <c r="AF17" s="510"/>
      <c r="AG17" s="510"/>
      <c r="AH17" s="510"/>
      <c r="AI17" s="510"/>
      <c r="AJ17" s="510"/>
      <c r="AK17" s="510"/>
      <c r="AL17" s="510"/>
      <c r="AM17" s="510"/>
      <c r="AN17" s="510"/>
      <c r="AO17" s="510"/>
      <c r="AP17" s="510"/>
      <c r="AQ17" s="510"/>
      <c r="AR17" s="510"/>
      <c r="AS17" s="510"/>
      <c r="AT17" s="510"/>
      <c r="AU17" s="510"/>
      <c r="AV17" s="510"/>
    </row>
    <row r="18" spans="1:48" ht="15" customHeight="1" x14ac:dyDescent="0.3">
      <c r="A18" s="510"/>
      <c r="B18" s="510"/>
      <c r="C18" s="510"/>
      <c r="D18" s="510"/>
      <c r="E18" s="510"/>
      <c r="F18" s="510"/>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10"/>
      <c r="AL18" s="510"/>
      <c r="AM18" s="510"/>
      <c r="AN18" s="510"/>
      <c r="AO18" s="510"/>
      <c r="AP18" s="510"/>
      <c r="AQ18" s="510"/>
      <c r="AR18" s="510"/>
      <c r="AS18" s="510"/>
      <c r="AT18" s="510"/>
      <c r="AU18" s="510"/>
      <c r="AV18" s="510"/>
    </row>
    <row r="19" spans="1:48" ht="15" customHeight="1" x14ac:dyDescent="0.3">
      <c r="A19" s="510"/>
      <c r="B19" s="510"/>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row>
    <row r="20" spans="1:48" ht="15" customHeight="1" x14ac:dyDescent="0.3">
      <c r="A20" s="510"/>
      <c r="B20" s="510"/>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row>
    <row r="21" spans="1:48" ht="15" customHeight="1" x14ac:dyDescent="0.3">
      <c r="A21" s="510"/>
      <c r="B21" s="510"/>
      <c r="C21" s="510"/>
      <c r="D21" s="510"/>
      <c r="E21" s="510"/>
      <c r="F21" s="510"/>
      <c r="G21" s="510"/>
      <c r="H21" s="510"/>
      <c r="I21" s="510"/>
      <c r="J21" s="510"/>
      <c r="K21" s="510"/>
      <c r="L21" s="510"/>
      <c r="M21" s="510"/>
      <c r="N21" s="510"/>
      <c r="O21" s="510"/>
      <c r="P21" s="510"/>
      <c r="Q21" s="510"/>
      <c r="R21" s="510"/>
      <c r="S21" s="510"/>
      <c r="T21" s="510"/>
      <c r="U21" s="510"/>
      <c r="V21" s="510"/>
      <c r="W21" s="510"/>
      <c r="X21" s="510"/>
      <c r="Y21" s="510"/>
      <c r="Z21" s="510"/>
      <c r="AA21" s="510"/>
      <c r="AB21" s="510"/>
      <c r="AC21" s="510"/>
      <c r="AD21" s="510"/>
      <c r="AE21" s="510"/>
      <c r="AF21" s="510"/>
      <c r="AG21" s="510"/>
      <c r="AH21" s="510"/>
      <c r="AI21" s="510"/>
      <c r="AJ21" s="510"/>
      <c r="AK21" s="510"/>
      <c r="AL21" s="510"/>
      <c r="AM21" s="510"/>
      <c r="AN21" s="510"/>
      <c r="AO21" s="510"/>
      <c r="AP21" s="510"/>
      <c r="AQ21" s="510"/>
      <c r="AR21" s="510"/>
      <c r="AS21" s="510"/>
      <c r="AT21" s="510"/>
      <c r="AU21" s="510"/>
      <c r="AV21" s="510"/>
    </row>
    <row r="22" spans="1:48" ht="15" customHeight="1" x14ac:dyDescent="0.3">
      <c r="A22" s="510"/>
      <c r="B22" s="510"/>
      <c r="C22" s="510"/>
      <c r="D22" s="510"/>
      <c r="E22" s="510"/>
      <c r="F22" s="510"/>
      <c r="G22" s="510"/>
      <c r="H22" s="510"/>
      <c r="I22" s="510"/>
      <c r="J22" s="510"/>
      <c r="K22" s="510"/>
      <c r="L22" s="510"/>
      <c r="M22" s="510"/>
      <c r="N22" s="510"/>
      <c r="O22" s="510"/>
      <c r="P22" s="510"/>
      <c r="Q22" s="510"/>
      <c r="R22" s="510"/>
      <c r="S22" s="510"/>
      <c r="T22" s="510"/>
      <c r="U22" s="510"/>
      <c r="V22" s="510"/>
      <c r="W22" s="510"/>
      <c r="X22" s="510"/>
      <c r="Y22" s="510"/>
      <c r="Z22" s="510"/>
      <c r="AA22" s="510"/>
      <c r="AB22" s="510"/>
      <c r="AC22" s="510"/>
      <c r="AD22" s="510"/>
      <c r="AE22" s="510"/>
      <c r="AF22" s="510"/>
      <c r="AG22" s="510"/>
      <c r="AH22" s="510"/>
      <c r="AI22" s="510"/>
      <c r="AJ22" s="510"/>
      <c r="AK22" s="510"/>
      <c r="AL22" s="510"/>
      <c r="AM22" s="510"/>
      <c r="AN22" s="510"/>
      <c r="AO22" s="510"/>
      <c r="AP22" s="510"/>
      <c r="AQ22" s="510"/>
      <c r="AR22" s="510"/>
      <c r="AS22" s="510"/>
      <c r="AT22" s="510"/>
      <c r="AU22" s="510"/>
      <c r="AV22" s="510"/>
    </row>
    <row r="23" spans="1:48" ht="15" customHeight="1" x14ac:dyDescent="0.3">
      <c r="A23" s="510"/>
      <c r="B23" s="510"/>
      <c r="C23" s="510"/>
      <c r="D23" s="510"/>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510"/>
      <c r="AL23" s="510"/>
      <c r="AM23" s="510"/>
      <c r="AN23" s="510"/>
      <c r="AO23" s="510"/>
      <c r="AP23" s="510"/>
      <c r="AQ23" s="510"/>
      <c r="AR23" s="510"/>
      <c r="AS23" s="510"/>
      <c r="AT23" s="510"/>
      <c r="AU23" s="510"/>
      <c r="AV23" s="510"/>
    </row>
    <row r="24" spans="1:48" ht="15" customHeight="1" x14ac:dyDescent="0.3">
      <c r="A24" s="510"/>
      <c r="B24" s="510"/>
      <c r="C24" s="510"/>
      <c r="D24" s="510"/>
      <c r="E24" s="510"/>
      <c r="F24" s="510"/>
      <c r="G24" s="510"/>
      <c r="H24" s="510"/>
      <c r="I24" s="510"/>
      <c r="J24" s="510"/>
      <c r="K24" s="510"/>
      <c r="L24" s="510"/>
      <c r="M24" s="510"/>
      <c r="N24" s="510"/>
      <c r="O24" s="510"/>
      <c r="P24" s="510"/>
      <c r="Q24" s="510"/>
      <c r="R24" s="510"/>
      <c r="S24" s="510"/>
      <c r="T24" s="510"/>
      <c r="U24" s="510"/>
      <c r="V24" s="510"/>
      <c r="W24" s="510"/>
      <c r="X24" s="510"/>
      <c r="Y24" s="510"/>
      <c r="Z24" s="510"/>
      <c r="AA24" s="510"/>
      <c r="AB24" s="510"/>
      <c r="AC24" s="510"/>
      <c r="AD24" s="510"/>
      <c r="AE24" s="510"/>
      <c r="AF24" s="510"/>
      <c r="AG24" s="510"/>
      <c r="AH24" s="510"/>
      <c r="AI24" s="510"/>
      <c r="AJ24" s="510"/>
      <c r="AK24" s="510"/>
      <c r="AL24" s="510"/>
      <c r="AM24" s="510"/>
      <c r="AN24" s="510"/>
      <c r="AO24" s="510"/>
      <c r="AP24" s="510"/>
      <c r="AQ24" s="510"/>
      <c r="AR24" s="510"/>
      <c r="AS24" s="510"/>
      <c r="AT24" s="510"/>
      <c r="AU24" s="510"/>
      <c r="AV24" s="510"/>
    </row>
    <row r="25" spans="1:48" ht="15" customHeight="1" x14ac:dyDescent="0.3">
      <c r="A25" s="510"/>
      <c r="B25" s="510"/>
      <c r="C25" s="510"/>
      <c r="D25" s="510"/>
      <c r="E25" s="510"/>
      <c r="F25" s="510"/>
      <c r="G25" s="510"/>
      <c r="H25" s="510"/>
      <c r="I25" s="510"/>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c r="AI25" s="510"/>
      <c r="AJ25" s="510"/>
      <c r="AK25" s="510"/>
      <c r="AL25" s="510"/>
      <c r="AM25" s="510"/>
      <c r="AN25" s="510"/>
      <c r="AO25" s="510"/>
      <c r="AP25" s="510"/>
      <c r="AQ25" s="510"/>
      <c r="AR25" s="510"/>
      <c r="AS25" s="510"/>
      <c r="AT25" s="510"/>
      <c r="AU25" s="510"/>
      <c r="AV25" s="510"/>
    </row>
    <row r="26" spans="1:48" ht="15" customHeight="1" x14ac:dyDescent="0.3">
      <c r="A26" s="510"/>
      <c r="B26" s="510"/>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AT26" s="510"/>
      <c r="AU26" s="510"/>
      <c r="AV26" s="510"/>
    </row>
    <row r="27" spans="1:48" ht="15" customHeight="1" x14ac:dyDescent="0.3">
      <c r="A27" s="510"/>
      <c r="B27" s="510"/>
      <c r="C27" s="510"/>
      <c r="D27" s="510"/>
      <c r="E27" s="510"/>
      <c r="F27" s="510"/>
      <c r="G27" s="510"/>
      <c r="H27" s="510"/>
      <c r="I27" s="510"/>
      <c r="J27" s="510"/>
      <c r="K27" s="510"/>
      <c r="L27" s="510"/>
      <c r="M27" s="510"/>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row>
    <row r="28" spans="1:48" ht="15" customHeight="1" x14ac:dyDescent="0.3">
      <c r="A28" s="510"/>
      <c r="B28" s="510"/>
      <c r="C28" s="510"/>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row>
    <row r="29" spans="1:48" ht="15" customHeight="1" x14ac:dyDescent="0.3">
      <c r="A29" s="510"/>
      <c r="B29" s="510"/>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row>
    <row r="30" spans="1:48" x14ac:dyDescent="0.3">
      <c r="A30" s="510"/>
      <c r="B30" s="510"/>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row>
    <row r="31" spans="1:48" x14ac:dyDescent="0.3">
      <c r="A31" s="510"/>
      <c r="B31" s="510"/>
      <c r="C31" s="510"/>
      <c r="D31" s="510"/>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row>
    <row r="32" spans="1:48" x14ac:dyDescent="0.3">
      <c r="A32" s="510"/>
      <c r="B32" s="510"/>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row>
    <row r="33" spans="1:48" x14ac:dyDescent="0.3">
      <c r="A33" s="510"/>
      <c r="B33" s="510"/>
      <c r="C33" s="510"/>
      <c r="D33" s="510"/>
      <c r="E33" s="510"/>
      <c r="F33" s="510"/>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0"/>
      <c r="AV33" s="510"/>
    </row>
    <row r="34" spans="1:48" x14ac:dyDescent="0.3">
      <c r="A34" s="510"/>
      <c r="B34" s="510"/>
      <c r="C34" s="510"/>
      <c r="D34" s="510"/>
      <c r="E34" s="510"/>
      <c r="F34" s="510"/>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row>
    <row r="35" spans="1:48" x14ac:dyDescent="0.3">
      <c r="A35" s="510"/>
      <c r="B35" s="510"/>
      <c r="C35" s="510"/>
      <c r="D35" s="510"/>
      <c r="E35" s="510"/>
      <c r="F35" s="510"/>
      <c r="G35" s="510"/>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row>
    <row r="36" spans="1:48" x14ac:dyDescent="0.3">
      <c r="A36" s="510"/>
      <c r="B36" s="510"/>
      <c r="C36" s="510"/>
      <c r="D36" s="510"/>
      <c r="E36" s="510"/>
      <c r="F36" s="510"/>
      <c r="G36" s="510"/>
      <c r="H36" s="510"/>
      <c r="I36" s="510"/>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10"/>
      <c r="AL36" s="510"/>
      <c r="AM36" s="510"/>
      <c r="AN36" s="510"/>
      <c r="AO36" s="510"/>
      <c r="AP36" s="510"/>
      <c r="AQ36" s="510"/>
      <c r="AR36" s="510"/>
      <c r="AS36" s="510"/>
      <c r="AT36" s="510"/>
      <c r="AU36" s="510"/>
      <c r="AV36" s="510"/>
    </row>
    <row r="37" spans="1:48" x14ac:dyDescent="0.3">
      <c r="A37" s="510"/>
      <c r="B37" s="510"/>
      <c r="C37" s="510"/>
      <c r="D37" s="510"/>
      <c r="E37" s="510"/>
      <c r="F37" s="510"/>
      <c r="G37" s="510"/>
      <c r="H37" s="510"/>
      <c r="I37" s="510"/>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row>
    <row r="38" spans="1:48" x14ac:dyDescent="0.3">
      <c r="A38" s="510"/>
      <c r="B38" s="510"/>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510"/>
      <c r="AV38" s="510"/>
    </row>
    <row r="39" spans="1:48" x14ac:dyDescent="0.3">
      <c r="A39" s="510"/>
      <c r="B39" s="510"/>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510"/>
      <c r="AV39" s="510"/>
    </row>
    <row r="40" spans="1:48" x14ac:dyDescent="0.3">
      <c r="A40" s="510"/>
      <c r="B40" s="510"/>
      <c r="C40" s="510"/>
      <c r="D40" s="510"/>
      <c r="E40" s="510"/>
      <c r="F40" s="510"/>
      <c r="G40" s="510"/>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row>
    <row r="41" spans="1:48" x14ac:dyDescent="0.3">
      <c r="A41" s="510"/>
      <c r="B41" s="510"/>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row>
    <row r="42" spans="1:48" x14ac:dyDescent="0.3">
      <c r="A42" s="510"/>
      <c r="B42" s="510"/>
      <c r="C42" s="510"/>
      <c r="D42" s="510"/>
      <c r="E42" s="510"/>
      <c r="F42" s="510"/>
      <c r="G42" s="510"/>
      <c r="H42" s="510"/>
      <c r="I42" s="510"/>
      <c r="J42" s="510"/>
      <c r="K42" s="510"/>
      <c r="L42" s="510"/>
      <c r="M42" s="510"/>
      <c r="N42" s="510"/>
      <c r="O42" s="510"/>
      <c r="P42" s="510"/>
      <c r="Q42" s="510"/>
      <c r="R42" s="510"/>
      <c r="S42" s="510"/>
      <c r="T42" s="510"/>
      <c r="U42" s="510"/>
      <c r="V42" s="510"/>
      <c r="W42" s="510"/>
      <c r="X42" s="510"/>
      <c r="Y42" s="510"/>
      <c r="Z42" s="510"/>
      <c r="AA42" s="510"/>
      <c r="AB42" s="510"/>
      <c r="AC42" s="510"/>
      <c r="AD42" s="510"/>
      <c r="AE42" s="510"/>
      <c r="AF42" s="510"/>
      <c r="AG42" s="510"/>
      <c r="AH42" s="510"/>
      <c r="AI42" s="510"/>
      <c r="AJ42" s="510"/>
      <c r="AK42" s="510"/>
      <c r="AL42" s="510"/>
      <c r="AM42" s="510"/>
      <c r="AN42" s="510"/>
      <c r="AO42" s="510"/>
      <c r="AP42" s="510"/>
      <c r="AQ42" s="510"/>
      <c r="AR42" s="510"/>
      <c r="AS42" s="510"/>
      <c r="AT42" s="510"/>
      <c r="AU42" s="510"/>
      <c r="AV42" s="510"/>
    </row>
    <row r="43" spans="1:48" x14ac:dyDescent="0.3">
      <c r="A43" s="510"/>
      <c r="B43" s="510"/>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c r="AJ43" s="510"/>
      <c r="AK43" s="510"/>
      <c r="AL43" s="510"/>
      <c r="AM43" s="510"/>
      <c r="AN43" s="510"/>
      <c r="AO43" s="510"/>
      <c r="AP43" s="510"/>
      <c r="AQ43" s="510"/>
      <c r="AR43" s="510"/>
      <c r="AS43" s="510"/>
      <c r="AT43" s="510"/>
      <c r="AU43" s="510"/>
      <c r="AV43" s="510"/>
    </row>
    <row r="44" spans="1:48" x14ac:dyDescent="0.3">
      <c r="A44" s="510"/>
      <c r="B44" s="510"/>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0"/>
      <c r="AV44" s="510"/>
    </row>
    <row r="45" spans="1:48" x14ac:dyDescent="0.3">
      <c r="A45" s="510"/>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c r="AL45" s="510"/>
      <c r="AM45" s="510"/>
      <c r="AN45" s="510"/>
      <c r="AO45" s="510"/>
      <c r="AP45" s="510"/>
      <c r="AQ45" s="510"/>
      <c r="AR45" s="510"/>
      <c r="AS45" s="510"/>
      <c r="AT45" s="510"/>
      <c r="AU45" s="510"/>
      <c r="AV45" s="510"/>
    </row>
    <row r="46" spans="1:48" x14ac:dyDescent="0.3">
      <c r="A46" s="510"/>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c r="AH46" s="510"/>
      <c r="AI46" s="510"/>
      <c r="AJ46" s="510"/>
      <c r="AK46" s="510"/>
      <c r="AL46" s="510"/>
      <c r="AM46" s="510"/>
      <c r="AN46" s="510"/>
      <c r="AO46" s="510"/>
      <c r="AP46" s="510"/>
      <c r="AQ46" s="510"/>
      <c r="AR46" s="510"/>
      <c r="AS46" s="510"/>
      <c r="AT46" s="510"/>
      <c r="AU46" s="510"/>
      <c r="AV46" s="510"/>
    </row>
    <row r="47" spans="1:48" x14ac:dyDescent="0.3">
      <c r="A47" s="510"/>
      <c r="B47" s="510"/>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c r="AH47" s="510"/>
      <c r="AI47" s="510"/>
      <c r="AJ47" s="510"/>
      <c r="AK47" s="510"/>
      <c r="AL47" s="510"/>
      <c r="AM47" s="510"/>
      <c r="AN47" s="510"/>
      <c r="AO47" s="510"/>
      <c r="AP47" s="510"/>
      <c r="AQ47" s="510"/>
      <c r="AR47" s="510"/>
      <c r="AS47" s="510"/>
      <c r="AT47" s="510"/>
      <c r="AU47" s="510"/>
      <c r="AV47" s="510"/>
    </row>
    <row r="48" spans="1:48" x14ac:dyDescent="0.3">
      <c r="A48" s="510"/>
      <c r="B48" s="510"/>
      <c r="C48" s="510"/>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0"/>
      <c r="AO48" s="510"/>
      <c r="AP48" s="510"/>
      <c r="AQ48" s="510"/>
      <c r="AR48" s="510"/>
      <c r="AS48" s="510"/>
      <c r="AT48" s="510"/>
      <c r="AU48" s="510"/>
      <c r="AV48" s="510"/>
    </row>
    <row r="49" spans="1:48" x14ac:dyDescent="0.3">
      <c r="A49" s="510"/>
      <c r="B49" s="510"/>
      <c r="C49" s="510"/>
      <c r="D49" s="510"/>
      <c r="E49" s="510"/>
      <c r="F49" s="510"/>
      <c r="G49" s="510"/>
      <c r="H49" s="510"/>
      <c r="I49" s="510"/>
      <c r="J49" s="510"/>
      <c r="K49" s="510"/>
      <c r="L49" s="510"/>
      <c r="M49" s="510"/>
      <c r="N49" s="510"/>
      <c r="O49" s="510"/>
      <c r="P49" s="510"/>
      <c r="Q49" s="510"/>
      <c r="R49" s="510"/>
      <c r="S49" s="510"/>
      <c r="T49" s="510"/>
      <c r="U49" s="510"/>
      <c r="V49" s="510"/>
      <c r="W49" s="510"/>
      <c r="X49" s="510"/>
      <c r="Y49" s="510"/>
      <c r="Z49" s="510"/>
      <c r="AA49" s="510"/>
      <c r="AB49" s="510"/>
      <c r="AC49" s="510"/>
      <c r="AD49" s="510"/>
      <c r="AE49" s="510"/>
      <c r="AF49" s="510"/>
      <c r="AG49" s="510"/>
      <c r="AH49" s="510"/>
      <c r="AI49" s="510"/>
      <c r="AJ49" s="510"/>
      <c r="AK49" s="510"/>
      <c r="AL49" s="510"/>
      <c r="AM49" s="510"/>
      <c r="AN49" s="510"/>
      <c r="AO49" s="510"/>
      <c r="AP49" s="510"/>
      <c r="AQ49" s="510"/>
      <c r="AR49" s="510"/>
      <c r="AS49" s="510"/>
      <c r="AT49" s="510"/>
      <c r="AU49" s="510"/>
      <c r="AV49" s="510"/>
    </row>
    <row r="50" spans="1:48" x14ac:dyDescent="0.3">
      <c r="A50" s="510"/>
      <c r="B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c r="AU50" s="510"/>
      <c r="AV50" s="510"/>
    </row>
    <row r="51" spans="1:48" x14ac:dyDescent="0.3">
      <c r="A51" s="510"/>
      <c r="B51" s="510"/>
      <c r="C51" s="510"/>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c r="AD51" s="510"/>
      <c r="AE51" s="510"/>
      <c r="AF51" s="510"/>
      <c r="AG51" s="510"/>
      <c r="AH51" s="510"/>
      <c r="AI51" s="510"/>
      <c r="AJ51" s="510"/>
      <c r="AK51" s="510"/>
      <c r="AL51" s="510"/>
      <c r="AM51" s="510"/>
      <c r="AN51" s="510"/>
      <c r="AO51" s="510"/>
      <c r="AP51" s="510"/>
      <c r="AQ51" s="510"/>
      <c r="AR51" s="510"/>
      <c r="AS51" s="510"/>
      <c r="AT51" s="510"/>
      <c r="AU51" s="510"/>
      <c r="AV51" s="510"/>
    </row>
    <row r="52" spans="1:48" x14ac:dyDescent="0.3">
      <c r="A52" s="510"/>
      <c r="B52" s="510"/>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c r="AE52" s="510"/>
      <c r="AF52" s="510"/>
      <c r="AG52" s="510"/>
      <c r="AH52" s="510"/>
      <c r="AI52" s="510"/>
      <c r="AJ52" s="510"/>
      <c r="AK52" s="510"/>
      <c r="AL52" s="510"/>
      <c r="AM52" s="510"/>
      <c r="AN52" s="510"/>
      <c r="AO52" s="510"/>
      <c r="AP52" s="510"/>
      <c r="AQ52" s="510"/>
      <c r="AR52" s="510"/>
      <c r="AS52" s="510"/>
      <c r="AT52" s="510"/>
      <c r="AU52" s="510"/>
      <c r="AV52" s="510"/>
    </row>
    <row r="53" spans="1:48" x14ac:dyDescent="0.3">
      <c r="A53" s="510"/>
      <c r="B53" s="510"/>
      <c r="C53" s="510"/>
      <c r="D53" s="510"/>
      <c r="E53" s="510"/>
      <c r="F53" s="510"/>
      <c r="G53" s="510"/>
      <c r="H53" s="510"/>
      <c r="I53" s="510"/>
      <c r="J53" s="510"/>
      <c r="K53" s="510"/>
      <c r="L53" s="510"/>
      <c r="M53" s="510"/>
      <c r="N53" s="510"/>
      <c r="O53" s="510"/>
      <c r="P53" s="510"/>
      <c r="Q53" s="510"/>
      <c r="R53" s="510"/>
      <c r="S53" s="510"/>
      <c r="T53" s="510"/>
      <c r="U53" s="510"/>
      <c r="V53" s="510"/>
      <c r="W53" s="510"/>
      <c r="X53" s="510"/>
      <c r="Y53" s="510"/>
      <c r="Z53" s="510"/>
      <c r="AA53" s="510"/>
      <c r="AB53" s="510"/>
      <c r="AC53" s="510"/>
      <c r="AD53" s="510"/>
      <c r="AE53" s="510"/>
      <c r="AF53" s="510"/>
      <c r="AG53" s="510"/>
      <c r="AH53" s="510"/>
      <c r="AI53" s="510"/>
      <c r="AJ53" s="510"/>
      <c r="AK53" s="510"/>
      <c r="AL53" s="510"/>
      <c r="AM53" s="510"/>
      <c r="AN53" s="510"/>
      <c r="AO53" s="510"/>
      <c r="AP53" s="510"/>
      <c r="AQ53" s="510"/>
      <c r="AR53" s="510"/>
      <c r="AS53" s="510"/>
      <c r="AT53" s="510"/>
      <c r="AU53" s="510"/>
      <c r="AV53" s="510"/>
    </row>
    <row r="54" spans="1:48" x14ac:dyDescent="0.3">
      <c r="A54" s="510"/>
      <c r="B54" s="510"/>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10"/>
      <c r="AS54" s="510"/>
      <c r="AT54" s="510"/>
      <c r="AU54" s="510"/>
      <c r="AV54" s="510"/>
    </row>
    <row r="55" spans="1:48" x14ac:dyDescent="0.3">
      <c r="A55" s="510"/>
      <c r="B55" s="510"/>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row>
    <row r="56" spans="1:48" x14ac:dyDescent="0.3">
      <c r="A56" s="510"/>
      <c r="B56" s="510"/>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0"/>
      <c r="AH56" s="510"/>
      <c r="AI56" s="510"/>
      <c r="AJ56" s="510"/>
      <c r="AK56" s="510"/>
      <c r="AL56" s="510"/>
      <c r="AM56" s="510"/>
      <c r="AN56" s="510"/>
      <c r="AO56" s="510"/>
      <c r="AP56" s="510"/>
      <c r="AQ56" s="510"/>
      <c r="AR56" s="510"/>
      <c r="AS56" s="510"/>
      <c r="AT56" s="510"/>
      <c r="AU56" s="510"/>
      <c r="AV56" s="510"/>
    </row>
    <row r="57" spans="1:48" x14ac:dyDescent="0.3">
      <c r="A57" s="510"/>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row>
    <row r="58" spans="1:48" x14ac:dyDescent="0.3">
      <c r="A58" s="510"/>
      <c r="B58" s="510"/>
      <c r="C58" s="510"/>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0"/>
      <c r="AK58" s="510"/>
      <c r="AL58" s="510"/>
      <c r="AM58" s="510"/>
      <c r="AN58" s="510"/>
      <c r="AO58" s="510"/>
      <c r="AP58" s="510"/>
      <c r="AQ58" s="510"/>
      <c r="AR58" s="510"/>
      <c r="AS58" s="510"/>
      <c r="AT58" s="510"/>
      <c r="AU58" s="510"/>
      <c r="AV58" s="510"/>
    </row>
    <row r="59" spans="1:48" x14ac:dyDescent="0.3">
      <c r="A59" s="510"/>
      <c r="B59" s="510"/>
      <c r="C59" s="510"/>
      <c r="D59" s="510"/>
      <c r="E59" s="510"/>
      <c r="F59" s="510"/>
      <c r="G59" s="510"/>
      <c r="H59" s="510"/>
      <c r="I59" s="510"/>
      <c r="J59" s="510"/>
      <c r="K59" s="510"/>
      <c r="L59" s="510"/>
      <c r="M59" s="510"/>
      <c r="N59" s="510"/>
      <c r="O59" s="510"/>
      <c r="P59" s="510"/>
      <c r="Q59" s="510"/>
      <c r="R59" s="510"/>
      <c r="S59" s="510"/>
      <c r="T59" s="510"/>
      <c r="U59" s="510"/>
      <c r="V59" s="510"/>
      <c r="W59" s="510"/>
      <c r="X59" s="510"/>
      <c r="Y59" s="510"/>
      <c r="Z59" s="510"/>
      <c r="AA59" s="510"/>
      <c r="AB59" s="510"/>
      <c r="AC59" s="510"/>
      <c r="AD59" s="510"/>
      <c r="AE59" s="510"/>
      <c r="AF59" s="510"/>
      <c r="AG59" s="510"/>
      <c r="AH59" s="510"/>
      <c r="AI59" s="510"/>
      <c r="AJ59" s="510"/>
      <c r="AK59" s="510"/>
      <c r="AL59" s="510"/>
      <c r="AM59" s="510"/>
      <c r="AN59" s="510"/>
      <c r="AO59" s="510"/>
      <c r="AP59" s="510"/>
      <c r="AQ59" s="510"/>
      <c r="AR59" s="510"/>
      <c r="AS59" s="510"/>
      <c r="AT59" s="510"/>
      <c r="AU59" s="510"/>
      <c r="AV59" s="510"/>
    </row>
    <row r="60" spans="1:48" x14ac:dyDescent="0.3">
      <c r="A60" s="510"/>
      <c r="B60" s="510"/>
      <c r="C60" s="510"/>
      <c r="D60" s="510"/>
      <c r="E60" s="510"/>
      <c r="F60" s="510"/>
      <c r="G60" s="510"/>
      <c r="H60" s="510"/>
      <c r="I60" s="510"/>
      <c r="J60" s="510"/>
      <c r="K60" s="510"/>
      <c r="L60" s="510"/>
      <c r="M60" s="510"/>
      <c r="N60" s="510"/>
      <c r="O60" s="510"/>
      <c r="P60" s="510"/>
      <c r="Q60" s="510"/>
      <c r="R60" s="510"/>
      <c r="S60" s="510"/>
      <c r="T60" s="510"/>
      <c r="U60" s="510"/>
      <c r="V60" s="510"/>
      <c r="W60" s="510"/>
      <c r="X60" s="510"/>
      <c r="Y60" s="510"/>
      <c r="Z60" s="510"/>
      <c r="AA60" s="510"/>
      <c r="AB60" s="510"/>
      <c r="AC60" s="510"/>
      <c r="AD60" s="510"/>
      <c r="AE60" s="510"/>
      <c r="AF60" s="510"/>
      <c r="AG60" s="510"/>
      <c r="AH60" s="510"/>
      <c r="AI60" s="510"/>
      <c r="AJ60" s="510"/>
      <c r="AK60" s="510"/>
      <c r="AL60" s="510"/>
      <c r="AM60" s="510"/>
      <c r="AN60" s="510"/>
      <c r="AO60" s="510"/>
      <c r="AP60" s="510"/>
      <c r="AQ60" s="510"/>
      <c r="AR60" s="510"/>
      <c r="AS60" s="510"/>
      <c r="AT60" s="510"/>
      <c r="AU60" s="510"/>
      <c r="AV60" s="510"/>
    </row>
    <row r="61" spans="1:48" x14ac:dyDescent="0.3">
      <c r="A61" s="510"/>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c r="AE61" s="510"/>
      <c r="AF61" s="510"/>
      <c r="AG61" s="510"/>
      <c r="AH61" s="510"/>
      <c r="AI61" s="510"/>
      <c r="AJ61" s="510"/>
      <c r="AK61" s="510"/>
      <c r="AL61" s="510"/>
      <c r="AM61" s="510"/>
      <c r="AN61" s="510"/>
      <c r="AO61" s="510"/>
      <c r="AP61" s="510"/>
      <c r="AQ61" s="510"/>
      <c r="AR61" s="510"/>
      <c r="AS61" s="510"/>
      <c r="AT61" s="510"/>
      <c r="AU61" s="510"/>
      <c r="AV61" s="510"/>
    </row>
    <row r="62" spans="1:48" x14ac:dyDescent="0.3">
      <c r="A62" s="510"/>
      <c r="B62" s="510"/>
      <c r="C62" s="510"/>
      <c r="D62" s="510"/>
      <c r="E62" s="510"/>
      <c r="F62" s="510"/>
      <c r="G62" s="510"/>
      <c r="H62" s="510"/>
      <c r="I62" s="510"/>
      <c r="J62" s="510"/>
      <c r="K62" s="510"/>
      <c r="L62" s="510"/>
      <c r="M62" s="510"/>
      <c r="N62" s="510"/>
      <c r="O62" s="510"/>
      <c r="P62" s="510"/>
      <c r="Q62" s="510"/>
      <c r="R62" s="510"/>
      <c r="S62" s="510"/>
      <c r="T62" s="510"/>
      <c r="U62" s="510"/>
      <c r="V62" s="510"/>
      <c r="W62" s="510"/>
      <c r="X62" s="510"/>
      <c r="Y62" s="510"/>
      <c r="Z62" s="510"/>
      <c r="AA62" s="510"/>
      <c r="AB62" s="510"/>
      <c r="AC62" s="510"/>
      <c r="AD62" s="510"/>
      <c r="AE62" s="510"/>
      <c r="AF62" s="510"/>
      <c r="AG62" s="510"/>
      <c r="AH62" s="510"/>
      <c r="AI62" s="510"/>
      <c r="AJ62" s="510"/>
      <c r="AK62" s="510"/>
      <c r="AL62" s="510"/>
      <c r="AM62" s="510"/>
      <c r="AN62" s="510"/>
      <c r="AO62" s="510"/>
      <c r="AP62" s="510"/>
      <c r="AQ62" s="510"/>
      <c r="AR62" s="510"/>
      <c r="AS62" s="510"/>
      <c r="AT62" s="510"/>
      <c r="AU62" s="510"/>
      <c r="AV62" s="510"/>
    </row>
    <row r="63" spans="1:48" x14ac:dyDescent="0.3">
      <c r="A63" s="510"/>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10"/>
      <c r="AA63" s="510"/>
      <c r="AB63" s="510"/>
      <c r="AC63" s="510"/>
      <c r="AD63" s="510"/>
      <c r="AE63" s="510"/>
      <c r="AF63" s="510"/>
      <c r="AG63" s="510"/>
      <c r="AH63" s="510"/>
      <c r="AI63" s="510"/>
      <c r="AJ63" s="510"/>
      <c r="AK63" s="510"/>
      <c r="AL63" s="510"/>
      <c r="AM63" s="510"/>
      <c r="AN63" s="510"/>
      <c r="AO63" s="510"/>
      <c r="AP63" s="510"/>
      <c r="AQ63" s="510"/>
      <c r="AR63" s="510"/>
      <c r="AS63" s="510"/>
      <c r="AT63" s="510"/>
      <c r="AU63" s="510"/>
      <c r="AV63" s="510"/>
    </row>
    <row r="64" spans="1:48" x14ac:dyDescent="0.3">
      <c r="A64" s="510"/>
      <c r="B64" s="510"/>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c r="AE64" s="510"/>
      <c r="AF64" s="510"/>
      <c r="AG64" s="510"/>
      <c r="AH64" s="510"/>
      <c r="AI64" s="510"/>
      <c r="AJ64" s="510"/>
      <c r="AK64" s="510"/>
      <c r="AL64" s="510"/>
      <c r="AM64" s="510"/>
      <c r="AN64" s="510"/>
      <c r="AO64" s="510"/>
      <c r="AP64" s="510"/>
      <c r="AQ64" s="510"/>
      <c r="AR64" s="510"/>
      <c r="AS64" s="510"/>
      <c r="AT64" s="510"/>
      <c r="AU64" s="510"/>
      <c r="AV64" s="510"/>
    </row>
    <row r="65" spans="1:48" x14ac:dyDescent="0.3">
      <c r="A65" s="510"/>
      <c r="B65" s="510"/>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c r="AE65" s="510"/>
      <c r="AF65" s="510"/>
      <c r="AG65" s="510"/>
      <c r="AH65" s="510"/>
      <c r="AI65" s="510"/>
      <c r="AJ65" s="510"/>
      <c r="AK65" s="510"/>
      <c r="AL65" s="510"/>
      <c r="AM65" s="510"/>
      <c r="AN65" s="510"/>
      <c r="AO65" s="510"/>
      <c r="AP65" s="510"/>
      <c r="AQ65" s="510"/>
      <c r="AR65" s="510"/>
      <c r="AS65" s="510"/>
      <c r="AT65" s="510"/>
      <c r="AU65" s="510"/>
      <c r="AV65" s="510"/>
    </row>
    <row r="66" spans="1:48" x14ac:dyDescent="0.3">
      <c r="A66" s="510"/>
      <c r="B66" s="510"/>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10"/>
      <c r="AA66" s="510"/>
      <c r="AB66" s="510"/>
      <c r="AC66" s="510"/>
      <c r="AD66" s="510"/>
      <c r="AE66" s="510"/>
      <c r="AF66" s="510"/>
      <c r="AG66" s="510"/>
      <c r="AH66" s="510"/>
      <c r="AI66" s="510"/>
      <c r="AJ66" s="510"/>
      <c r="AK66" s="510"/>
      <c r="AL66" s="510"/>
      <c r="AM66" s="510"/>
      <c r="AN66" s="510"/>
      <c r="AO66" s="510"/>
      <c r="AP66" s="510"/>
      <c r="AQ66" s="510"/>
      <c r="AR66" s="510"/>
      <c r="AS66" s="510"/>
      <c r="AT66" s="510"/>
      <c r="AU66" s="510"/>
      <c r="AV66" s="510"/>
    </row>
    <row r="67" spans="1:48" x14ac:dyDescent="0.3">
      <c r="A67" s="510"/>
      <c r="B67" s="510"/>
      <c r="C67" s="510"/>
      <c r="D67" s="510"/>
      <c r="E67" s="510"/>
      <c r="F67" s="510"/>
      <c r="G67" s="510"/>
      <c r="H67" s="510"/>
      <c r="I67" s="510"/>
      <c r="J67" s="510"/>
      <c r="K67" s="510"/>
      <c r="L67" s="510"/>
      <c r="M67" s="510"/>
      <c r="N67" s="510"/>
      <c r="O67" s="510"/>
      <c r="P67" s="510"/>
      <c r="Q67" s="510"/>
      <c r="R67" s="510"/>
      <c r="S67" s="510"/>
      <c r="T67" s="510"/>
      <c r="U67" s="510"/>
      <c r="V67" s="510"/>
      <c r="W67" s="510"/>
      <c r="X67" s="510"/>
      <c r="Y67" s="510"/>
      <c r="Z67" s="510"/>
      <c r="AA67" s="510"/>
      <c r="AB67" s="510"/>
      <c r="AC67" s="510"/>
      <c r="AD67" s="510"/>
      <c r="AE67" s="510"/>
      <c r="AF67" s="510"/>
      <c r="AG67" s="510"/>
      <c r="AH67" s="510"/>
      <c r="AI67" s="510"/>
      <c r="AJ67" s="510"/>
      <c r="AK67" s="510"/>
      <c r="AL67" s="510"/>
      <c r="AM67" s="510"/>
      <c r="AN67" s="510"/>
      <c r="AO67" s="510"/>
      <c r="AP67" s="510"/>
      <c r="AQ67" s="510"/>
      <c r="AR67" s="510"/>
      <c r="AS67" s="510"/>
      <c r="AT67" s="510"/>
      <c r="AU67" s="510"/>
      <c r="AV67" s="510"/>
    </row>
    <row r="68" spans="1:48" x14ac:dyDescent="0.3">
      <c r="A68" s="510"/>
      <c r="B68" s="510"/>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row>
    <row r="69" spans="1:48" x14ac:dyDescent="0.3">
      <c r="A69" s="510"/>
      <c r="B69" s="510"/>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c r="AI69" s="510"/>
      <c r="AJ69" s="510"/>
      <c r="AK69" s="510"/>
      <c r="AL69" s="510"/>
      <c r="AM69" s="510"/>
      <c r="AN69" s="510"/>
      <c r="AO69" s="510"/>
      <c r="AP69" s="510"/>
      <c r="AQ69" s="510"/>
      <c r="AR69" s="510"/>
      <c r="AS69" s="510"/>
      <c r="AT69" s="510"/>
      <c r="AU69" s="510"/>
      <c r="AV69" s="510"/>
    </row>
    <row r="70" spans="1:48" x14ac:dyDescent="0.3">
      <c r="A70" s="510"/>
      <c r="B70" s="510"/>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row>
    <row r="71" spans="1:48" x14ac:dyDescent="0.3">
      <c r="A71" s="510"/>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c r="AH71" s="510"/>
      <c r="AI71" s="510"/>
      <c r="AJ71" s="510"/>
      <c r="AK71" s="510"/>
      <c r="AL71" s="510"/>
      <c r="AM71" s="510"/>
      <c r="AN71" s="510"/>
      <c r="AO71" s="510"/>
      <c r="AP71" s="510"/>
      <c r="AQ71" s="510"/>
      <c r="AR71" s="510"/>
      <c r="AS71" s="510"/>
      <c r="AT71" s="510"/>
      <c r="AU71" s="510"/>
      <c r="AV71" s="510"/>
    </row>
    <row r="72" spans="1:48" x14ac:dyDescent="0.3">
      <c r="A72" s="510"/>
      <c r="B72" s="510"/>
      <c r="C72" s="510"/>
      <c r="D72" s="510"/>
      <c r="E72" s="510"/>
      <c r="F72" s="510"/>
      <c r="G72" s="510"/>
      <c r="H72" s="510"/>
      <c r="I72" s="510"/>
      <c r="J72" s="510"/>
      <c r="K72" s="510"/>
      <c r="L72" s="510"/>
      <c r="M72" s="510"/>
      <c r="N72" s="510"/>
      <c r="O72" s="510"/>
      <c r="P72" s="510"/>
      <c r="Q72" s="510"/>
      <c r="R72" s="510"/>
      <c r="S72" s="510"/>
      <c r="T72" s="510"/>
      <c r="U72" s="510"/>
      <c r="V72" s="510"/>
      <c r="W72" s="510"/>
      <c r="X72" s="510"/>
      <c r="Y72" s="510"/>
      <c r="Z72" s="510"/>
      <c r="AA72" s="510"/>
      <c r="AB72" s="510"/>
      <c r="AC72" s="510"/>
      <c r="AD72" s="510"/>
      <c r="AE72" s="510"/>
      <c r="AF72" s="510"/>
      <c r="AG72" s="510"/>
      <c r="AH72" s="510"/>
      <c r="AI72" s="510"/>
      <c r="AJ72" s="510"/>
      <c r="AK72" s="510"/>
      <c r="AL72" s="510"/>
      <c r="AM72" s="510"/>
      <c r="AN72" s="510"/>
      <c r="AO72" s="510"/>
      <c r="AP72" s="510"/>
      <c r="AQ72" s="510"/>
      <c r="AR72" s="510"/>
      <c r="AS72" s="510"/>
      <c r="AT72" s="510"/>
      <c r="AU72" s="510"/>
      <c r="AV72" s="510"/>
    </row>
    <row r="73" spans="1:48" x14ac:dyDescent="0.3">
      <c r="A73" s="510"/>
      <c r="B73" s="510"/>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c r="AI73" s="510"/>
      <c r="AJ73" s="510"/>
      <c r="AK73" s="510"/>
      <c r="AL73" s="510"/>
      <c r="AM73" s="510"/>
      <c r="AN73" s="510"/>
      <c r="AO73" s="510"/>
      <c r="AP73" s="510"/>
      <c r="AQ73" s="510"/>
      <c r="AR73" s="510"/>
      <c r="AS73" s="510"/>
      <c r="AT73" s="510"/>
      <c r="AU73" s="510"/>
      <c r="AV73" s="510"/>
    </row>
    <row r="74" spans="1:48" x14ac:dyDescent="0.3">
      <c r="A74" s="510"/>
      <c r="B74" s="510"/>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row>
    <row r="75" spans="1:48" x14ac:dyDescent="0.3">
      <c r="A75" s="510"/>
      <c r="B75" s="510"/>
      <c r="C75" s="510"/>
      <c r="D75" s="510"/>
      <c r="E75" s="510"/>
      <c r="F75" s="510"/>
      <c r="G75" s="510"/>
      <c r="H75" s="510"/>
      <c r="I75" s="510"/>
      <c r="J75" s="510"/>
      <c r="K75" s="510"/>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c r="AI75" s="510"/>
      <c r="AJ75" s="510"/>
      <c r="AK75" s="510"/>
      <c r="AL75" s="510"/>
      <c r="AM75" s="510"/>
      <c r="AN75" s="510"/>
      <c r="AO75" s="510"/>
      <c r="AP75" s="510"/>
      <c r="AQ75" s="510"/>
      <c r="AR75" s="510"/>
      <c r="AS75" s="510"/>
      <c r="AT75" s="510"/>
      <c r="AU75" s="510"/>
      <c r="AV75" s="510"/>
    </row>
    <row r="76" spans="1:48" x14ac:dyDescent="0.3">
      <c r="A76" s="510"/>
      <c r="B76" s="510"/>
      <c r="C76" s="510"/>
      <c r="D76" s="510"/>
      <c r="E76" s="510"/>
      <c r="F76" s="510"/>
      <c r="G76" s="510"/>
      <c r="H76" s="510"/>
      <c r="I76" s="510"/>
      <c r="J76" s="510"/>
      <c r="K76" s="510"/>
      <c r="L76" s="510"/>
      <c r="M76" s="510"/>
      <c r="N76" s="510"/>
      <c r="O76" s="510"/>
      <c r="P76" s="510"/>
      <c r="Q76" s="510"/>
      <c r="R76" s="510"/>
      <c r="S76" s="510"/>
      <c r="T76" s="510"/>
      <c r="U76" s="510"/>
      <c r="V76" s="510"/>
      <c r="W76" s="510"/>
      <c r="X76" s="510"/>
      <c r="Y76" s="510"/>
      <c r="Z76" s="510"/>
      <c r="AA76" s="510"/>
      <c r="AB76" s="510"/>
      <c r="AC76" s="510"/>
      <c r="AD76" s="510"/>
      <c r="AE76" s="510"/>
      <c r="AF76" s="510"/>
      <c r="AG76" s="510"/>
      <c r="AH76" s="510"/>
      <c r="AI76" s="510"/>
      <c r="AJ76" s="510"/>
      <c r="AK76" s="510"/>
      <c r="AL76" s="510"/>
      <c r="AM76" s="510"/>
      <c r="AN76" s="510"/>
      <c r="AO76" s="510"/>
      <c r="AP76" s="510"/>
      <c r="AQ76" s="510"/>
      <c r="AR76" s="510"/>
      <c r="AS76" s="510"/>
      <c r="AT76" s="510"/>
      <c r="AU76" s="510"/>
      <c r="AV76" s="510"/>
    </row>
    <row r="77" spans="1:48" x14ac:dyDescent="0.3">
      <c r="A77" s="510"/>
      <c r="B77" s="510"/>
      <c r="C77" s="510"/>
      <c r="D77" s="510"/>
      <c r="E77" s="510"/>
      <c r="F77" s="510"/>
      <c r="G77" s="510"/>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510"/>
      <c r="AF77" s="510"/>
      <c r="AG77" s="510"/>
      <c r="AH77" s="510"/>
      <c r="AI77" s="510"/>
      <c r="AJ77" s="510"/>
      <c r="AK77" s="510"/>
      <c r="AL77" s="510"/>
      <c r="AM77" s="510"/>
      <c r="AN77" s="510"/>
      <c r="AO77" s="510"/>
      <c r="AP77" s="510"/>
      <c r="AQ77" s="510"/>
      <c r="AR77" s="510"/>
      <c r="AS77" s="510"/>
      <c r="AT77" s="510"/>
      <c r="AU77" s="510"/>
      <c r="AV77" s="510"/>
    </row>
    <row r="78" spans="1:48" x14ac:dyDescent="0.3">
      <c r="A78" s="510"/>
      <c r="B78" s="510"/>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10"/>
      <c r="AA78" s="510"/>
      <c r="AB78" s="510"/>
      <c r="AC78" s="510"/>
      <c r="AD78" s="510"/>
      <c r="AE78" s="510"/>
      <c r="AF78" s="510"/>
      <c r="AG78" s="510"/>
      <c r="AH78" s="510"/>
      <c r="AI78" s="510"/>
      <c r="AJ78" s="510"/>
      <c r="AK78" s="510"/>
      <c r="AL78" s="510"/>
      <c r="AM78" s="510"/>
      <c r="AN78" s="510"/>
      <c r="AO78" s="510"/>
      <c r="AP78" s="510"/>
      <c r="AQ78" s="510"/>
      <c r="AR78" s="510"/>
      <c r="AS78" s="510"/>
      <c r="AT78" s="510"/>
      <c r="AU78" s="510"/>
      <c r="AV78" s="510"/>
    </row>
    <row r="79" spans="1:48" x14ac:dyDescent="0.3">
      <c r="A79" s="510"/>
      <c r="B79" s="510"/>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c r="AA79" s="510"/>
      <c r="AB79" s="510"/>
      <c r="AC79" s="510"/>
      <c r="AD79" s="510"/>
      <c r="AE79" s="510"/>
      <c r="AF79" s="510"/>
      <c r="AG79" s="510"/>
      <c r="AH79" s="510"/>
      <c r="AI79" s="510"/>
      <c r="AJ79" s="510"/>
      <c r="AK79" s="510"/>
      <c r="AL79" s="510"/>
      <c r="AM79" s="510"/>
      <c r="AN79" s="510"/>
      <c r="AO79" s="510"/>
      <c r="AP79" s="510"/>
      <c r="AQ79" s="510"/>
      <c r="AR79" s="510"/>
      <c r="AS79" s="510"/>
      <c r="AT79" s="510"/>
      <c r="AU79" s="510"/>
      <c r="AV79" s="510"/>
    </row>
    <row r="80" spans="1:48" x14ac:dyDescent="0.3">
      <c r="A80" s="510"/>
      <c r="B80" s="510"/>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10"/>
      <c r="AA80" s="510"/>
      <c r="AB80" s="510"/>
      <c r="AC80" s="510"/>
      <c r="AD80" s="510"/>
      <c r="AE80" s="510"/>
      <c r="AF80" s="510"/>
      <c r="AG80" s="510"/>
      <c r="AH80" s="510"/>
      <c r="AI80" s="510"/>
      <c r="AJ80" s="510"/>
      <c r="AK80" s="510"/>
      <c r="AL80" s="510"/>
      <c r="AM80" s="510"/>
      <c r="AN80" s="510"/>
      <c r="AO80" s="510"/>
      <c r="AP80" s="510"/>
      <c r="AQ80" s="510"/>
      <c r="AR80" s="510"/>
      <c r="AS80" s="510"/>
      <c r="AT80" s="510"/>
      <c r="AU80" s="510"/>
      <c r="AV80" s="510"/>
    </row>
    <row r="81" spans="1:48" x14ac:dyDescent="0.3">
      <c r="A81" s="510"/>
      <c r="B81" s="510"/>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c r="AA81" s="510"/>
      <c r="AB81" s="510"/>
      <c r="AC81" s="510"/>
      <c r="AD81" s="510"/>
      <c r="AE81" s="510"/>
      <c r="AF81" s="510"/>
      <c r="AG81" s="510"/>
      <c r="AH81" s="510"/>
      <c r="AI81" s="510"/>
      <c r="AJ81" s="510"/>
      <c r="AK81" s="510"/>
      <c r="AL81" s="510"/>
      <c r="AM81" s="510"/>
      <c r="AN81" s="510"/>
      <c r="AO81" s="510"/>
      <c r="AP81" s="510"/>
      <c r="AQ81" s="510"/>
      <c r="AR81" s="510"/>
      <c r="AS81" s="510"/>
      <c r="AT81" s="510"/>
      <c r="AU81" s="510"/>
      <c r="AV81" s="510"/>
    </row>
    <row r="82" spans="1:48" x14ac:dyDescent="0.3">
      <c r="A82" s="510"/>
      <c r="B82" s="510"/>
      <c r="C82" s="510"/>
      <c r="D82" s="510"/>
      <c r="E82" s="510"/>
      <c r="F82" s="510"/>
      <c r="G82" s="510"/>
      <c r="H82" s="510"/>
      <c r="I82" s="510"/>
      <c r="J82" s="510"/>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0"/>
      <c r="AK82" s="510"/>
      <c r="AL82" s="510"/>
      <c r="AM82" s="510"/>
      <c r="AN82" s="510"/>
      <c r="AO82" s="510"/>
      <c r="AP82" s="510"/>
      <c r="AQ82" s="510"/>
      <c r="AR82" s="510"/>
      <c r="AS82" s="510"/>
      <c r="AT82" s="510"/>
      <c r="AU82" s="510"/>
      <c r="AV82" s="510"/>
    </row>
    <row r="83" spans="1:48" x14ac:dyDescent="0.3">
      <c r="A83" s="510"/>
      <c r="B83" s="510"/>
      <c r="C83" s="510"/>
      <c r="D83" s="510"/>
      <c r="E83" s="510"/>
      <c r="F83" s="510"/>
      <c r="G83" s="510"/>
      <c r="H83" s="510"/>
      <c r="I83" s="510"/>
      <c r="J83" s="510"/>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0"/>
      <c r="AK83" s="510"/>
      <c r="AL83" s="510"/>
      <c r="AM83" s="510"/>
      <c r="AN83" s="510"/>
      <c r="AO83" s="510"/>
      <c r="AP83" s="510"/>
      <c r="AQ83" s="510"/>
      <c r="AR83" s="510"/>
      <c r="AS83" s="510"/>
      <c r="AT83" s="510"/>
      <c r="AU83" s="510"/>
      <c r="AV83" s="510"/>
    </row>
    <row r="84" spans="1:48" x14ac:dyDescent="0.3">
      <c r="A84" s="510"/>
      <c r="B84" s="510"/>
      <c r="C84" s="510"/>
      <c r="D84" s="510"/>
      <c r="E84" s="510"/>
      <c r="F84" s="510"/>
      <c r="G84" s="510"/>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c r="AJ84" s="510"/>
      <c r="AK84" s="510"/>
      <c r="AL84" s="510"/>
      <c r="AM84" s="510"/>
      <c r="AN84" s="510"/>
      <c r="AO84" s="510"/>
      <c r="AP84" s="510"/>
      <c r="AQ84" s="510"/>
      <c r="AR84" s="510"/>
      <c r="AS84" s="510"/>
      <c r="AT84" s="510"/>
      <c r="AU84" s="510"/>
      <c r="AV84" s="510"/>
    </row>
    <row r="85" spans="1:48" x14ac:dyDescent="0.3">
      <c r="A85" s="510"/>
      <c r="B85" s="510"/>
      <c r="C85" s="510"/>
      <c r="D85" s="510"/>
      <c r="E85" s="510"/>
      <c r="F85" s="510"/>
      <c r="G85" s="510"/>
      <c r="H85" s="510"/>
      <c r="I85" s="510"/>
      <c r="J85" s="510"/>
      <c r="K85" s="510"/>
      <c r="L85" s="510"/>
      <c r="M85" s="510"/>
      <c r="N85" s="510"/>
      <c r="O85" s="510"/>
      <c r="P85" s="510"/>
      <c r="Q85" s="510"/>
      <c r="R85" s="510"/>
      <c r="S85" s="510"/>
      <c r="T85" s="510"/>
      <c r="U85" s="510"/>
      <c r="V85" s="510"/>
      <c r="W85" s="510"/>
      <c r="X85" s="510"/>
      <c r="Y85" s="510"/>
      <c r="Z85" s="510"/>
      <c r="AA85" s="510"/>
      <c r="AB85" s="510"/>
      <c r="AC85" s="510"/>
      <c r="AD85" s="510"/>
      <c r="AE85" s="510"/>
      <c r="AF85" s="510"/>
      <c r="AG85" s="510"/>
      <c r="AH85" s="510"/>
      <c r="AI85" s="510"/>
      <c r="AJ85" s="510"/>
      <c r="AK85" s="510"/>
      <c r="AL85" s="510"/>
      <c r="AM85" s="510"/>
      <c r="AN85" s="510"/>
      <c r="AO85" s="510"/>
      <c r="AP85" s="510"/>
      <c r="AQ85" s="510"/>
      <c r="AR85" s="510"/>
      <c r="AS85" s="510"/>
      <c r="AT85" s="510"/>
      <c r="AU85" s="510"/>
      <c r="AV85" s="510"/>
    </row>
    <row r="86" spans="1:48" x14ac:dyDescent="0.3">
      <c r="A86" s="510"/>
      <c r="B86" s="510"/>
      <c r="C86" s="510"/>
      <c r="D86" s="510"/>
      <c r="E86" s="510"/>
      <c r="F86" s="510"/>
      <c r="G86" s="510"/>
      <c r="H86" s="510"/>
      <c r="I86" s="510"/>
      <c r="J86" s="510"/>
      <c r="K86" s="510"/>
      <c r="L86" s="510"/>
      <c r="M86" s="510"/>
      <c r="N86" s="510"/>
      <c r="O86" s="510"/>
      <c r="P86" s="510"/>
      <c r="Q86" s="510"/>
      <c r="R86" s="510"/>
      <c r="S86" s="510"/>
      <c r="T86" s="510"/>
      <c r="U86" s="510"/>
      <c r="V86" s="510"/>
      <c r="W86" s="510"/>
      <c r="X86" s="510"/>
      <c r="Y86" s="510"/>
      <c r="Z86" s="510"/>
      <c r="AA86" s="510"/>
      <c r="AB86" s="510"/>
      <c r="AC86" s="510"/>
      <c r="AD86" s="510"/>
      <c r="AE86" s="510"/>
      <c r="AF86" s="510"/>
      <c r="AG86" s="510"/>
      <c r="AH86" s="510"/>
      <c r="AI86" s="510"/>
      <c r="AJ86" s="510"/>
      <c r="AK86" s="510"/>
      <c r="AL86" s="510"/>
      <c r="AM86" s="510"/>
      <c r="AN86" s="510"/>
      <c r="AO86" s="510"/>
      <c r="AP86" s="510"/>
      <c r="AQ86" s="510"/>
      <c r="AR86" s="510"/>
      <c r="AS86" s="510"/>
      <c r="AT86" s="510"/>
      <c r="AU86" s="510"/>
      <c r="AV86" s="510"/>
    </row>
    <row r="87" spans="1:48" x14ac:dyDescent="0.3">
      <c r="A87" s="510"/>
      <c r="B87" s="510"/>
      <c r="C87" s="510"/>
      <c r="D87" s="510"/>
      <c r="E87" s="510"/>
      <c r="F87" s="510"/>
      <c r="G87" s="510"/>
      <c r="H87" s="510"/>
      <c r="I87" s="510"/>
      <c r="J87" s="510"/>
      <c r="K87" s="510"/>
      <c r="L87" s="510"/>
      <c r="M87" s="510"/>
      <c r="N87" s="510"/>
      <c r="O87" s="510"/>
      <c r="P87" s="510"/>
      <c r="Q87" s="510"/>
      <c r="R87" s="510"/>
      <c r="S87" s="510"/>
      <c r="T87" s="510"/>
      <c r="U87" s="510"/>
      <c r="V87" s="510"/>
      <c r="W87" s="510"/>
      <c r="X87" s="510"/>
      <c r="Y87" s="510"/>
      <c r="Z87" s="510"/>
      <c r="AA87" s="510"/>
      <c r="AB87" s="510"/>
      <c r="AC87" s="510"/>
      <c r="AD87" s="510"/>
      <c r="AE87" s="510"/>
      <c r="AF87" s="510"/>
      <c r="AG87" s="510"/>
      <c r="AH87" s="510"/>
      <c r="AI87" s="510"/>
      <c r="AJ87" s="510"/>
      <c r="AK87" s="510"/>
      <c r="AL87" s="510"/>
      <c r="AM87" s="510"/>
      <c r="AN87" s="510"/>
      <c r="AO87" s="510"/>
      <c r="AP87" s="510"/>
      <c r="AQ87" s="510"/>
      <c r="AR87" s="510"/>
      <c r="AS87" s="510"/>
      <c r="AT87" s="510"/>
      <c r="AU87" s="510"/>
      <c r="AV87" s="510"/>
    </row>
    <row r="88" spans="1:48" x14ac:dyDescent="0.3">
      <c r="A88" s="510"/>
      <c r="B88" s="510"/>
      <c r="C88" s="510"/>
      <c r="D88" s="510"/>
      <c r="E88" s="510"/>
      <c r="F88" s="510"/>
      <c r="G88" s="510"/>
      <c r="H88" s="510"/>
      <c r="I88" s="510"/>
      <c r="J88" s="510"/>
      <c r="K88" s="510"/>
      <c r="L88" s="510"/>
      <c r="M88" s="510"/>
      <c r="N88" s="510"/>
      <c r="O88" s="510"/>
      <c r="P88" s="510"/>
      <c r="Q88" s="510"/>
      <c r="R88" s="510"/>
      <c r="S88" s="510"/>
      <c r="T88" s="510"/>
      <c r="U88" s="510"/>
      <c r="V88" s="510"/>
      <c r="W88" s="510"/>
      <c r="X88" s="510"/>
      <c r="Y88" s="510"/>
      <c r="Z88" s="510"/>
      <c r="AA88" s="510"/>
      <c r="AB88" s="510"/>
      <c r="AC88" s="510"/>
      <c r="AD88" s="510"/>
      <c r="AE88" s="510"/>
      <c r="AF88" s="510"/>
      <c r="AG88" s="510"/>
      <c r="AH88" s="510"/>
      <c r="AI88" s="510"/>
      <c r="AJ88" s="510"/>
      <c r="AK88" s="510"/>
      <c r="AL88" s="510"/>
      <c r="AM88" s="510"/>
      <c r="AN88" s="510"/>
      <c r="AO88" s="510"/>
      <c r="AP88" s="510"/>
      <c r="AQ88" s="510"/>
      <c r="AR88" s="510"/>
      <c r="AS88" s="510"/>
      <c r="AT88" s="510"/>
      <c r="AU88" s="510"/>
      <c r="AV88" s="510"/>
    </row>
    <row r="89" spans="1:48" x14ac:dyDescent="0.3">
      <c r="A89" s="510"/>
      <c r="B89" s="510"/>
      <c r="C89" s="510"/>
      <c r="D89" s="510"/>
      <c r="E89" s="510"/>
      <c r="F89" s="510"/>
      <c r="G89" s="510"/>
      <c r="H89" s="510"/>
      <c r="I89" s="510"/>
      <c r="J89" s="510"/>
      <c r="K89" s="510"/>
      <c r="L89" s="510"/>
      <c r="M89" s="510"/>
      <c r="N89" s="510"/>
      <c r="O89" s="510"/>
      <c r="P89" s="510"/>
      <c r="Q89" s="510"/>
      <c r="R89" s="510"/>
      <c r="S89" s="510"/>
      <c r="T89" s="510"/>
      <c r="U89" s="510"/>
      <c r="V89" s="510"/>
      <c r="W89" s="510"/>
      <c r="X89" s="510"/>
      <c r="Y89" s="510"/>
      <c r="Z89" s="510"/>
      <c r="AA89" s="510"/>
      <c r="AB89" s="510"/>
      <c r="AC89" s="510"/>
      <c r="AD89" s="510"/>
      <c r="AE89" s="510"/>
      <c r="AF89" s="510"/>
      <c r="AG89" s="510"/>
      <c r="AH89" s="510"/>
      <c r="AI89" s="510"/>
      <c r="AJ89" s="510"/>
      <c r="AK89" s="510"/>
      <c r="AL89" s="510"/>
      <c r="AM89" s="510"/>
      <c r="AN89" s="510"/>
      <c r="AO89" s="510"/>
      <c r="AP89" s="510"/>
      <c r="AQ89" s="510"/>
      <c r="AR89" s="510"/>
      <c r="AS89" s="510"/>
      <c r="AT89" s="510"/>
      <c r="AU89" s="510"/>
      <c r="AV89" s="510"/>
    </row>
    <row r="90" spans="1:48" x14ac:dyDescent="0.3">
      <c r="A90" s="510"/>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row>
    <row r="91" spans="1:48" x14ac:dyDescent="0.3">
      <c r="A91" s="510"/>
      <c r="B91" s="510"/>
      <c r="C91" s="510"/>
      <c r="D91" s="510"/>
      <c r="E91" s="510"/>
      <c r="F91" s="510"/>
      <c r="G91" s="510"/>
      <c r="H91" s="510"/>
      <c r="I91" s="510"/>
      <c r="J91" s="510"/>
      <c r="K91" s="510"/>
      <c r="L91" s="510"/>
      <c r="M91" s="510"/>
      <c r="N91" s="510"/>
      <c r="O91" s="510"/>
      <c r="P91" s="510"/>
      <c r="Q91" s="510"/>
      <c r="R91" s="510"/>
      <c r="S91" s="510"/>
      <c r="T91" s="510"/>
      <c r="U91" s="510"/>
      <c r="V91" s="510"/>
      <c r="W91" s="510"/>
      <c r="X91" s="510"/>
      <c r="Y91" s="510"/>
      <c r="Z91" s="510"/>
      <c r="AA91" s="510"/>
      <c r="AB91" s="510"/>
      <c r="AC91" s="510"/>
      <c r="AD91" s="510"/>
      <c r="AE91" s="510"/>
      <c r="AF91" s="510"/>
      <c r="AG91" s="510"/>
      <c r="AH91" s="510"/>
      <c r="AI91" s="510"/>
      <c r="AJ91" s="510"/>
      <c r="AK91" s="510"/>
      <c r="AL91" s="510"/>
      <c r="AM91" s="510"/>
      <c r="AN91" s="510"/>
      <c r="AO91" s="510"/>
      <c r="AP91" s="510"/>
      <c r="AQ91" s="510"/>
      <c r="AR91" s="510"/>
      <c r="AS91" s="510"/>
      <c r="AT91" s="510"/>
      <c r="AU91" s="510"/>
      <c r="AV91" s="510"/>
    </row>
    <row r="92" spans="1:48" x14ac:dyDescent="0.3">
      <c r="A92" s="510"/>
      <c r="B92" s="510"/>
      <c r="C92" s="510"/>
      <c r="D92" s="510"/>
      <c r="E92" s="510"/>
      <c r="F92" s="510"/>
      <c r="G92" s="510"/>
      <c r="H92" s="510"/>
      <c r="I92" s="510"/>
      <c r="J92" s="510"/>
      <c r="K92" s="510"/>
      <c r="L92" s="510"/>
      <c r="M92" s="510"/>
      <c r="N92" s="510"/>
      <c r="O92" s="510"/>
      <c r="P92" s="510"/>
      <c r="Q92" s="510"/>
      <c r="R92" s="510"/>
      <c r="S92" s="510"/>
      <c r="T92" s="510"/>
      <c r="U92" s="510"/>
      <c r="V92" s="510"/>
      <c r="W92" s="510"/>
      <c r="X92" s="510"/>
      <c r="Y92" s="510"/>
      <c r="Z92" s="510"/>
      <c r="AA92" s="510"/>
      <c r="AB92" s="510"/>
      <c r="AC92" s="510"/>
      <c r="AD92" s="510"/>
      <c r="AE92" s="510"/>
      <c r="AF92" s="510"/>
      <c r="AG92" s="510"/>
      <c r="AH92" s="510"/>
      <c r="AI92" s="510"/>
      <c r="AJ92" s="510"/>
      <c r="AK92" s="510"/>
      <c r="AL92" s="510"/>
      <c r="AM92" s="510"/>
      <c r="AN92" s="510"/>
      <c r="AO92" s="510"/>
      <c r="AP92" s="510"/>
      <c r="AQ92" s="510"/>
      <c r="AR92" s="510"/>
      <c r="AS92" s="510"/>
      <c r="AT92" s="510"/>
      <c r="AU92" s="510"/>
      <c r="AV92" s="510"/>
    </row>
    <row r="93" spans="1:48" x14ac:dyDescent="0.3">
      <c r="A93" s="510"/>
      <c r="B93" s="510"/>
      <c r="C93" s="510"/>
      <c r="D93" s="510"/>
      <c r="E93" s="510"/>
      <c r="F93" s="510"/>
      <c r="G93" s="510"/>
      <c r="H93" s="510"/>
      <c r="I93" s="510"/>
      <c r="J93" s="510"/>
      <c r="K93" s="510"/>
      <c r="L93" s="510"/>
      <c r="M93" s="510"/>
      <c r="N93" s="510"/>
      <c r="O93" s="510"/>
      <c r="P93" s="510"/>
      <c r="Q93" s="510"/>
      <c r="R93" s="510"/>
      <c r="S93" s="510"/>
      <c r="T93" s="510"/>
      <c r="U93" s="510"/>
      <c r="V93" s="510"/>
      <c r="W93" s="510"/>
      <c r="X93" s="510"/>
      <c r="Y93" s="510"/>
      <c r="Z93" s="510"/>
      <c r="AA93" s="510"/>
      <c r="AB93" s="510"/>
      <c r="AC93" s="510"/>
      <c r="AD93" s="510"/>
      <c r="AE93" s="510"/>
      <c r="AF93" s="510"/>
      <c r="AG93" s="510"/>
      <c r="AH93" s="510"/>
      <c r="AI93" s="510"/>
      <c r="AJ93" s="510"/>
      <c r="AK93" s="510"/>
      <c r="AL93" s="510"/>
      <c r="AM93" s="510"/>
      <c r="AN93" s="510"/>
      <c r="AO93" s="510"/>
      <c r="AP93" s="510"/>
      <c r="AQ93" s="510"/>
      <c r="AR93" s="510"/>
      <c r="AS93" s="510"/>
      <c r="AT93" s="510"/>
      <c r="AU93" s="510"/>
      <c r="AV93" s="510"/>
    </row>
    <row r="94" spans="1:48" x14ac:dyDescent="0.3">
      <c r="A94" s="510"/>
      <c r="B94" s="510"/>
      <c r="C94" s="510"/>
      <c r="D94" s="510"/>
      <c r="E94" s="510"/>
      <c r="F94" s="510"/>
      <c r="G94" s="510"/>
      <c r="H94" s="510"/>
      <c r="I94" s="510"/>
      <c r="J94" s="510"/>
      <c r="K94" s="510"/>
      <c r="L94" s="510"/>
      <c r="M94" s="510"/>
      <c r="N94" s="510"/>
      <c r="O94" s="510"/>
      <c r="P94" s="510"/>
      <c r="Q94" s="510"/>
      <c r="R94" s="510"/>
      <c r="S94" s="510"/>
      <c r="T94" s="510"/>
      <c r="U94" s="510"/>
      <c r="V94" s="510"/>
      <c r="W94" s="510"/>
      <c r="X94" s="510"/>
      <c r="Y94" s="510"/>
      <c r="Z94" s="510"/>
      <c r="AA94" s="510"/>
      <c r="AB94" s="510"/>
      <c r="AC94" s="510"/>
      <c r="AD94" s="510"/>
      <c r="AE94" s="510"/>
      <c r="AF94" s="510"/>
      <c r="AG94" s="510"/>
      <c r="AH94" s="510"/>
      <c r="AI94" s="510"/>
      <c r="AJ94" s="510"/>
      <c r="AK94" s="510"/>
      <c r="AL94" s="510"/>
      <c r="AM94" s="510"/>
      <c r="AN94" s="510"/>
      <c r="AO94" s="510"/>
      <c r="AP94" s="510"/>
      <c r="AQ94" s="510"/>
      <c r="AR94" s="510"/>
      <c r="AS94" s="510"/>
      <c r="AT94" s="510"/>
      <c r="AU94" s="510"/>
      <c r="AV94" s="510"/>
    </row>
    <row r="95" spans="1:48" x14ac:dyDescent="0.3">
      <c r="A95" s="510"/>
      <c r="B95" s="510"/>
      <c r="C95" s="510"/>
      <c r="D95" s="510"/>
      <c r="E95" s="510"/>
      <c r="F95" s="510"/>
      <c r="G95" s="510"/>
      <c r="H95" s="510"/>
      <c r="I95" s="510"/>
      <c r="J95" s="510"/>
      <c r="K95" s="510"/>
      <c r="L95" s="510"/>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0"/>
      <c r="AM95" s="510"/>
      <c r="AN95" s="510"/>
      <c r="AO95" s="510"/>
      <c r="AP95" s="510"/>
      <c r="AQ95" s="510"/>
      <c r="AR95" s="510"/>
      <c r="AS95" s="510"/>
      <c r="AT95" s="510"/>
      <c r="AU95" s="510"/>
      <c r="AV95" s="510"/>
    </row>
    <row r="96" spans="1:48" x14ac:dyDescent="0.3">
      <c r="A96" s="510"/>
      <c r="B96" s="510"/>
      <c r="C96" s="510"/>
      <c r="D96" s="510"/>
      <c r="E96" s="510"/>
      <c r="F96" s="510"/>
      <c r="G96" s="510"/>
      <c r="H96" s="510"/>
      <c r="I96" s="510"/>
      <c r="J96" s="510"/>
      <c r="K96" s="510"/>
      <c r="L96" s="510"/>
      <c r="M96" s="510"/>
      <c r="N96" s="510"/>
      <c r="O96" s="510"/>
      <c r="P96" s="510"/>
      <c r="Q96" s="510"/>
      <c r="R96" s="510"/>
      <c r="S96" s="510"/>
      <c r="T96" s="510"/>
      <c r="U96" s="510"/>
      <c r="V96" s="510"/>
      <c r="W96" s="510"/>
      <c r="X96" s="510"/>
      <c r="Y96" s="510"/>
      <c r="Z96" s="510"/>
      <c r="AA96" s="510"/>
      <c r="AB96" s="510"/>
      <c r="AC96" s="510"/>
      <c r="AD96" s="510"/>
      <c r="AE96" s="510"/>
      <c r="AF96" s="510"/>
      <c r="AG96" s="510"/>
      <c r="AH96" s="510"/>
      <c r="AI96" s="510"/>
      <c r="AJ96" s="510"/>
      <c r="AK96" s="510"/>
      <c r="AL96" s="510"/>
      <c r="AM96" s="510"/>
      <c r="AN96" s="510"/>
      <c r="AO96" s="510"/>
      <c r="AP96" s="510"/>
      <c r="AQ96" s="510"/>
      <c r="AR96" s="510"/>
      <c r="AS96" s="510"/>
      <c r="AT96" s="510"/>
      <c r="AU96" s="510"/>
      <c r="AV96" s="510"/>
    </row>
    <row r="97" spans="1:48" x14ac:dyDescent="0.3">
      <c r="A97" s="510"/>
      <c r="B97" s="510"/>
      <c r="C97" s="510"/>
      <c r="D97" s="510"/>
      <c r="E97" s="510"/>
      <c r="F97" s="510"/>
      <c r="G97" s="510"/>
      <c r="H97" s="510"/>
      <c r="I97" s="510"/>
      <c r="J97" s="510"/>
      <c r="K97" s="510"/>
      <c r="L97" s="510"/>
      <c r="M97" s="510"/>
      <c r="N97" s="510"/>
      <c r="O97" s="510"/>
      <c r="P97" s="510"/>
      <c r="Q97" s="510"/>
      <c r="R97" s="510"/>
      <c r="S97" s="510"/>
      <c r="T97" s="510"/>
      <c r="U97" s="510"/>
      <c r="V97" s="510"/>
      <c r="W97" s="510"/>
      <c r="X97" s="510"/>
      <c r="Y97" s="510"/>
      <c r="Z97" s="510"/>
      <c r="AA97" s="510"/>
      <c r="AB97" s="510"/>
      <c r="AC97" s="510"/>
      <c r="AD97" s="510"/>
      <c r="AE97" s="510"/>
      <c r="AF97" s="510"/>
      <c r="AG97" s="510"/>
      <c r="AH97" s="510"/>
      <c r="AI97" s="510"/>
      <c r="AJ97" s="510"/>
      <c r="AK97" s="510"/>
      <c r="AL97" s="510"/>
      <c r="AM97" s="510"/>
      <c r="AN97" s="510"/>
      <c r="AO97" s="510"/>
      <c r="AP97" s="510"/>
      <c r="AQ97" s="510"/>
      <c r="AR97" s="510"/>
      <c r="AS97" s="510"/>
      <c r="AT97" s="510"/>
      <c r="AU97" s="510"/>
      <c r="AV97" s="510"/>
    </row>
    <row r="98" spans="1:48" x14ac:dyDescent="0.3">
      <c r="A98" s="510"/>
      <c r="B98" s="510"/>
      <c r="C98" s="510"/>
      <c r="D98" s="510"/>
      <c r="E98" s="510"/>
      <c r="F98" s="510"/>
      <c r="G98" s="510"/>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c r="AP98" s="510"/>
      <c r="AQ98" s="510"/>
      <c r="AR98" s="510"/>
      <c r="AS98" s="510"/>
      <c r="AT98" s="510"/>
      <c r="AU98" s="510"/>
      <c r="AV98" s="510"/>
    </row>
    <row r="99" spans="1:48" x14ac:dyDescent="0.3">
      <c r="A99" s="510"/>
      <c r="B99" s="510"/>
      <c r="C99" s="510"/>
      <c r="D99" s="510"/>
      <c r="E99" s="510"/>
      <c r="F99" s="510"/>
      <c r="G99" s="510"/>
      <c r="H99" s="510"/>
      <c r="I99" s="510"/>
      <c r="J99" s="510"/>
      <c r="K99" s="510"/>
      <c r="L99" s="510"/>
      <c r="M99" s="510"/>
      <c r="N99" s="510"/>
      <c r="O99" s="510"/>
      <c r="P99" s="510"/>
      <c r="Q99" s="510"/>
      <c r="R99" s="510"/>
      <c r="S99" s="510"/>
      <c r="T99" s="510"/>
      <c r="U99" s="510"/>
      <c r="V99" s="510"/>
      <c r="W99" s="510"/>
      <c r="X99" s="510"/>
      <c r="Y99" s="510"/>
      <c r="Z99" s="510"/>
      <c r="AA99" s="510"/>
      <c r="AB99" s="510"/>
      <c r="AC99" s="510"/>
      <c r="AD99" s="510"/>
      <c r="AE99" s="510"/>
      <c r="AF99" s="510"/>
      <c r="AG99" s="510"/>
      <c r="AH99" s="510"/>
      <c r="AI99" s="510"/>
      <c r="AJ99" s="510"/>
      <c r="AK99" s="510"/>
      <c r="AL99" s="510"/>
      <c r="AM99" s="510"/>
      <c r="AN99" s="510"/>
      <c r="AO99" s="510"/>
      <c r="AP99" s="510"/>
      <c r="AQ99" s="510"/>
      <c r="AR99" s="510"/>
      <c r="AS99" s="510"/>
      <c r="AT99" s="510"/>
      <c r="AU99" s="510"/>
      <c r="AV99" s="510"/>
    </row>
    <row r="100" spans="1:48" x14ac:dyDescent="0.3">
      <c r="A100" s="510"/>
      <c r="B100" s="510"/>
      <c r="C100" s="510"/>
      <c r="D100" s="510"/>
      <c r="E100" s="510"/>
      <c r="F100" s="510"/>
      <c r="G100" s="510"/>
      <c r="H100" s="510"/>
      <c r="I100" s="510"/>
      <c r="J100" s="510"/>
      <c r="K100" s="510"/>
      <c r="L100" s="510"/>
      <c r="M100" s="510"/>
      <c r="N100" s="510"/>
      <c r="O100" s="510"/>
      <c r="P100" s="510"/>
      <c r="Q100" s="510"/>
      <c r="R100" s="510"/>
      <c r="S100" s="510"/>
      <c r="T100" s="510"/>
      <c r="U100" s="510"/>
      <c r="V100" s="510"/>
      <c r="W100" s="510"/>
      <c r="X100" s="510"/>
      <c r="Y100" s="510"/>
      <c r="Z100" s="510"/>
      <c r="AA100" s="510"/>
      <c r="AB100" s="510"/>
      <c r="AC100" s="510"/>
      <c r="AD100" s="510"/>
      <c r="AE100" s="510"/>
      <c r="AF100" s="510"/>
      <c r="AG100" s="510"/>
      <c r="AH100" s="510"/>
      <c r="AI100" s="510"/>
      <c r="AJ100" s="510"/>
      <c r="AK100" s="510"/>
      <c r="AL100" s="510"/>
      <c r="AM100" s="510"/>
      <c r="AN100" s="510"/>
      <c r="AO100" s="510"/>
      <c r="AP100" s="510"/>
      <c r="AQ100" s="510"/>
      <c r="AR100" s="510"/>
      <c r="AS100" s="510"/>
      <c r="AT100" s="510"/>
      <c r="AU100" s="510"/>
      <c r="AV100" s="510"/>
    </row>
    <row r="101" spans="1:48" x14ac:dyDescent="0.3">
      <c r="A101" s="510"/>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row>
    <row r="102" spans="1:48" x14ac:dyDescent="0.3">
      <c r="A102" s="510"/>
      <c r="B102" s="510"/>
      <c r="C102" s="510"/>
      <c r="D102" s="510"/>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510"/>
      <c r="AL102" s="510"/>
      <c r="AM102" s="510"/>
      <c r="AN102" s="510"/>
      <c r="AO102" s="510"/>
      <c r="AP102" s="510"/>
      <c r="AQ102" s="510"/>
      <c r="AR102" s="510"/>
      <c r="AS102" s="510"/>
      <c r="AT102" s="510"/>
      <c r="AU102" s="510"/>
      <c r="AV102" s="510"/>
    </row>
    <row r="103" spans="1:48" x14ac:dyDescent="0.3">
      <c r="A103" s="510"/>
      <c r="B103" s="510"/>
      <c r="C103" s="510"/>
      <c r="D103" s="510"/>
      <c r="E103" s="510"/>
      <c r="F103" s="510"/>
      <c r="G103" s="510"/>
      <c r="H103" s="510"/>
      <c r="I103" s="510"/>
      <c r="J103" s="510"/>
      <c r="K103" s="510"/>
      <c r="L103" s="510"/>
      <c r="M103" s="510"/>
      <c r="N103" s="510"/>
      <c r="O103" s="510"/>
      <c r="P103" s="510"/>
      <c r="Q103" s="510"/>
      <c r="R103" s="510"/>
      <c r="S103" s="510"/>
      <c r="T103" s="510"/>
      <c r="U103" s="510"/>
      <c r="V103" s="510"/>
      <c r="W103" s="510"/>
      <c r="X103" s="510"/>
      <c r="Y103" s="510"/>
      <c r="Z103" s="510"/>
      <c r="AA103" s="510"/>
      <c r="AB103" s="510"/>
      <c r="AC103" s="510"/>
      <c r="AD103" s="510"/>
      <c r="AE103" s="510"/>
      <c r="AF103" s="510"/>
      <c r="AG103" s="510"/>
      <c r="AH103" s="510"/>
      <c r="AI103" s="510"/>
      <c r="AJ103" s="510"/>
      <c r="AK103" s="510"/>
      <c r="AL103" s="510"/>
      <c r="AM103" s="510"/>
      <c r="AN103" s="510"/>
      <c r="AO103" s="510"/>
      <c r="AP103" s="510"/>
      <c r="AQ103" s="510"/>
      <c r="AR103" s="510"/>
      <c r="AS103" s="510"/>
      <c r="AT103" s="510"/>
      <c r="AU103" s="510"/>
      <c r="AV103" s="510"/>
    </row>
    <row r="104" spans="1:48" x14ac:dyDescent="0.3">
      <c r="A104" s="510"/>
      <c r="B104" s="510"/>
      <c r="C104" s="510"/>
      <c r="D104" s="510"/>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0"/>
      <c r="AG104" s="510"/>
      <c r="AH104" s="510"/>
      <c r="AI104" s="510"/>
      <c r="AJ104" s="510"/>
      <c r="AK104" s="510"/>
      <c r="AL104" s="510"/>
      <c r="AM104" s="510"/>
      <c r="AN104" s="510"/>
      <c r="AO104" s="510"/>
      <c r="AP104" s="510"/>
      <c r="AQ104" s="510"/>
      <c r="AR104" s="510"/>
      <c r="AS104" s="510"/>
      <c r="AT104" s="510"/>
      <c r="AU104" s="510"/>
      <c r="AV104" s="510"/>
    </row>
    <row r="105" spans="1:48" x14ac:dyDescent="0.3">
      <c r="A105" s="510"/>
      <c r="B105" s="510"/>
      <c r="C105" s="510"/>
      <c r="D105" s="510"/>
      <c r="E105" s="510"/>
      <c r="F105" s="510"/>
      <c r="G105" s="510"/>
      <c r="H105" s="510"/>
      <c r="I105" s="510"/>
      <c r="J105" s="510"/>
      <c r="K105" s="510"/>
      <c r="L105" s="510"/>
      <c r="M105" s="510"/>
      <c r="N105" s="510"/>
      <c r="O105" s="510"/>
      <c r="P105" s="510"/>
      <c r="Q105" s="510"/>
      <c r="R105" s="510"/>
      <c r="S105" s="510"/>
      <c r="T105" s="510"/>
      <c r="U105" s="510"/>
      <c r="V105" s="510"/>
      <c r="W105" s="510"/>
      <c r="X105" s="510"/>
      <c r="Y105" s="510"/>
      <c r="Z105" s="510"/>
      <c r="AA105" s="510"/>
      <c r="AB105" s="510"/>
      <c r="AC105" s="510"/>
      <c r="AD105" s="510"/>
      <c r="AE105" s="510"/>
      <c r="AF105" s="510"/>
      <c r="AG105" s="510"/>
      <c r="AH105" s="510"/>
      <c r="AI105" s="510"/>
      <c r="AJ105" s="510"/>
      <c r="AK105" s="510"/>
      <c r="AL105" s="510"/>
      <c r="AM105" s="510"/>
      <c r="AN105" s="510"/>
      <c r="AO105" s="510"/>
      <c r="AP105" s="510"/>
      <c r="AQ105" s="510"/>
      <c r="AR105" s="510"/>
      <c r="AS105" s="510"/>
      <c r="AT105" s="510"/>
      <c r="AU105" s="510"/>
      <c r="AV105" s="510"/>
    </row>
    <row r="106" spans="1:48" x14ac:dyDescent="0.3">
      <c r="A106" s="510"/>
      <c r="B106" s="510"/>
      <c r="C106" s="510"/>
      <c r="D106" s="510"/>
      <c r="E106" s="510"/>
      <c r="F106" s="510"/>
      <c r="G106" s="510"/>
      <c r="H106" s="510"/>
      <c r="I106" s="510"/>
      <c r="J106" s="510"/>
      <c r="K106" s="510"/>
      <c r="L106" s="510"/>
      <c r="M106" s="510"/>
      <c r="N106" s="510"/>
      <c r="O106" s="510"/>
      <c r="P106" s="510"/>
      <c r="Q106" s="510"/>
      <c r="R106" s="510"/>
      <c r="S106" s="510"/>
      <c r="T106" s="510"/>
      <c r="U106" s="510"/>
      <c r="V106" s="510"/>
      <c r="W106" s="510"/>
      <c r="X106" s="510"/>
      <c r="Y106" s="510"/>
      <c r="Z106" s="510"/>
      <c r="AA106" s="510"/>
      <c r="AB106" s="510"/>
      <c r="AC106" s="510"/>
      <c r="AD106" s="510"/>
      <c r="AE106" s="510"/>
      <c r="AF106" s="510"/>
      <c r="AG106" s="510"/>
      <c r="AH106" s="510"/>
      <c r="AI106" s="510"/>
      <c r="AJ106" s="510"/>
      <c r="AK106" s="510"/>
      <c r="AL106" s="510"/>
      <c r="AM106" s="510"/>
      <c r="AN106" s="510"/>
      <c r="AO106" s="510"/>
      <c r="AP106" s="510"/>
      <c r="AQ106" s="510"/>
      <c r="AR106" s="510"/>
      <c r="AS106" s="510"/>
      <c r="AT106" s="510"/>
      <c r="AU106" s="510"/>
      <c r="AV106" s="510"/>
    </row>
    <row r="107" spans="1:48" x14ac:dyDescent="0.3">
      <c r="A107" s="510"/>
      <c r="B107" s="510"/>
      <c r="C107" s="510"/>
      <c r="D107" s="510"/>
      <c r="E107" s="510"/>
      <c r="F107" s="510"/>
      <c r="G107" s="510"/>
      <c r="H107" s="510"/>
      <c r="I107" s="510"/>
      <c r="J107" s="510"/>
      <c r="K107" s="510"/>
      <c r="L107" s="510"/>
      <c r="M107" s="510"/>
      <c r="N107" s="510"/>
      <c r="O107" s="510"/>
      <c r="P107" s="510"/>
      <c r="Q107" s="510"/>
      <c r="R107" s="510"/>
      <c r="S107" s="510"/>
      <c r="T107" s="510"/>
      <c r="U107" s="510"/>
      <c r="V107" s="510"/>
      <c r="W107" s="510"/>
      <c r="X107" s="510"/>
      <c r="Y107" s="510"/>
      <c r="Z107" s="510"/>
      <c r="AA107" s="510"/>
      <c r="AB107" s="510"/>
      <c r="AC107" s="510"/>
      <c r="AD107" s="510"/>
      <c r="AE107" s="510"/>
      <c r="AF107" s="510"/>
      <c r="AG107" s="510"/>
      <c r="AH107" s="510"/>
      <c r="AI107" s="510"/>
      <c r="AJ107" s="510"/>
      <c r="AK107" s="510"/>
      <c r="AL107" s="510"/>
      <c r="AM107" s="510"/>
      <c r="AN107" s="510"/>
      <c r="AO107" s="510"/>
      <c r="AP107" s="510"/>
      <c r="AQ107" s="510"/>
      <c r="AR107" s="510"/>
      <c r="AS107" s="510"/>
      <c r="AT107" s="510"/>
      <c r="AU107" s="510"/>
      <c r="AV107" s="510"/>
    </row>
    <row r="108" spans="1:48" x14ac:dyDescent="0.3">
      <c r="A108" s="510"/>
      <c r="B108" s="510"/>
      <c r="C108" s="510"/>
      <c r="D108" s="510"/>
      <c r="E108" s="510"/>
      <c r="F108" s="510"/>
      <c r="G108" s="510"/>
      <c r="H108" s="510"/>
      <c r="I108" s="510"/>
      <c r="J108" s="510"/>
      <c r="K108" s="510"/>
      <c r="L108" s="510"/>
      <c r="M108" s="510"/>
      <c r="N108" s="510"/>
      <c r="O108" s="510"/>
      <c r="P108" s="510"/>
      <c r="Q108" s="510"/>
      <c r="R108" s="510"/>
      <c r="S108" s="510"/>
      <c r="T108" s="510"/>
      <c r="U108" s="510"/>
      <c r="V108" s="510"/>
      <c r="W108" s="510"/>
      <c r="X108" s="510"/>
      <c r="Y108" s="510"/>
      <c r="Z108" s="510"/>
      <c r="AA108" s="510"/>
      <c r="AB108" s="510"/>
      <c r="AC108" s="510"/>
      <c r="AD108" s="510"/>
      <c r="AE108" s="510"/>
      <c r="AF108" s="510"/>
      <c r="AG108" s="510"/>
      <c r="AH108" s="510"/>
      <c r="AI108" s="510"/>
      <c r="AJ108" s="510"/>
      <c r="AK108" s="510"/>
      <c r="AL108" s="510"/>
      <c r="AM108" s="510"/>
      <c r="AN108" s="510"/>
      <c r="AO108" s="510"/>
      <c r="AP108" s="510"/>
      <c r="AQ108" s="510"/>
      <c r="AR108" s="510"/>
      <c r="AS108" s="510"/>
      <c r="AT108" s="510"/>
      <c r="AU108" s="510"/>
      <c r="AV108" s="510"/>
    </row>
    <row r="109" spans="1:48" x14ac:dyDescent="0.3">
      <c r="A109" s="510"/>
      <c r="B109" s="510"/>
      <c r="C109" s="510"/>
      <c r="D109" s="510"/>
      <c r="E109" s="510"/>
      <c r="F109" s="510"/>
      <c r="G109" s="510"/>
      <c r="H109" s="510"/>
      <c r="I109" s="510"/>
      <c r="J109" s="510"/>
      <c r="K109" s="510"/>
      <c r="L109" s="510"/>
      <c r="M109" s="510"/>
      <c r="N109" s="510"/>
      <c r="O109" s="510"/>
      <c r="P109" s="510"/>
      <c r="Q109" s="510"/>
      <c r="R109" s="510"/>
      <c r="S109" s="510"/>
      <c r="T109" s="510"/>
      <c r="U109" s="510"/>
      <c r="V109" s="510"/>
      <c r="W109" s="510"/>
      <c r="X109" s="510"/>
      <c r="Y109" s="510"/>
      <c r="Z109" s="510"/>
      <c r="AA109" s="510"/>
      <c r="AB109" s="510"/>
      <c r="AC109" s="510"/>
      <c r="AD109" s="510"/>
      <c r="AE109" s="510"/>
      <c r="AF109" s="510"/>
      <c r="AG109" s="510"/>
      <c r="AH109" s="510"/>
      <c r="AI109" s="510"/>
      <c r="AJ109" s="510"/>
      <c r="AK109" s="510"/>
      <c r="AL109" s="510"/>
      <c r="AM109" s="510"/>
      <c r="AN109" s="510"/>
      <c r="AO109" s="510"/>
      <c r="AP109" s="510"/>
      <c r="AQ109" s="510"/>
      <c r="AR109" s="510"/>
      <c r="AS109" s="510"/>
      <c r="AT109" s="510"/>
      <c r="AU109" s="510"/>
      <c r="AV109" s="510"/>
    </row>
    <row r="110" spans="1:48" x14ac:dyDescent="0.3">
      <c r="A110" s="510"/>
      <c r="B110" s="510"/>
      <c r="C110" s="510"/>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row>
    <row r="111" spans="1:48" x14ac:dyDescent="0.3">
      <c r="A111" s="510"/>
      <c r="B111" s="510"/>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row>
    <row r="112" spans="1:48" x14ac:dyDescent="0.3">
      <c r="A112" s="510"/>
      <c r="B112" s="510"/>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row>
    <row r="113" spans="1:48" x14ac:dyDescent="0.3">
      <c r="A113" s="510"/>
      <c r="B113" s="510"/>
      <c r="C113" s="510"/>
      <c r="D113" s="510"/>
      <c r="E113" s="510"/>
      <c r="F113" s="510"/>
      <c r="G113" s="510"/>
      <c r="H113" s="510"/>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0"/>
      <c r="AI113" s="510"/>
      <c r="AJ113" s="510"/>
      <c r="AK113" s="510"/>
      <c r="AL113" s="510"/>
      <c r="AM113" s="510"/>
      <c r="AN113" s="510"/>
      <c r="AO113" s="510"/>
      <c r="AP113" s="510"/>
      <c r="AQ113" s="510"/>
      <c r="AR113" s="510"/>
      <c r="AS113" s="510"/>
      <c r="AT113" s="510"/>
      <c r="AU113" s="510"/>
      <c r="AV113" s="510"/>
    </row>
    <row r="114" spans="1:48" x14ac:dyDescent="0.3">
      <c r="A114" s="510"/>
      <c r="B114" s="510"/>
      <c r="C114" s="510"/>
      <c r="D114" s="510"/>
      <c r="E114" s="510"/>
      <c r="F114" s="510"/>
      <c r="G114" s="510"/>
      <c r="H114" s="510"/>
      <c r="I114" s="510"/>
      <c r="J114" s="510"/>
      <c r="K114" s="510"/>
      <c r="L114" s="510"/>
      <c r="M114" s="510"/>
      <c r="N114" s="510"/>
      <c r="O114" s="510"/>
      <c r="P114" s="510"/>
      <c r="Q114" s="510"/>
      <c r="R114" s="510"/>
      <c r="S114" s="510"/>
      <c r="T114" s="510"/>
      <c r="U114" s="510"/>
      <c r="V114" s="510"/>
      <c r="W114" s="510"/>
      <c r="X114" s="510"/>
      <c r="Y114" s="510"/>
      <c r="Z114" s="510"/>
      <c r="AA114" s="510"/>
      <c r="AB114" s="510"/>
      <c r="AC114" s="510"/>
      <c r="AD114" s="510"/>
      <c r="AE114" s="510"/>
      <c r="AF114" s="510"/>
      <c r="AG114" s="510"/>
      <c r="AH114" s="510"/>
      <c r="AI114" s="510"/>
      <c r="AJ114" s="510"/>
      <c r="AK114" s="510"/>
      <c r="AL114" s="510"/>
      <c r="AM114" s="510"/>
      <c r="AN114" s="510"/>
      <c r="AO114" s="510"/>
      <c r="AP114" s="510"/>
      <c r="AQ114" s="510"/>
      <c r="AR114" s="510"/>
      <c r="AS114" s="510"/>
      <c r="AT114" s="510"/>
      <c r="AU114" s="510"/>
      <c r="AV114" s="510"/>
    </row>
    <row r="115" spans="1:48" x14ac:dyDescent="0.3">
      <c r="A115" s="510"/>
      <c r="B115" s="510"/>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0"/>
      <c r="Z115" s="510"/>
      <c r="AA115" s="510"/>
      <c r="AB115" s="510"/>
      <c r="AC115" s="510"/>
      <c r="AD115" s="510"/>
      <c r="AE115" s="510"/>
      <c r="AF115" s="510"/>
      <c r="AG115" s="510"/>
      <c r="AH115" s="510"/>
      <c r="AI115" s="510"/>
      <c r="AJ115" s="510"/>
      <c r="AK115" s="510"/>
      <c r="AL115" s="510"/>
      <c r="AM115" s="510"/>
      <c r="AN115" s="510"/>
      <c r="AO115" s="510"/>
      <c r="AP115" s="510"/>
      <c r="AQ115" s="510"/>
      <c r="AR115" s="510"/>
      <c r="AS115" s="510"/>
      <c r="AT115" s="510"/>
      <c r="AU115" s="510"/>
      <c r="AV115" s="510"/>
    </row>
    <row r="116" spans="1:48" x14ac:dyDescent="0.3">
      <c r="A116" s="510"/>
      <c r="B116" s="510"/>
      <c r="C116" s="510"/>
      <c r="D116" s="510"/>
      <c r="E116" s="510"/>
      <c r="F116" s="510"/>
      <c r="G116" s="510"/>
      <c r="H116" s="510"/>
      <c r="I116" s="510"/>
      <c r="J116" s="510"/>
      <c r="K116" s="510"/>
      <c r="L116" s="510"/>
      <c r="M116" s="510"/>
      <c r="N116" s="510"/>
      <c r="O116" s="510"/>
      <c r="P116" s="510"/>
      <c r="Q116" s="510"/>
      <c r="R116" s="510"/>
      <c r="S116" s="510"/>
      <c r="T116" s="510"/>
      <c r="U116" s="510"/>
      <c r="V116" s="510"/>
      <c r="W116" s="510"/>
      <c r="X116" s="510"/>
      <c r="Y116" s="510"/>
      <c r="Z116" s="510"/>
      <c r="AA116" s="510"/>
      <c r="AB116" s="510"/>
      <c r="AC116" s="510"/>
      <c r="AD116" s="510"/>
      <c r="AE116" s="510"/>
      <c r="AF116" s="510"/>
      <c r="AG116" s="510"/>
      <c r="AH116" s="510"/>
      <c r="AI116" s="510"/>
      <c r="AJ116" s="510"/>
      <c r="AK116" s="510"/>
      <c r="AL116" s="510"/>
      <c r="AM116" s="510"/>
      <c r="AN116" s="510"/>
      <c r="AO116" s="510"/>
      <c r="AP116" s="510"/>
      <c r="AQ116" s="510"/>
      <c r="AR116" s="510"/>
      <c r="AS116" s="510"/>
      <c r="AT116" s="510"/>
      <c r="AU116" s="510"/>
      <c r="AV116" s="510"/>
    </row>
    <row r="117" spans="1:48" x14ac:dyDescent="0.3">
      <c r="A117" s="510"/>
      <c r="B117" s="510"/>
      <c r="C117" s="510"/>
      <c r="D117" s="510"/>
      <c r="E117" s="510"/>
      <c r="F117" s="510"/>
      <c r="G117" s="510"/>
      <c r="H117" s="510"/>
      <c r="I117" s="510"/>
      <c r="J117" s="510"/>
      <c r="K117" s="510"/>
      <c r="L117" s="510"/>
      <c r="M117" s="510"/>
      <c r="N117" s="510"/>
      <c r="O117" s="510"/>
      <c r="P117" s="510"/>
      <c r="Q117" s="510"/>
      <c r="R117" s="510"/>
      <c r="S117" s="510"/>
      <c r="T117" s="510"/>
      <c r="U117" s="510"/>
      <c r="V117" s="510"/>
      <c r="W117" s="510"/>
      <c r="X117" s="510"/>
      <c r="Y117" s="510"/>
      <c r="Z117" s="510"/>
      <c r="AA117" s="510"/>
      <c r="AB117" s="510"/>
      <c r="AC117" s="510"/>
      <c r="AD117" s="510"/>
      <c r="AE117" s="510"/>
      <c r="AF117" s="510"/>
      <c r="AG117" s="510"/>
      <c r="AH117" s="510"/>
      <c r="AI117" s="510"/>
      <c r="AJ117" s="510"/>
      <c r="AK117" s="510"/>
      <c r="AL117" s="510"/>
      <c r="AM117" s="510"/>
      <c r="AN117" s="510"/>
      <c r="AO117" s="510"/>
      <c r="AP117" s="510"/>
      <c r="AQ117" s="510"/>
      <c r="AR117" s="510"/>
      <c r="AS117" s="510"/>
      <c r="AT117" s="510"/>
      <c r="AU117" s="510"/>
      <c r="AV117" s="510"/>
    </row>
    <row r="118" spans="1:48" x14ac:dyDescent="0.3">
      <c r="A118" s="510"/>
      <c r="B118" s="510"/>
      <c r="C118" s="510"/>
      <c r="D118" s="510"/>
      <c r="E118" s="510"/>
      <c r="F118" s="510"/>
      <c r="G118" s="510"/>
      <c r="H118" s="510"/>
      <c r="I118" s="510"/>
      <c r="J118" s="510"/>
      <c r="K118" s="510"/>
      <c r="L118" s="510"/>
      <c r="M118" s="510"/>
      <c r="N118" s="510"/>
      <c r="O118" s="510"/>
      <c r="P118" s="510"/>
      <c r="Q118" s="510"/>
      <c r="R118" s="510"/>
      <c r="S118" s="510"/>
      <c r="T118" s="510"/>
      <c r="U118" s="510"/>
      <c r="V118" s="510"/>
      <c r="W118" s="510"/>
      <c r="X118" s="510"/>
      <c r="Y118" s="510"/>
      <c r="Z118" s="510"/>
      <c r="AA118" s="510"/>
      <c r="AB118" s="510"/>
      <c r="AC118" s="510"/>
      <c r="AD118" s="510"/>
      <c r="AE118" s="510"/>
      <c r="AF118" s="510"/>
      <c r="AG118" s="510"/>
      <c r="AH118" s="510"/>
      <c r="AI118" s="510"/>
      <c r="AJ118" s="510"/>
      <c r="AK118" s="510"/>
      <c r="AL118" s="510"/>
      <c r="AM118" s="510"/>
      <c r="AN118" s="510"/>
      <c r="AO118" s="510"/>
      <c r="AP118" s="510"/>
      <c r="AQ118" s="510"/>
      <c r="AR118" s="510"/>
      <c r="AS118" s="510"/>
      <c r="AT118" s="510"/>
      <c r="AU118" s="510"/>
      <c r="AV118" s="510"/>
    </row>
    <row r="119" spans="1:48" x14ac:dyDescent="0.3">
      <c r="A119" s="510"/>
      <c r="B119" s="510"/>
      <c r="C119" s="510"/>
      <c r="D119" s="510"/>
      <c r="E119" s="510"/>
      <c r="F119" s="510"/>
      <c r="G119" s="510"/>
      <c r="H119" s="510"/>
      <c r="I119" s="510"/>
      <c r="J119" s="510"/>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0"/>
      <c r="AK119" s="510"/>
      <c r="AL119" s="510"/>
      <c r="AM119" s="510"/>
      <c r="AN119" s="510"/>
      <c r="AO119" s="510"/>
      <c r="AP119" s="510"/>
      <c r="AQ119" s="510"/>
      <c r="AR119" s="510"/>
      <c r="AS119" s="510"/>
      <c r="AT119" s="510"/>
      <c r="AU119" s="510"/>
      <c r="AV119" s="510"/>
    </row>
    <row r="120" spans="1:48" x14ac:dyDescent="0.3">
      <c r="A120" s="510"/>
      <c r="B120" s="510"/>
      <c r="C120" s="510"/>
      <c r="D120" s="510"/>
      <c r="E120" s="510"/>
      <c r="F120" s="510"/>
      <c r="G120" s="510"/>
      <c r="H120" s="510"/>
      <c r="I120" s="510"/>
      <c r="J120" s="510"/>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0"/>
      <c r="AK120" s="510"/>
      <c r="AL120" s="510"/>
      <c r="AM120" s="510"/>
      <c r="AN120" s="510"/>
      <c r="AO120" s="510"/>
      <c r="AP120" s="510"/>
      <c r="AQ120" s="510"/>
      <c r="AR120" s="510"/>
      <c r="AS120" s="510"/>
      <c r="AT120" s="510"/>
      <c r="AU120" s="510"/>
      <c r="AV120" s="510"/>
    </row>
    <row r="121" spans="1:48" x14ac:dyDescent="0.3">
      <c r="A121" s="510"/>
      <c r="B121" s="510"/>
      <c r="C121" s="510"/>
      <c r="D121" s="510"/>
      <c r="E121" s="510"/>
      <c r="F121" s="510"/>
      <c r="G121" s="510"/>
      <c r="H121" s="510"/>
      <c r="I121" s="510"/>
      <c r="J121" s="510"/>
      <c r="K121" s="510"/>
      <c r="L121" s="510"/>
      <c r="M121" s="510"/>
      <c r="N121" s="510"/>
      <c r="O121" s="510"/>
      <c r="P121" s="510"/>
      <c r="Q121" s="510"/>
      <c r="R121" s="510"/>
      <c r="S121" s="510"/>
      <c r="T121" s="510"/>
      <c r="U121" s="510"/>
      <c r="V121" s="510"/>
      <c r="W121" s="510"/>
      <c r="X121" s="510"/>
      <c r="Y121" s="510"/>
      <c r="Z121" s="510"/>
      <c r="AA121" s="510"/>
      <c r="AB121" s="510"/>
      <c r="AC121" s="510"/>
      <c r="AD121" s="510"/>
      <c r="AE121" s="510"/>
      <c r="AF121" s="510"/>
      <c r="AG121" s="510"/>
      <c r="AH121" s="510"/>
      <c r="AI121" s="510"/>
      <c r="AJ121" s="510"/>
      <c r="AK121" s="510"/>
      <c r="AL121" s="510"/>
      <c r="AM121" s="510"/>
      <c r="AN121" s="510"/>
      <c r="AO121" s="510"/>
      <c r="AP121" s="510"/>
      <c r="AQ121" s="510"/>
      <c r="AR121" s="510"/>
      <c r="AS121" s="510"/>
      <c r="AT121" s="510"/>
      <c r="AU121" s="510"/>
      <c r="AV121" s="510"/>
    </row>
    <row r="122" spans="1:48" x14ac:dyDescent="0.3">
      <c r="A122" s="510"/>
      <c r="B122" s="510"/>
      <c r="C122" s="510"/>
      <c r="D122" s="510"/>
      <c r="E122" s="510"/>
      <c r="F122" s="510"/>
      <c r="G122" s="510"/>
      <c r="H122" s="510"/>
      <c r="I122" s="510"/>
      <c r="J122" s="510"/>
      <c r="K122" s="510"/>
      <c r="L122" s="510"/>
      <c r="M122" s="510"/>
      <c r="N122" s="510"/>
      <c r="O122" s="510"/>
      <c r="P122" s="510"/>
      <c r="Q122" s="510"/>
      <c r="R122" s="510"/>
      <c r="S122" s="510"/>
      <c r="T122" s="510"/>
      <c r="U122" s="510"/>
      <c r="V122" s="510"/>
      <c r="W122" s="510"/>
      <c r="X122" s="510"/>
      <c r="Y122" s="510"/>
      <c r="Z122" s="510"/>
      <c r="AA122" s="510"/>
      <c r="AB122" s="510"/>
      <c r="AC122" s="510"/>
      <c r="AD122" s="510"/>
      <c r="AE122" s="510"/>
      <c r="AF122" s="510"/>
      <c r="AG122" s="510"/>
      <c r="AH122" s="510"/>
      <c r="AI122" s="510"/>
      <c r="AJ122" s="510"/>
      <c r="AK122" s="510"/>
      <c r="AL122" s="510"/>
      <c r="AM122" s="510"/>
      <c r="AN122" s="510"/>
      <c r="AO122" s="510"/>
      <c r="AP122" s="510"/>
      <c r="AQ122" s="510"/>
      <c r="AR122" s="510"/>
      <c r="AS122" s="510"/>
      <c r="AT122" s="510"/>
      <c r="AU122" s="510"/>
      <c r="AV122" s="510"/>
    </row>
    <row r="123" spans="1:48" x14ac:dyDescent="0.3">
      <c r="A123" s="510"/>
      <c r="B123" s="510"/>
      <c r="C123" s="510"/>
      <c r="D123" s="510"/>
      <c r="E123" s="510"/>
      <c r="F123" s="510"/>
      <c r="G123" s="510"/>
      <c r="H123" s="510"/>
      <c r="I123" s="510"/>
      <c r="J123" s="510"/>
      <c r="K123" s="510"/>
      <c r="L123" s="510"/>
      <c r="M123" s="510"/>
      <c r="N123" s="510"/>
      <c r="O123" s="510"/>
      <c r="P123" s="510"/>
      <c r="Q123" s="510"/>
      <c r="R123" s="510"/>
      <c r="S123" s="510"/>
      <c r="T123" s="510"/>
      <c r="U123" s="510"/>
      <c r="V123" s="510"/>
      <c r="W123" s="510"/>
      <c r="X123" s="510"/>
      <c r="Y123" s="510"/>
      <c r="Z123" s="510"/>
      <c r="AA123" s="510"/>
      <c r="AB123" s="510"/>
      <c r="AC123" s="510"/>
      <c r="AD123" s="510"/>
      <c r="AE123" s="510"/>
      <c r="AF123" s="510"/>
      <c r="AG123" s="510"/>
      <c r="AH123" s="510"/>
      <c r="AI123" s="510"/>
      <c r="AJ123" s="510"/>
      <c r="AK123" s="510"/>
      <c r="AL123" s="510"/>
      <c r="AM123" s="510"/>
      <c r="AN123" s="510"/>
      <c r="AO123" s="510"/>
      <c r="AP123" s="510"/>
      <c r="AQ123" s="510"/>
      <c r="AR123" s="510"/>
      <c r="AS123" s="510"/>
      <c r="AT123" s="510"/>
      <c r="AU123" s="510"/>
      <c r="AV123" s="510"/>
    </row>
    <row r="124" spans="1:48" x14ac:dyDescent="0.3">
      <c r="A124" s="510"/>
      <c r="B124" s="510"/>
      <c r="C124" s="510"/>
      <c r="D124" s="510"/>
      <c r="E124" s="510"/>
      <c r="F124" s="510"/>
      <c r="G124" s="510"/>
      <c r="H124" s="510"/>
      <c r="I124" s="510"/>
      <c r="J124" s="510"/>
      <c r="K124" s="510"/>
      <c r="L124" s="510"/>
      <c r="M124" s="510"/>
      <c r="N124" s="510"/>
      <c r="O124" s="510"/>
      <c r="P124" s="510"/>
      <c r="Q124" s="510"/>
      <c r="R124" s="510"/>
      <c r="S124" s="510"/>
      <c r="T124" s="510"/>
      <c r="U124" s="510"/>
      <c r="V124" s="510"/>
      <c r="W124" s="510"/>
      <c r="X124" s="510"/>
      <c r="Y124" s="510"/>
      <c r="Z124" s="510"/>
      <c r="AA124" s="510"/>
      <c r="AB124" s="510"/>
      <c r="AC124" s="510"/>
      <c r="AD124" s="510"/>
      <c r="AE124" s="510"/>
      <c r="AF124" s="510"/>
      <c r="AG124" s="510"/>
      <c r="AH124" s="510"/>
      <c r="AI124" s="510"/>
      <c r="AJ124" s="510"/>
      <c r="AK124" s="510"/>
      <c r="AL124" s="510"/>
      <c r="AM124" s="510"/>
      <c r="AN124" s="510"/>
      <c r="AO124" s="510"/>
      <c r="AP124" s="510"/>
      <c r="AQ124" s="510"/>
      <c r="AR124" s="510"/>
      <c r="AS124" s="510"/>
      <c r="AT124" s="510"/>
      <c r="AU124" s="510"/>
      <c r="AV124" s="510"/>
    </row>
    <row r="125" spans="1:48" x14ac:dyDescent="0.3">
      <c r="A125" s="510"/>
      <c r="B125" s="510"/>
      <c r="C125" s="510"/>
      <c r="D125" s="510"/>
      <c r="E125" s="510"/>
      <c r="F125" s="510"/>
      <c r="G125" s="510"/>
      <c r="H125" s="510"/>
      <c r="I125" s="510"/>
      <c r="J125" s="510"/>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10"/>
      <c r="AL125" s="510"/>
      <c r="AM125" s="510"/>
      <c r="AN125" s="510"/>
      <c r="AO125" s="510"/>
      <c r="AP125" s="510"/>
      <c r="AQ125" s="510"/>
      <c r="AR125" s="510"/>
      <c r="AS125" s="510"/>
      <c r="AT125" s="510"/>
      <c r="AU125" s="510"/>
      <c r="AV125" s="510"/>
    </row>
    <row r="126" spans="1:48" x14ac:dyDescent="0.3">
      <c r="A126" s="510"/>
      <c r="B126" s="510"/>
      <c r="C126" s="510"/>
      <c r="D126" s="510"/>
      <c r="E126" s="510"/>
      <c r="F126" s="510"/>
      <c r="G126" s="510"/>
      <c r="H126" s="510"/>
      <c r="I126" s="510"/>
      <c r="J126" s="510"/>
      <c r="K126" s="510"/>
      <c r="L126" s="510"/>
      <c r="M126" s="510"/>
      <c r="N126" s="510"/>
      <c r="O126" s="510"/>
      <c r="P126" s="510"/>
      <c r="Q126" s="510"/>
      <c r="R126" s="510"/>
      <c r="S126" s="510"/>
      <c r="T126" s="510"/>
      <c r="U126" s="510"/>
      <c r="V126" s="510"/>
      <c r="W126" s="510"/>
      <c r="X126" s="510"/>
      <c r="Y126" s="510"/>
      <c r="Z126" s="510"/>
      <c r="AA126" s="510"/>
      <c r="AB126" s="510"/>
      <c r="AC126" s="510"/>
      <c r="AD126" s="510"/>
      <c r="AE126" s="510"/>
      <c r="AF126" s="510"/>
      <c r="AG126" s="510"/>
      <c r="AH126" s="510"/>
      <c r="AI126" s="510"/>
      <c r="AJ126" s="510"/>
      <c r="AK126" s="510"/>
      <c r="AL126" s="510"/>
      <c r="AM126" s="510"/>
      <c r="AN126" s="510"/>
      <c r="AO126" s="510"/>
      <c r="AP126" s="510"/>
      <c r="AQ126" s="510"/>
      <c r="AR126" s="510"/>
      <c r="AS126" s="510"/>
      <c r="AT126" s="510"/>
      <c r="AU126" s="510"/>
      <c r="AV126" s="510"/>
    </row>
    <row r="127" spans="1:48" x14ac:dyDescent="0.3">
      <c r="A127" s="510"/>
      <c r="B127" s="510"/>
      <c r="C127" s="510"/>
      <c r="D127" s="510"/>
      <c r="E127" s="510"/>
      <c r="F127" s="510"/>
      <c r="G127" s="510"/>
      <c r="H127" s="510"/>
      <c r="I127" s="510"/>
      <c r="J127" s="510"/>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0"/>
      <c r="AK127" s="510"/>
      <c r="AL127" s="510"/>
      <c r="AM127" s="510"/>
      <c r="AN127" s="510"/>
      <c r="AO127" s="510"/>
      <c r="AP127" s="510"/>
      <c r="AQ127" s="510"/>
      <c r="AR127" s="510"/>
      <c r="AS127" s="510"/>
      <c r="AT127" s="510"/>
      <c r="AU127" s="510"/>
      <c r="AV127" s="510"/>
    </row>
    <row r="128" spans="1:48" x14ac:dyDescent="0.3">
      <c r="A128" s="510"/>
      <c r="B128" s="510"/>
      <c r="C128" s="510"/>
      <c r="D128" s="510"/>
      <c r="E128" s="510"/>
      <c r="F128" s="510"/>
      <c r="G128" s="510"/>
      <c r="H128" s="510"/>
      <c r="I128" s="510"/>
      <c r="J128" s="510"/>
      <c r="K128" s="510"/>
      <c r="L128" s="510"/>
      <c r="M128" s="510"/>
      <c r="N128" s="510"/>
      <c r="O128" s="510"/>
      <c r="P128" s="510"/>
      <c r="Q128" s="510"/>
      <c r="R128" s="510"/>
      <c r="S128" s="510"/>
      <c r="T128" s="510"/>
      <c r="U128" s="510"/>
      <c r="V128" s="510"/>
      <c r="W128" s="510"/>
      <c r="X128" s="510"/>
      <c r="Y128" s="510"/>
      <c r="Z128" s="510"/>
      <c r="AA128" s="510"/>
      <c r="AB128" s="510"/>
      <c r="AC128" s="510"/>
      <c r="AD128" s="510"/>
      <c r="AE128" s="510"/>
      <c r="AF128" s="510"/>
      <c r="AG128" s="510"/>
      <c r="AH128" s="510"/>
      <c r="AI128" s="510"/>
      <c r="AJ128" s="510"/>
      <c r="AK128" s="510"/>
      <c r="AL128" s="510"/>
      <c r="AM128" s="510"/>
      <c r="AN128" s="510"/>
      <c r="AO128" s="510"/>
      <c r="AP128" s="510"/>
      <c r="AQ128" s="510"/>
      <c r="AR128" s="510"/>
      <c r="AS128" s="510"/>
      <c r="AT128" s="510"/>
      <c r="AU128" s="510"/>
      <c r="AV128" s="510"/>
    </row>
    <row r="129" spans="1:48" x14ac:dyDescent="0.3">
      <c r="A129" s="510"/>
      <c r="B129" s="510"/>
      <c r="C129" s="510"/>
      <c r="D129" s="510"/>
      <c r="E129" s="510"/>
      <c r="F129" s="510"/>
      <c r="G129" s="510"/>
      <c r="H129" s="510"/>
      <c r="I129" s="510"/>
      <c r="J129" s="510"/>
      <c r="K129" s="510"/>
      <c r="L129" s="510"/>
      <c r="M129" s="510"/>
      <c r="N129" s="510"/>
      <c r="O129" s="510"/>
      <c r="P129" s="510"/>
      <c r="Q129" s="510"/>
      <c r="R129" s="510"/>
      <c r="S129" s="510"/>
      <c r="T129" s="510"/>
      <c r="U129" s="510"/>
      <c r="V129" s="510"/>
      <c r="W129" s="510"/>
      <c r="X129" s="510"/>
      <c r="Y129" s="510"/>
      <c r="Z129" s="510"/>
      <c r="AA129" s="510"/>
      <c r="AB129" s="510"/>
      <c r="AC129" s="510"/>
      <c r="AD129" s="510"/>
      <c r="AE129" s="510"/>
      <c r="AF129" s="510"/>
      <c r="AG129" s="510"/>
      <c r="AH129" s="510"/>
      <c r="AI129" s="510"/>
      <c r="AJ129" s="510"/>
      <c r="AK129" s="510"/>
      <c r="AL129" s="510"/>
      <c r="AM129" s="510"/>
      <c r="AN129" s="510"/>
      <c r="AO129" s="510"/>
      <c r="AP129" s="510"/>
      <c r="AQ129" s="510"/>
      <c r="AR129" s="510"/>
      <c r="AS129" s="510"/>
      <c r="AT129" s="510"/>
      <c r="AU129" s="510"/>
      <c r="AV129" s="510"/>
    </row>
    <row r="130" spans="1:48" x14ac:dyDescent="0.3">
      <c r="A130" s="510"/>
      <c r="B130" s="510"/>
      <c r="C130" s="510"/>
      <c r="D130" s="510"/>
      <c r="E130" s="510"/>
      <c r="F130" s="510"/>
      <c r="G130" s="510"/>
      <c r="H130" s="510"/>
      <c r="I130" s="510"/>
      <c r="J130" s="510"/>
      <c r="K130" s="510"/>
      <c r="L130" s="510"/>
      <c r="M130" s="510"/>
      <c r="N130" s="510"/>
      <c r="O130" s="510"/>
      <c r="P130" s="510"/>
      <c r="Q130" s="510"/>
      <c r="R130" s="510"/>
      <c r="S130" s="510"/>
      <c r="T130" s="510"/>
      <c r="U130" s="510"/>
      <c r="V130" s="510"/>
      <c r="W130" s="510"/>
      <c r="X130" s="510"/>
      <c r="Y130" s="510"/>
      <c r="Z130" s="510"/>
      <c r="AA130" s="510"/>
      <c r="AB130" s="510"/>
      <c r="AC130" s="510"/>
      <c r="AD130" s="510"/>
      <c r="AE130" s="510"/>
      <c r="AF130" s="510"/>
      <c r="AG130" s="510"/>
      <c r="AH130" s="510"/>
      <c r="AI130" s="510"/>
      <c r="AJ130" s="510"/>
      <c r="AK130" s="510"/>
      <c r="AL130" s="510"/>
      <c r="AM130" s="510"/>
      <c r="AN130" s="510"/>
      <c r="AO130" s="510"/>
      <c r="AP130" s="510"/>
      <c r="AQ130" s="510"/>
      <c r="AR130" s="510"/>
      <c r="AS130" s="510"/>
      <c r="AT130" s="510"/>
      <c r="AU130" s="510"/>
      <c r="AV130" s="510"/>
    </row>
    <row r="131" spans="1:48" x14ac:dyDescent="0.3">
      <c r="A131" s="510"/>
      <c r="B131" s="510"/>
      <c r="C131" s="510"/>
      <c r="D131" s="510"/>
      <c r="E131" s="510"/>
      <c r="F131" s="510"/>
      <c r="G131" s="510"/>
      <c r="H131" s="510"/>
      <c r="I131" s="510"/>
      <c r="J131" s="510"/>
      <c r="K131" s="510"/>
      <c r="L131" s="510"/>
      <c r="M131" s="510"/>
      <c r="N131" s="510"/>
      <c r="O131" s="510"/>
      <c r="P131" s="510"/>
      <c r="Q131" s="510"/>
      <c r="R131" s="510"/>
      <c r="S131" s="510"/>
      <c r="T131" s="510"/>
      <c r="U131" s="510"/>
      <c r="V131" s="510"/>
      <c r="W131" s="510"/>
      <c r="X131" s="510"/>
      <c r="Y131" s="510"/>
      <c r="Z131" s="510"/>
      <c r="AA131" s="510"/>
      <c r="AB131" s="510"/>
      <c r="AC131" s="510"/>
      <c r="AD131" s="510"/>
      <c r="AE131" s="510"/>
      <c r="AF131" s="510"/>
      <c r="AG131" s="510"/>
      <c r="AH131" s="510"/>
      <c r="AI131" s="510"/>
      <c r="AJ131" s="510"/>
      <c r="AK131" s="510"/>
      <c r="AL131" s="510"/>
      <c r="AM131" s="510"/>
      <c r="AN131" s="510"/>
      <c r="AO131" s="510"/>
      <c r="AP131" s="510"/>
      <c r="AQ131" s="510"/>
      <c r="AR131" s="510"/>
      <c r="AS131" s="510"/>
      <c r="AT131" s="510"/>
      <c r="AU131" s="510"/>
      <c r="AV131" s="510"/>
    </row>
    <row r="132" spans="1:48" x14ac:dyDescent="0.3">
      <c r="A132" s="510"/>
      <c r="B132" s="510"/>
      <c r="C132" s="510"/>
      <c r="D132" s="510"/>
      <c r="E132" s="510"/>
      <c r="F132" s="510"/>
      <c r="G132" s="510"/>
      <c r="H132" s="510"/>
      <c r="I132" s="510"/>
      <c r="J132" s="510"/>
      <c r="K132" s="510"/>
      <c r="L132" s="510"/>
      <c r="M132" s="510"/>
      <c r="N132" s="510"/>
      <c r="O132" s="510"/>
      <c r="P132" s="510"/>
      <c r="Q132" s="510"/>
      <c r="R132" s="510"/>
      <c r="S132" s="510"/>
      <c r="T132" s="510"/>
      <c r="U132" s="510"/>
      <c r="V132" s="510"/>
      <c r="W132" s="510"/>
      <c r="X132" s="510"/>
      <c r="Y132" s="510"/>
      <c r="Z132" s="510"/>
      <c r="AA132" s="510"/>
      <c r="AB132" s="510"/>
      <c r="AC132" s="510"/>
      <c r="AD132" s="510"/>
      <c r="AE132" s="510"/>
      <c r="AF132" s="510"/>
      <c r="AG132" s="510"/>
      <c r="AH132" s="510"/>
      <c r="AI132" s="510"/>
      <c r="AJ132" s="510"/>
      <c r="AK132" s="510"/>
      <c r="AL132" s="510"/>
      <c r="AM132" s="510"/>
      <c r="AN132" s="510"/>
      <c r="AO132" s="510"/>
      <c r="AP132" s="510"/>
      <c r="AQ132" s="510"/>
      <c r="AR132" s="510"/>
      <c r="AS132" s="510"/>
      <c r="AT132" s="510"/>
      <c r="AU132" s="510"/>
      <c r="AV132" s="510"/>
    </row>
    <row r="133" spans="1:48" x14ac:dyDescent="0.3">
      <c r="A133" s="510"/>
      <c r="B133" s="510"/>
      <c r="C133" s="510"/>
      <c r="D133" s="510"/>
      <c r="E133" s="510"/>
      <c r="F133" s="510"/>
      <c r="G133" s="510"/>
      <c r="H133" s="510"/>
      <c r="I133" s="510"/>
      <c r="J133" s="510"/>
      <c r="K133" s="510"/>
      <c r="L133" s="510"/>
      <c r="M133" s="510"/>
      <c r="N133" s="510"/>
      <c r="O133" s="510"/>
      <c r="P133" s="510"/>
      <c r="Q133" s="510"/>
      <c r="R133" s="510"/>
      <c r="S133" s="510"/>
      <c r="T133" s="510"/>
      <c r="U133" s="510"/>
      <c r="V133" s="510"/>
      <c r="W133" s="510"/>
      <c r="X133" s="510"/>
      <c r="Y133" s="510"/>
      <c r="Z133" s="510"/>
      <c r="AA133" s="510"/>
      <c r="AB133" s="510"/>
      <c r="AC133" s="510"/>
      <c r="AD133" s="510"/>
      <c r="AE133" s="510"/>
      <c r="AF133" s="510"/>
      <c r="AG133" s="510"/>
      <c r="AH133" s="510"/>
      <c r="AI133" s="510"/>
      <c r="AJ133" s="510"/>
      <c r="AK133" s="510"/>
      <c r="AL133" s="510"/>
      <c r="AM133" s="510"/>
      <c r="AN133" s="510"/>
      <c r="AO133" s="510"/>
      <c r="AP133" s="510"/>
      <c r="AQ133" s="510"/>
      <c r="AR133" s="510"/>
      <c r="AS133" s="510"/>
      <c r="AT133" s="510"/>
      <c r="AU133" s="510"/>
      <c r="AV133" s="510"/>
    </row>
    <row r="134" spans="1:48" x14ac:dyDescent="0.3">
      <c r="A134" s="510"/>
      <c r="B134" s="510"/>
      <c r="C134" s="510"/>
      <c r="D134" s="510"/>
      <c r="E134" s="510"/>
      <c r="F134" s="510"/>
      <c r="G134" s="510"/>
      <c r="H134" s="510"/>
      <c r="I134" s="510"/>
      <c r="J134" s="510"/>
      <c r="K134" s="510"/>
      <c r="L134" s="510"/>
      <c r="M134" s="510"/>
      <c r="N134" s="510"/>
      <c r="O134" s="510"/>
      <c r="P134" s="510"/>
      <c r="Q134" s="510"/>
      <c r="R134" s="510"/>
      <c r="S134" s="510"/>
      <c r="T134" s="510"/>
      <c r="U134" s="510"/>
      <c r="V134" s="510"/>
      <c r="W134" s="510"/>
      <c r="X134" s="510"/>
      <c r="Y134" s="510"/>
      <c r="Z134" s="510"/>
      <c r="AA134" s="510"/>
      <c r="AB134" s="510"/>
      <c r="AC134" s="510"/>
      <c r="AD134" s="510"/>
      <c r="AE134" s="510"/>
      <c r="AF134" s="510"/>
      <c r="AG134" s="510"/>
      <c r="AH134" s="510"/>
      <c r="AI134" s="510"/>
      <c r="AJ134" s="510"/>
      <c r="AK134" s="510"/>
      <c r="AL134" s="510"/>
      <c r="AM134" s="510"/>
      <c r="AN134" s="510"/>
      <c r="AO134" s="510"/>
      <c r="AP134" s="510"/>
      <c r="AQ134" s="510"/>
      <c r="AR134" s="510"/>
      <c r="AS134" s="510"/>
      <c r="AT134" s="510"/>
      <c r="AU134" s="510"/>
      <c r="AV134" s="510"/>
    </row>
    <row r="135" spans="1:48" x14ac:dyDescent="0.3">
      <c r="A135" s="510"/>
      <c r="B135" s="510"/>
      <c r="C135" s="510"/>
      <c r="D135" s="510"/>
      <c r="E135" s="510"/>
      <c r="F135" s="510"/>
      <c r="G135" s="510"/>
      <c r="H135" s="510"/>
      <c r="I135" s="510"/>
      <c r="J135" s="510"/>
      <c r="K135" s="510"/>
      <c r="L135" s="510"/>
      <c r="M135" s="510"/>
      <c r="N135" s="510"/>
      <c r="O135" s="510"/>
      <c r="P135" s="510"/>
      <c r="Q135" s="510"/>
      <c r="R135" s="510"/>
      <c r="S135" s="510"/>
      <c r="T135" s="510"/>
      <c r="U135" s="510"/>
      <c r="V135" s="510"/>
      <c r="W135" s="510"/>
      <c r="X135" s="510"/>
      <c r="Y135" s="510"/>
      <c r="Z135" s="510"/>
      <c r="AA135" s="510"/>
      <c r="AB135" s="510"/>
      <c r="AC135" s="510"/>
      <c r="AD135" s="510"/>
      <c r="AE135" s="510"/>
      <c r="AF135" s="510"/>
      <c r="AG135" s="510"/>
      <c r="AH135" s="510"/>
      <c r="AI135" s="510"/>
      <c r="AJ135" s="510"/>
      <c r="AK135" s="510"/>
      <c r="AL135" s="510"/>
      <c r="AM135" s="510"/>
      <c r="AN135" s="510"/>
      <c r="AO135" s="510"/>
      <c r="AP135" s="510"/>
      <c r="AQ135" s="510"/>
      <c r="AR135" s="510"/>
      <c r="AS135" s="510"/>
      <c r="AT135" s="510"/>
      <c r="AU135" s="510"/>
      <c r="AV135" s="510"/>
    </row>
    <row r="136" spans="1:48" x14ac:dyDescent="0.3">
      <c r="A136" s="510"/>
      <c r="B136" s="510"/>
      <c r="C136" s="510"/>
      <c r="D136" s="510"/>
      <c r="E136" s="510"/>
      <c r="F136" s="510"/>
      <c r="G136" s="510"/>
      <c r="H136" s="510"/>
      <c r="I136" s="510"/>
      <c r="J136" s="510"/>
      <c r="K136" s="510"/>
      <c r="L136" s="510"/>
      <c r="M136" s="510"/>
      <c r="N136" s="510"/>
      <c r="O136" s="510"/>
      <c r="P136" s="510"/>
      <c r="Q136" s="510"/>
      <c r="R136" s="510"/>
      <c r="S136" s="510"/>
      <c r="T136" s="510"/>
      <c r="U136" s="510"/>
      <c r="V136" s="510"/>
      <c r="W136" s="510"/>
      <c r="X136" s="510"/>
      <c r="Y136" s="510"/>
      <c r="Z136" s="510"/>
      <c r="AA136" s="510"/>
      <c r="AB136" s="510"/>
      <c r="AC136" s="510"/>
      <c r="AD136" s="510"/>
      <c r="AE136" s="510"/>
      <c r="AF136" s="510"/>
      <c r="AG136" s="510"/>
      <c r="AH136" s="510"/>
      <c r="AI136" s="510"/>
      <c r="AJ136" s="510"/>
      <c r="AK136" s="510"/>
      <c r="AL136" s="510"/>
      <c r="AM136" s="510"/>
      <c r="AN136" s="510"/>
      <c r="AO136" s="510"/>
      <c r="AP136" s="510"/>
      <c r="AQ136" s="510"/>
      <c r="AR136" s="510"/>
      <c r="AS136" s="510"/>
      <c r="AT136" s="510"/>
      <c r="AU136" s="510"/>
      <c r="AV136" s="510"/>
    </row>
    <row r="137" spans="1:48" x14ac:dyDescent="0.3">
      <c r="A137" s="510"/>
      <c r="B137" s="510"/>
      <c r="C137" s="510"/>
      <c r="D137" s="510"/>
      <c r="E137" s="510"/>
      <c r="F137" s="510"/>
      <c r="G137" s="510"/>
      <c r="H137" s="510"/>
      <c r="I137" s="510"/>
      <c r="J137" s="510"/>
      <c r="K137" s="510"/>
      <c r="L137" s="510"/>
      <c r="M137" s="510"/>
      <c r="N137" s="510"/>
      <c r="O137" s="510"/>
      <c r="P137" s="510"/>
      <c r="Q137" s="510"/>
      <c r="R137" s="510"/>
      <c r="S137" s="510"/>
      <c r="T137" s="510"/>
      <c r="U137" s="510"/>
      <c r="V137" s="510"/>
      <c r="W137" s="510"/>
      <c r="X137" s="510"/>
      <c r="Y137" s="510"/>
      <c r="Z137" s="510"/>
      <c r="AA137" s="510"/>
      <c r="AB137" s="510"/>
      <c r="AC137" s="510"/>
      <c r="AD137" s="510"/>
      <c r="AE137" s="510"/>
      <c r="AF137" s="510"/>
      <c r="AG137" s="510"/>
      <c r="AH137" s="510"/>
      <c r="AI137" s="510"/>
      <c r="AJ137" s="510"/>
      <c r="AK137" s="510"/>
      <c r="AL137" s="510"/>
      <c r="AM137" s="510"/>
      <c r="AN137" s="510"/>
      <c r="AO137" s="510"/>
      <c r="AP137" s="510"/>
      <c r="AQ137" s="510"/>
      <c r="AR137" s="510"/>
      <c r="AS137" s="510"/>
      <c r="AT137" s="510"/>
      <c r="AU137" s="510"/>
      <c r="AV137" s="510"/>
    </row>
    <row r="138" spans="1:48" x14ac:dyDescent="0.3">
      <c r="A138" s="510"/>
      <c r="B138" s="510"/>
      <c r="C138" s="510"/>
      <c r="D138" s="510"/>
      <c r="E138" s="510"/>
      <c r="F138" s="510"/>
      <c r="G138" s="510"/>
      <c r="H138" s="510"/>
      <c r="I138" s="510"/>
      <c r="J138" s="510"/>
      <c r="K138" s="510"/>
      <c r="L138" s="510"/>
      <c r="M138" s="510"/>
      <c r="N138" s="510"/>
      <c r="O138" s="510"/>
      <c r="P138" s="510"/>
      <c r="Q138" s="510"/>
      <c r="R138" s="510"/>
      <c r="S138" s="510"/>
      <c r="T138" s="510"/>
      <c r="U138" s="510"/>
      <c r="V138" s="510"/>
      <c r="W138" s="510"/>
      <c r="X138" s="510"/>
      <c r="Y138" s="510"/>
      <c r="Z138" s="510"/>
      <c r="AA138" s="510"/>
      <c r="AB138" s="510"/>
      <c r="AC138" s="510"/>
      <c r="AD138" s="510"/>
      <c r="AE138" s="510"/>
      <c r="AF138" s="510"/>
      <c r="AG138" s="510"/>
      <c r="AH138" s="510"/>
      <c r="AI138" s="510"/>
      <c r="AJ138" s="510"/>
      <c r="AK138" s="510"/>
      <c r="AL138" s="510"/>
      <c r="AM138" s="510"/>
      <c r="AN138" s="510"/>
      <c r="AO138" s="510"/>
      <c r="AP138" s="510"/>
      <c r="AQ138" s="510"/>
      <c r="AR138" s="510"/>
      <c r="AS138" s="510"/>
      <c r="AT138" s="510"/>
      <c r="AU138" s="510"/>
      <c r="AV138" s="510"/>
    </row>
    <row r="139" spans="1:48" x14ac:dyDescent="0.3">
      <c r="A139" s="510"/>
      <c r="B139" s="510"/>
      <c r="C139" s="510"/>
      <c r="D139" s="510"/>
      <c r="E139" s="510"/>
      <c r="F139" s="510"/>
      <c r="G139" s="510"/>
      <c r="H139" s="510"/>
      <c r="I139" s="510"/>
      <c r="J139" s="510"/>
      <c r="K139" s="510"/>
      <c r="L139" s="510"/>
      <c r="M139" s="510"/>
      <c r="N139" s="510"/>
      <c r="O139" s="510"/>
      <c r="P139" s="510"/>
      <c r="Q139" s="510"/>
      <c r="R139" s="510"/>
      <c r="S139" s="510"/>
      <c r="T139" s="510"/>
      <c r="U139" s="510"/>
      <c r="V139" s="510"/>
      <c r="W139" s="510"/>
      <c r="X139" s="510"/>
      <c r="Y139" s="510"/>
      <c r="Z139" s="510"/>
      <c r="AA139" s="510"/>
      <c r="AB139" s="510"/>
      <c r="AC139" s="510"/>
      <c r="AD139" s="510"/>
      <c r="AE139" s="510"/>
      <c r="AF139" s="510"/>
      <c r="AG139" s="510"/>
      <c r="AH139" s="510"/>
      <c r="AI139" s="510"/>
      <c r="AJ139" s="510"/>
      <c r="AK139" s="510"/>
      <c r="AL139" s="510"/>
      <c r="AM139" s="510"/>
      <c r="AN139" s="510"/>
      <c r="AO139" s="510"/>
      <c r="AP139" s="510"/>
      <c r="AQ139" s="510"/>
      <c r="AR139" s="510"/>
      <c r="AS139" s="510"/>
      <c r="AT139" s="510"/>
      <c r="AU139" s="510"/>
      <c r="AV139" s="510"/>
    </row>
    <row r="140" spans="1:48" x14ac:dyDescent="0.3">
      <c r="A140" s="510"/>
      <c r="B140" s="510"/>
      <c r="C140" s="510"/>
      <c r="D140" s="510"/>
      <c r="E140" s="510"/>
      <c r="F140" s="510"/>
      <c r="G140" s="510"/>
      <c r="H140" s="510"/>
      <c r="I140" s="510"/>
      <c r="J140" s="510"/>
      <c r="K140" s="510"/>
      <c r="L140" s="510"/>
      <c r="M140" s="510"/>
      <c r="N140" s="510"/>
      <c r="O140" s="510"/>
      <c r="P140" s="510"/>
      <c r="Q140" s="510"/>
      <c r="R140" s="510"/>
      <c r="S140" s="510"/>
      <c r="T140" s="510"/>
      <c r="U140" s="510"/>
      <c r="V140" s="510"/>
      <c r="W140" s="510"/>
      <c r="X140" s="510"/>
      <c r="Y140" s="510"/>
      <c r="Z140" s="510"/>
      <c r="AA140" s="510"/>
      <c r="AB140" s="510"/>
      <c r="AC140" s="510"/>
      <c r="AD140" s="510"/>
      <c r="AE140" s="510"/>
      <c r="AF140" s="510"/>
      <c r="AG140" s="510"/>
      <c r="AH140" s="510"/>
      <c r="AI140" s="510"/>
      <c r="AJ140" s="510"/>
      <c r="AK140" s="510"/>
      <c r="AL140" s="510"/>
      <c r="AM140" s="510"/>
      <c r="AN140" s="510"/>
      <c r="AO140" s="510"/>
      <c r="AP140" s="510"/>
      <c r="AQ140" s="510"/>
      <c r="AR140" s="510"/>
      <c r="AS140" s="510"/>
      <c r="AT140" s="510"/>
      <c r="AU140" s="510"/>
      <c r="AV140" s="510"/>
    </row>
    <row r="141" spans="1:48" x14ac:dyDescent="0.3">
      <c r="A141" s="510"/>
      <c r="B141" s="510"/>
      <c r="C141" s="510"/>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row>
    <row r="142" spans="1:48" x14ac:dyDescent="0.3">
      <c r="A142" s="510"/>
      <c r="B142" s="510"/>
      <c r="C142" s="510"/>
      <c r="D142" s="510"/>
      <c r="E142" s="510"/>
      <c r="F142" s="510"/>
      <c r="G142" s="510"/>
      <c r="H142" s="510"/>
      <c r="I142" s="510"/>
      <c r="J142" s="510"/>
      <c r="K142" s="510"/>
      <c r="L142" s="510"/>
      <c r="M142" s="510"/>
      <c r="N142" s="510"/>
      <c r="O142" s="510"/>
      <c r="P142" s="510"/>
      <c r="Q142" s="510"/>
      <c r="R142" s="510"/>
      <c r="S142" s="510"/>
      <c r="T142" s="510"/>
      <c r="U142" s="510"/>
      <c r="V142" s="510"/>
      <c r="W142" s="510"/>
      <c r="X142" s="510"/>
      <c r="Y142" s="510"/>
      <c r="Z142" s="510"/>
      <c r="AA142" s="510"/>
      <c r="AB142" s="510"/>
      <c r="AC142" s="510"/>
      <c r="AD142" s="510"/>
      <c r="AE142" s="510"/>
      <c r="AF142" s="510"/>
      <c r="AG142" s="510"/>
      <c r="AH142" s="510"/>
      <c r="AI142" s="510"/>
      <c r="AJ142" s="510"/>
      <c r="AK142" s="510"/>
      <c r="AL142" s="510"/>
      <c r="AM142" s="510"/>
      <c r="AN142" s="510"/>
      <c r="AO142" s="510"/>
      <c r="AP142" s="510"/>
      <c r="AQ142" s="510"/>
      <c r="AR142" s="510"/>
      <c r="AS142" s="510"/>
      <c r="AT142" s="510"/>
      <c r="AU142" s="510"/>
      <c r="AV142" s="510"/>
    </row>
    <row r="143" spans="1:48" x14ac:dyDescent="0.3">
      <c r="A143" s="510"/>
      <c r="B143" s="510"/>
      <c r="C143" s="510"/>
      <c r="D143" s="510"/>
      <c r="E143" s="510"/>
      <c r="F143" s="510"/>
      <c r="G143" s="510"/>
      <c r="H143" s="510"/>
      <c r="I143" s="510"/>
      <c r="J143" s="510"/>
      <c r="K143" s="510"/>
      <c r="L143" s="510"/>
      <c r="M143" s="510"/>
      <c r="N143" s="510"/>
      <c r="O143" s="510"/>
      <c r="P143" s="510"/>
      <c r="Q143" s="510"/>
      <c r="R143" s="510"/>
      <c r="S143" s="510"/>
      <c r="T143" s="510"/>
      <c r="U143" s="510"/>
      <c r="V143" s="510"/>
      <c r="W143" s="510"/>
      <c r="X143" s="510"/>
      <c r="Y143" s="510"/>
      <c r="Z143" s="510"/>
      <c r="AA143" s="510"/>
      <c r="AB143" s="510"/>
      <c r="AC143" s="510"/>
      <c r="AD143" s="510"/>
      <c r="AE143" s="510"/>
      <c r="AF143" s="510"/>
      <c r="AG143" s="510"/>
      <c r="AH143" s="510"/>
      <c r="AI143" s="510"/>
      <c r="AJ143" s="510"/>
      <c r="AK143" s="510"/>
      <c r="AL143" s="510"/>
      <c r="AM143" s="510"/>
      <c r="AN143" s="510"/>
      <c r="AO143" s="510"/>
      <c r="AP143" s="510"/>
      <c r="AQ143" s="510"/>
      <c r="AR143" s="510"/>
      <c r="AS143" s="510"/>
      <c r="AT143" s="510"/>
      <c r="AU143" s="510"/>
      <c r="AV143" s="510"/>
    </row>
    <row r="144" spans="1:48" x14ac:dyDescent="0.3">
      <c r="A144" s="510"/>
      <c r="B144" s="510"/>
      <c r="C144" s="510"/>
      <c r="D144" s="510"/>
      <c r="E144" s="510"/>
      <c r="F144" s="510"/>
      <c r="G144" s="510"/>
      <c r="H144" s="510"/>
      <c r="I144" s="510"/>
      <c r="J144" s="510"/>
      <c r="K144" s="510"/>
      <c r="L144" s="510"/>
      <c r="M144" s="510"/>
      <c r="N144" s="510"/>
      <c r="O144" s="510"/>
      <c r="P144" s="510"/>
      <c r="Q144" s="510"/>
      <c r="R144" s="510"/>
      <c r="S144" s="510"/>
      <c r="T144" s="510"/>
      <c r="U144" s="510"/>
      <c r="V144" s="510"/>
      <c r="W144" s="510"/>
      <c r="X144" s="510"/>
      <c r="Y144" s="510"/>
      <c r="Z144" s="510"/>
      <c r="AA144" s="510"/>
      <c r="AB144" s="510"/>
      <c r="AC144" s="510"/>
      <c r="AD144" s="510"/>
      <c r="AE144" s="510"/>
      <c r="AF144" s="510"/>
      <c r="AG144" s="510"/>
      <c r="AH144" s="510"/>
      <c r="AI144" s="510"/>
      <c r="AJ144" s="510"/>
      <c r="AK144" s="510"/>
      <c r="AL144" s="510"/>
      <c r="AM144" s="510"/>
      <c r="AN144" s="510"/>
      <c r="AO144" s="510"/>
      <c r="AP144" s="510"/>
      <c r="AQ144" s="510"/>
      <c r="AR144" s="510"/>
      <c r="AS144" s="510"/>
      <c r="AT144" s="510"/>
      <c r="AU144" s="510"/>
      <c r="AV144" s="510"/>
    </row>
    <row r="145" spans="1:48" x14ac:dyDescent="0.3">
      <c r="A145" s="510"/>
      <c r="B145" s="510"/>
      <c r="C145" s="510"/>
      <c r="D145" s="510"/>
      <c r="E145" s="510"/>
      <c r="F145" s="510"/>
      <c r="G145" s="510"/>
      <c r="H145" s="510"/>
      <c r="I145" s="510"/>
      <c r="J145" s="510"/>
      <c r="K145" s="510"/>
      <c r="L145" s="510"/>
      <c r="M145" s="510"/>
      <c r="N145" s="510"/>
      <c r="O145" s="510"/>
      <c r="P145" s="510"/>
      <c r="Q145" s="510"/>
      <c r="R145" s="510"/>
      <c r="S145" s="510"/>
      <c r="T145" s="510"/>
      <c r="U145" s="510"/>
      <c r="V145" s="510"/>
      <c r="W145" s="510"/>
      <c r="X145" s="510"/>
      <c r="Y145" s="510"/>
      <c r="Z145" s="510"/>
      <c r="AA145" s="510"/>
      <c r="AB145" s="510"/>
      <c r="AC145" s="510"/>
      <c r="AD145" s="510"/>
      <c r="AE145" s="510"/>
      <c r="AF145" s="510"/>
      <c r="AG145" s="510"/>
      <c r="AH145" s="510"/>
      <c r="AI145" s="510"/>
      <c r="AJ145" s="510"/>
      <c r="AK145" s="510"/>
      <c r="AL145" s="510"/>
      <c r="AM145" s="510"/>
      <c r="AN145" s="510"/>
      <c r="AO145" s="510"/>
      <c r="AP145" s="510"/>
      <c r="AQ145" s="510"/>
      <c r="AR145" s="510"/>
      <c r="AS145" s="510"/>
      <c r="AT145" s="510"/>
      <c r="AU145" s="510"/>
      <c r="AV145" s="510"/>
    </row>
    <row r="146" spans="1:48" x14ac:dyDescent="0.3">
      <c r="A146" s="510"/>
      <c r="B146" s="510"/>
      <c r="C146" s="510"/>
      <c r="D146" s="510"/>
      <c r="E146" s="510"/>
      <c r="F146" s="510"/>
      <c r="G146" s="510"/>
      <c r="H146" s="510"/>
      <c r="I146" s="510"/>
      <c r="J146" s="510"/>
      <c r="K146" s="510"/>
      <c r="L146" s="510"/>
      <c r="M146" s="510"/>
      <c r="N146" s="510"/>
      <c r="O146" s="510"/>
      <c r="P146" s="510"/>
      <c r="Q146" s="510"/>
      <c r="R146" s="510"/>
      <c r="S146" s="510"/>
      <c r="T146" s="510"/>
      <c r="U146" s="510"/>
      <c r="V146" s="510"/>
      <c r="W146" s="510"/>
      <c r="X146" s="510"/>
      <c r="Y146" s="510"/>
      <c r="Z146" s="510"/>
      <c r="AA146" s="510"/>
      <c r="AB146" s="510"/>
      <c r="AC146" s="510"/>
      <c r="AD146" s="510"/>
      <c r="AE146" s="510"/>
      <c r="AF146" s="510"/>
      <c r="AG146" s="510"/>
      <c r="AH146" s="510"/>
      <c r="AI146" s="510"/>
      <c r="AJ146" s="510"/>
      <c r="AK146" s="510"/>
      <c r="AL146" s="510"/>
      <c r="AM146" s="510"/>
      <c r="AN146" s="510"/>
      <c r="AO146" s="510"/>
      <c r="AP146" s="510"/>
      <c r="AQ146" s="510"/>
      <c r="AR146" s="510"/>
      <c r="AS146" s="510"/>
      <c r="AT146" s="510"/>
      <c r="AU146" s="510"/>
      <c r="AV146" s="510"/>
    </row>
    <row r="147" spans="1:48" x14ac:dyDescent="0.3">
      <c r="A147" s="510"/>
      <c r="B147" s="510"/>
      <c r="C147" s="510"/>
      <c r="D147" s="510"/>
      <c r="E147" s="510"/>
      <c r="F147" s="510"/>
      <c r="G147" s="510"/>
      <c r="H147" s="510"/>
      <c r="I147" s="510"/>
      <c r="J147" s="510"/>
      <c r="K147" s="510"/>
      <c r="L147" s="510"/>
      <c r="M147" s="510"/>
      <c r="N147" s="510"/>
      <c r="O147" s="510"/>
      <c r="P147" s="510"/>
      <c r="Q147" s="510"/>
      <c r="R147" s="510"/>
      <c r="S147" s="510"/>
      <c r="T147" s="510"/>
      <c r="U147" s="510"/>
      <c r="V147" s="510"/>
      <c r="W147" s="510"/>
      <c r="X147" s="510"/>
      <c r="Y147" s="510"/>
      <c r="Z147" s="510"/>
      <c r="AA147" s="510"/>
      <c r="AB147" s="510"/>
      <c r="AC147" s="510"/>
      <c r="AD147" s="510"/>
      <c r="AE147" s="510"/>
      <c r="AF147" s="510"/>
      <c r="AG147" s="510"/>
      <c r="AH147" s="510"/>
      <c r="AI147" s="510"/>
      <c r="AJ147" s="510"/>
      <c r="AK147" s="510"/>
      <c r="AL147" s="510"/>
      <c r="AM147" s="510"/>
      <c r="AN147" s="510"/>
      <c r="AO147" s="510"/>
      <c r="AP147" s="510"/>
      <c r="AQ147" s="510"/>
      <c r="AR147" s="510"/>
      <c r="AS147" s="510"/>
      <c r="AT147" s="510"/>
      <c r="AU147" s="510"/>
      <c r="AV147" s="510"/>
    </row>
    <row r="148" spans="1:48" x14ac:dyDescent="0.3">
      <c r="A148" s="510"/>
      <c r="B148" s="510"/>
      <c r="C148" s="510"/>
      <c r="D148" s="510"/>
      <c r="E148" s="510"/>
      <c r="F148" s="510"/>
      <c r="G148" s="510"/>
      <c r="H148" s="510"/>
      <c r="I148" s="510"/>
      <c r="J148" s="510"/>
      <c r="K148" s="510"/>
      <c r="L148" s="510"/>
      <c r="M148" s="510"/>
      <c r="N148" s="510"/>
      <c r="O148" s="510"/>
      <c r="P148" s="510"/>
      <c r="Q148" s="510"/>
      <c r="R148" s="510"/>
      <c r="S148" s="510"/>
      <c r="T148" s="510"/>
      <c r="U148" s="510"/>
      <c r="V148" s="510"/>
      <c r="W148" s="510"/>
      <c r="X148" s="510"/>
      <c r="Y148" s="510"/>
      <c r="Z148" s="510"/>
      <c r="AA148" s="510"/>
      <c r="AB148" s="510"/>
      <c r="AC148" s="510"/>
      <c r="AD148" s="510"/>
      <c r="AE148" s="510"/>
      <c r="AF148" s="510"/>
      <c r="AG148" s="510"/>
      <c r="AH148" s="510"/>
      <c r="AI148" s="510"/>
      <c r="AJ148" s="510"/>
      <c r="AK148" s="510"/>
      <c r="AL148" s="510"/>
      <c r="AM148" s="510"/>
      <c r="AN148" s="510"/>
      <c r="AO148" s="510"/>
      <c r="AP148" s="510"/>
      <c r="AQ148" s="510"/>
      <c r="AR148" s="510"/>
      <c r="AS148" s="510"/>
      <c r="AT148" s="510"/>
      <c r="AU148" s="510"/>
      <c r="AV148" s="510"/>
    </row>
    <row r="149" spans="1:48" x14ac:dyDescent="0.3">
      <c r="A149" s="510"/>
      <c r="B149" s="510"/>
      <c r="C149" s="510"/>
      <c r="D149" s="510"/>
      <c r="E149" s="510"/>
      <c r="F149" s="510"/>
      <c r="G149" s="510"/>
      <c r="H149" s="510"/>
      <c r="I149" s="510"/>
      <c r="J149" s="510"/>
      <c r="K149" s="510"/>
      <c r="L149" s="510"/>
      <c r="M149" s="510"/>
      <c r="N149" s="510"/>
      <c r="O149" s="510"/>
      <c r="P149" s="510"/>
      <c r="Q149" s="510"/>
      <c r="R149" s="510"/>
      <c r="S149" s="510"/>
      <c r="T149" s="510"/>
      <c r="U149" s="510"/>
      <c r="V149" s="510"/>
      <c r="W149" s="510"/>
      <c r="X149" s="510"/>
      <c r="Y149" s="510"/>
      <c r="Z149" s="510"/>
      <c r="AA149" s="510"/>
      <c r="AB149" s="510"/>
      <c r="AC149" s="510"/>
      <c r="AD149" s="510"/>
      <c r="AE149" s="510"/>
      <c r="AF149" s="510"/>
      <c r="AG149" s="510"/>
      <c r="AH149" s="510"/>
      <c r="AI149" s="510"/>
      <c r="AJ149" s="510"/>
      <c r="AK149" s="510"/>
      <c r="AL149" s="510"/>
      <c r="AM149" s="510"/>
      <c r="AN149" s="510"/>
      <c r="AO149" s="510"/>
      <c r="AP149" s="510"/>
      <c r="AQ149" s="510"/>
      <c r="AR149" s="510"/>
      <c r="AS149" s="510"/>
      <c r="AT149" s="510"/>
      <c r="AU149" s="510"/>
      <c r="AV149" s="510"/>
    </row>
    <row r="150" spans="1:48" x14ac:dyDescent="0.3">
      <c r="A150" s="510"/>
      <c r="B150" s="510"/>
      <c r="C150" s="510"/>
      <c r="D150" s="510"/>
      <c r="E150" s="510"/>
      <c r="F150" s="510"/>
      <c r="G150" s="510"/>
      <c r="H150" s="510"/>
      <c r="I150" s="510"/>
      <c r="J150" s="510"/>
      <c r="K150" s="510"/>
      <c r="L150" s="510"/>
      <c r="M150" s="510"/>
      <c r="N150" s="510"/>
      <c r="O150" s="510"/>
      <c r="P150" s="510"/>
      <c r="Q150" s="510"/>
      <c r="R150" s="510"/>
      <c r="S150" s="510"/>
      <c r="T150" s="510"/>
      <c r="U150" s="510"/>
      <c r="V150" s="510"/>
      <c r="W150" s="510"/>
      <c r="X150" s="510"/>
      <c r="Y150" s="510"/>
      <c r="Z150" s="510"/>
      <c r="AA150" s="510"/>
      <c r="AB150" s="510"/>
      <c r="AC150" s="510"/>
      <c r="AD150" s="510"/>
      <c r="AE150" s="510"/>
      <c r="AF150" s="510"/>
      <c r="AG150" s="510"/>
      <c r="AH150" s="510"/>
      <c r="AI150" s="510"/>
      <c r="AJ150" s="510"/>
      <c r="AK150" s="510"/>
      <c r="AL150" s="510"/>
      <c r="AM150" s="510"/>
      <c r="AN150" s="510"/>
      <c r="AO150" s="510"/>
      <c r="AP150" s="510"/>
      <c r="AQ150" s="510"/>
      <c r="AR150" s="510"/>
      <c r="AS150" s="510"/>
      <c r="AT150" s="510"/>
      <c r="AU150" s="510"/>
      <c r="AV150" s="510"/>
    </row>
    <row r="151" spans="1:48" x14ac:dyDescent="0.3">
      <c r="A151" s="510"/>
      <c r="B151" s="510"/>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0"/>
      <c r="Z151" s="510"/>
      <c r="AA151" s="510"/>
      <c r="AB151" s="510"/>
      <c r="AC151" s="510"/>
      <c r="AD151" s="510"/>
      <c r="AE151" s="510"/>
      <c r="AF151" s="510"/>
      <c r="AG151" s="510"/>
      <c r="AH151" s="510"/>
      <c r="AI151" s="510"/>
      <c r="AJ151" s="510"/>
      <c r="AK151" s="510"/>
      <c r="AL151" s="510"/>
      <c r="AM151" s="510"/>
      <c r="AN151" s="510"/>
      <c r="AO151" s="510"/>
      <c r="AP151" s="510"/>
      <c r="AQ151" s="510"/>
      <c r="AR151" s="510"/>
      <c r="AS151" s="510"/>
      <c r="AT151" s="510"/>
      <c r="AU151" s="510"/>
      <c r="AV151" s="510"/>
    </row>
    <row r="152" spans="1:48" x14ac:dyDescent="0.3">
      <c r="A152" s="510"/>
      <c r="B152" s="510"/>
      <c r="C152" s="510"/>
      <c r="D152" s="510"/>
      <c r="E152" s="510"/>
      <c r="F152" s="510"/>
      <c r="G152" s="510"/>
      <c r="H152" s="510"/>
      <c r="I152" s="510"/>
      <c r="J152" s="510"/>
      <c r="K152" s="510"/>
      <c r="L152" s="510"/>
      <c r="M152" s="510"/>
      <c r="N152" s="510"/>
      <c r="O152" s="510"/>
      <c r="P152" s="510"/>
      <c r="Q152" s="510"/>
      <c r="R152" s="510"/>
      <c r="S152" s="510"/>
      <c r="T152" s="510"/>
      <c r="U152" s="510"/>
      <c r="V152" s="510"/>
      <c r="W152" s="510"/>
      <c r="X152" s="510"/>
      <c r="Y152" s="510"/>
      <c r="Z152" s="510"/>
      <c r="AA152" s="510"/>
      <c r="AB152" s="510"/>
      <c r="AC152" s="510"/>
      <c r="AD152" s="510"/>
      <c r="AE152" s="510"/>
      <c r="AF152" s="510"/>
      <c r="AG152" s="510"/>
      <c r="AH152" s="510"/>
      <c r="AI152" s="510"/>
      <c r="AJ152" s="510"/>
      <c r="AK152" s="510"/>
      <c r="AL152" s="510"/>
      <c r="AM152" s="510"/>
      <c r="AN152" s="510"/>
      <c r="AO152" s="510"/>
      <c r="AP152" s="510"/>
      <c r="AQ152" s="510"/>
      <c r="AR152" s="510"/>
      <c r="AS152" s="510"/>
      <c r="AT152" s="510"/>
      <c r="AU152" s="510"/>
      <c r="AV152" s="510"/>
    </row>
    <row r="153" spans="1:48" x14ac:dyDescent="0.3">
      <c r="A153" s="510"/>
      <c r="B153" s="510"/>
      <c r="C153" s="510"/>
      <c r="D153" s="510"/>
      <c r="E153" s="510"/>
      <c r="F153" s="510"/>
      <c r="G153" s="510"/>
      <c r="H153" s="510"/>
      <c r="I153" s="510"/>
      <c r="J153" s="510"/>
      <c r="K153" s="510"/>
      <c r="L153" s="510"/>
      <c r="M153" s="510"/>
      <c r="N153" s="510"/>
      <c r="O153" s="510"/>
      <c r="P153" s="510"/>
      <c r="Q153" s="510"/>
      <c r="R153" s="510"/>
      <c r="S153" s="510"/>
      <c r="T153" s="510"/>
      <c r="U153" s="510"/>
      <c r="V153" s="510"/>
      <c r="W153" s="510"/>
      <c r="X153" s="510"/>
      <c r="Y153" s="510"/>
      <c r="Z153" s="510"/>
      <c r="AA153" s="510"/>
      <c r="AB153" s="510"/>
      <c r="AC153" s="510"/>
      <c r="AD153" s="510"/>
      <c r="AE153" s="510"/>
      <c r="AF153" s="510"/>
      <c r="AG153" s="510"/>
      <c r="AH153" s="510"/>
      <c r="AI153" s="510"/>
      <c r="AJ153" s="510"/>
      <c r="AK153" s="510"/>
      <c r="AL153" s="510"/>
      <c r="AM153" s="510"/>
      <c r="AN153" s="510"/>
      <c r="AO153" s="510"/>
      <c r="AP153" s="510"/>
      <c r="AQ153" s="510"/>
      <c r="AR153" s="510"/>
      <c r="AS153" s="510"/>
      <c r="AT153" s="510"/>
      <c r="AU153" s="510"/>
      <c r="AV153" s="510"/>
    </row>
    <row r="154" spans="1:48" x14ac:dyDescent="0.3">
      <c r="A154" s="510"/>
      <c r="B154" s="510"/>
      <c r="C154" s="510"/>
      <c r="D154" s="510"/>
      <c r="E154" s="510"/>
      <c r="F154" s="510"/>
      <c r="G154" s="510"/>
      <c r="H154" s="510"/>
      <c r="I154" s="510"/>
      <c r="J154" s="510"/>
      <c r="K154" s="510"/>
      <c r="L154" s="510"/>
      <c r="M154" s="510"/>
      <c r="N154" s="510"/>
      <c r="O154" s="510"/>
      <c r="P154" s="510"/>
      <c r="Q154" s="510"/>
      <c r="R154" s="510"/>
      <c r="S154" s="510"/>
      <c r="T154" s="510"/>
      <c r="U154" s="510"/>
      <c r="V154" s="510"/>
      <c r="W154" s="510"/>
      <c r="X154" s="510"/>
      <c r="Y154" s="510"/>
      <c r="Z154" s="510"/>
      <c r="AA154" s="510"/>
      <c r="AB154" s="510"/>
      <c r="AC154" s="510"/>
      <c r="AD154" s="510"/>
      <c r="AE154" s="510"/>
      <c r="AF154" s="510"/>
      <c r="AG154" s="510"/>
      <c r="AH154" s="510"/>
      <c r="AI154" s="510"/>
      <c r="AJ154" s="510"/>
      <c r="AK154" s="510"/>
      <c r="AL154" s="510"/>
      <c r="AM154" s="510"/>
      <c r="AN154" s="510"/>
      <c r="AO154" s="510"/>
      <c r="AP154" s="510"/>
      <c r="AQ154" s="510"/>
      <c r="AR154" s="510"/>
      <c r="AS154" s="510"/>
      <c r="AT154" s="510"/>
      <c r="AU154" s="510"/>
      <c r="AV154" s="510"/>
    </row>
    <row r="155" spans="1:48" x14ac:dyDescent="0.3">
      <c r="A155" s="510"/>
      <c r="B155" s="510"/>
      <c r="C155" s="510"/>
      <c r="D155" s="510"/>
      <c r="E155" s="510"/>
      <c r="F155" s="510"/>
      <c r="G155" s="510"/>
      <c r="H155" s="510"/>
      <c r="I155" s="510"/>
      <c r="J155" s="510"/>
      <c r="K155" s="510"/>
      <c r="L155" s="510"/>
      <c r="M155" s="510"/>
      <c r="N155" s="510"/>
      <c r="O155" s="510"/>
      <c r="P155" s="510"/>
      <c r="Q155" s="510"/>
      <c r="R155" s="510"/>
      <c r="S155" s="510"/>
      <c r="T155" s="510"/>
      <c r="U155" s="510"/>
      <c r="V155" s="510"/>
      <c r="W155" s="510"/>
      <c r="X155" s="510"/>
      <c r="Y155" s="510"/>
      <c r="Z155" s="510"/>
      <c r="AA155" s="510"/>
      <c r="AB155" s="510"/>
      <c r="AC155" s="510"/>
      <c r="AD155" s="510"/>
      <c r="AE155" s="510"/>
      <c r="AF155" s="510"/>
      <c r="AG155" s="510"/>
      <c r="AH155" s="510"/>
      <c r="AI155" s="510"/>
      <c r="AJ155" s="510"/>
      <c r="AK155" s="510"/>
      <c r="AL155" s="510"/>
      <c r="AM155" s="510"/>
      <c r="AN155" s="510"/>
      <c r="AO155" s="510"/>
      <c r="AP155" s="510"/>
      <c r="AQ155" s="510"/>
      <c r="AR155" s="510"/>
      <c r="AS155" s="510"/>
      <c r="AT155" s="510"/>
      <c r="AU155" s="510"/>
      <c r="AV155" s="510"/>
    </row>
    <row r="156" spans="1:48" x14ac:dyDescent="0.3">
      <c r="A156" s="510"/>
      <c r="B156" s="510"/>
      <c r="C156" s="510"/>
      <c r="D156" s="510"/>
      <c r="E156" s="510"/>
      <c r="F156" s="510"/>
      <c r="G156" s="510"/>
      <c r="H156" s="510"/>
      <c r="I156" s="510"/>
      <c r="J156" s="510"/>
      <c r="K156" s="510"/>
      <c r="L156" s="510"/>
      <c r="M156" s="510"/>
      <c r="N156" s="510"/>
      <c r="O156" s="510"/>
      <c r="P156" s="510"/>
      <c r="Q156" s="510"/>
      <c r="R156" s="510"/>
      <c r="S156" s="510"/>
      <c r="T156" s="510"/>
      <c r="U156" s="510"/>
      <c r="V156" s="510"/>
      <c r="W156" s="510"/>
      <c r="X156" s="510"/>
      <c r="Y156" s="510"/>
      <c r="Z156" s="510"/>
      <c r="AA156" s="510"/>
      <c r="AB156" s="510"/>
      <c r="AC156" s="510"/>
      <c r="AD156" s="510"/>
      <c r="AE156" s="510"/>
      <c r="AF156" s="510"/>
      <c r="AG156" s="510"/>
      <c r="AH156" s="510"/>
      <c r="AI156" s="510"/>
      <c r="AJ156" s="510"/>
      <c r="AK156" s="510"/>
      <c r="AL156" s="510"/>
      <c r="AM156" s="510"/>
      <c r="AN156" s="510"/>
      <c r="AO156" s="510"/>
      <c r="AP156" s="510"/>
      <c r="AQ156" s="510"/>
      <c r="AR156" s="510"/>
      <c r="AS156" s="510"/>
      <c r="AT156" s="510"/>
      <c r="AU156" s="510"/>
      <c r="AV156" s="510"/>
    </row>
    <row r="157" spans="1:48" x14ac:dyDescent="0.3">
      <c r="A157" s="510"/>
      <c r="B157" s="510"/>
      <c r="C157" s="510"/>
      <c r="D157" s="510"/>
      <c r="E157" s="510"/>
      <c r="F157" s="510"/>
      <c r="G157" s="510"/>
      <c r="H157" s="510"/>
      <c r="I157" s="510"/>
      <c r="J157" s="510"/>
      <c r="K157" s="510"/>
      <c r="L157" s="510"/>
      <c r="M157" s="510"/>
      <c r="N157" s="510"/>
      <c r="O157" s="510"/>
      <c r="P157" s="510"/>
      <c r="Q157" s="510"/>
      <c r="R157" s="510"/>
      <c r="S157" s="510"/>
      <c r="T157" s="510"/>
      <c r="U157" s="510"/>
      <c r="V157" s="510"/>
      <c r="W157" s="510"/>
      <c r="X157" s="510"/>
      <c r="Y157" s="510"/>
      <c r="Z157" s="510"/>
      <c r="AA157" s="510"/>
      <c r="AB157" s="510"/>
      <c r="AC157" s="510"/>
      <c r="AD157" s="510"/>
      <c r="AE157" s="510"/>
      <c r="AF157" s="510"/>
      <c r="AG157" s="510"/>
      <c r="AH157" s="510"/>
      <c r="AI157" s="510"/>
      <c r="AJ157" s="510"/>
      <c r="AK157" s="510"/>
      <c r="AL157" s="510"/>
      <c r="AM157" s="510"/>
      <c r="AN157" s="510"/>
      <c r="AO157" s="510"/>
      <c r="AP157" s="510"/>
      <c r="AQ157" s="510"/>
      <c r="AR157" s="510"/>
      <c r="AS157" s="510"/>
      <c r="AT157" s="510"/>
      <c r="AU157" s="510"/>
      <c r="AV157" s="510"/>
    </row>
    <row r="158" spans="1:48" x14ac:dyDescent="0.3">
      <c r="A158" s="510"/>
      <c r="B158" s="510"/>
      <c r="C158" s="510"/>
      <c r="D158" s="510"/>
      <c r="E158" s="510"/>
      <c r="F158" s="510"/>
      <c r="G158" s="510"/>
      <c r="H158" s="510"/>
      <c r="I158" s="510"/>
      <c r="J158" s="510"/>
      <c r="K158" s="510"/>
      <c r="L158" s="510"/>
      <c r="M158" s="510"/>
      <c r="N158" s="510"/>
      <c r="O158" s="510"/>
      <c r="P158" s="510"/>
      <c r="Q158" s="510"/>
      <c r="R158" s="510"/>
      <c r="S158" s="510"/>
      <c r="T158" s="510"/>
      <c r="U158" s="510"/>
      <c r="V158" s="510"/>
      <c r="W158" s="510"/>
      <c r="X158" s="510"/>
      <c r="Y158" s="510"/>
      <c r="Z158" s="510"/>
      <c r="AA158" s="510"/>
      <c r="AB158" s="510"/>
      <c r="AC158" s="510"/>
      <c r="AD158" s="510"/>
      <c r="AE158" s="510"/>
      <c r="AF158" s="510"/>
      <c r="AG158" s="510"/>
      <c r="AH158" s="510"/>
      <c r="AI158" s="510"/>
      <c r="AJ158" s="510"/>
      <c r="AK158" s="510"/>
      <c r="AL158" s="510"/>
      <c r="AM158" s="510"/>
      <c r="AN158" s="510"/>
      <c r="AO158" s="510"/>
      <c r="AP158" s="510"/>
      <c r="AQ158" s="510"/>
      <c r="AR158" s="510"/>
      <c r="AS158" s="510"/>
      <c r="AT158" s="510"/>
      <c r="AU158" s="510"/>
      <c r="AV158" s="510"/>
    </row>
    <row r="159" spans="1:48" x14ac:dyDescent="0.3">
      <c r="A159" s="510"/>
      <c r="B159" s="510"/>
      <c r="C159" s="510"/>
      <c r="D159" s="510"/>
      <c r="E159" s="510"/>
      <c r="F159" s="510"/>
      <c r="G159" s="510"/>
      <c r="H159" s="510"/>
      <c r="I159" s="510"/>
      <c r="J159" s="510"/>
      <c r="K159" s="510"/>
      <c r="L159" s="510"/>
      <c r="M159" s="510"/>
      <c r="N159" s="510"/>
      <c r="O159" s="510"/>
      <c r="P159" s="510"/>
      <c r="Q159" s="510"/>
      <c r="R159" s="510"/>
      <c r="S159" s="510"/>
      <c r="T159" s="510"/>
      <c r="U159" s="510"/>
      <c r="V159" s="510"/>
      <c r="W159" s="510"/>
      <c r="X159" s="510"/>
      <c r="Y159" s="510"/>
      <c r="Z159" s="510"/>
      <c r="AA159" s="510"/>
      <c r="AB159" s="510"/>
      <c r="AC159" s="510"/>
      <c r="AD159" s="510"/>
      <c r="AE159" s="510"/>
      <c r="AF159" s="510"/>
      <c r="AG159" s="510"/>
      <c r="AH159" s="510"/>
      <c r="AI159" s="510"/>
      <c r="AJ159" s="510"/>
      <c r="AK159" s="510"/>
      <c r="AL159" s="510"/>
      <c r="AM159" s="510"/>
      <c r="AN159" s="510"/>
      <c r="AO159" s="510"/>
      <c r="AP159" s="510"/>
      <c r="AQ159" s="510"/>
      <c r="AR159" s="510"/>
      <c r="AS159" s="510"/>
      <c r="AT159" s="510"/>
      <c r="AU159" s="510"/>
      <c r="AV159" s="510"/>
    </row>
    <row r="160" spans="1:48" x14ac:dyDescent="0.3">
      <c r="A160" s="510"/>
      <c r="B160" s="510"/>
      <c r="C160" s="510"/>
      <c r="D160" s="510"/>
      <c r="E160" s="510"/>
      <c r="F160" s="510"/>
      <c r="G160" s="510"/>
      <c r="H160" s="510"/>
      <c r="I160" s="510"/>
      <c r="J160" s="510"/>
      <c r="K160" s="510"/>
      <c r="L160" s="510"/>
      <c r="M160" s="510"/>
      <c r="N160" s="510"/>
      <c r="O160" s="510"/>
      <c r="P160" s="510"/>
      <c r="Q160" s="510"/>
      <c r="R160" s="510"/>
      <c r="S160" s="510"/>
      <c r="T160" s="510"/>
      <c r="U160" s="510"/>
      <c r="V160" s="510"/>
      <c r="W160" s="510"/>
      <c r="X160" s="510"/>
      <c r="Y160" s="510"/>
      <c r="Z160" s="510"/>
      <c r="AA160" s="510"/>
      <c r="AB160" s="510"/>
      <c r="AC160" s="510"/>
      <c r="AD160" s="510"/>
      <c r="AE160" s="510"/>
      <c r="AF160" s="510"/>
      <c r="AG160" s="510"/>
      <c r="AH160" s="510"/>
      <c r="AI160" s="510"/>
      <c r="AJ160" s="510"/>
      <c r="AK160" s="510"/>
      <c r="AL160" s="510"/>
      <c r="AM160" s="510"/>
      <c r="AN160" s="510"/>
      <c r="AO160" s="510"/>
      <c r="AP160" s="510"/>
      <c r="AQ160" s="510"/>
      <c r="AR160" s="510"/>
      <c r="AS160" s="510"/>
      <c r="AT160" s="510"/>
      <c r="AU160" s="510"/>
      <c r="AV160" s="510"/>
    </row>
    <row r="161" spans="1:48" x14ac:dyDescent="0.3">
      <c r="A161" s="510"/>
      <c r="B161" s="510"/>
      <c r="C161" s="510"/>
      <c r="D161" s="510"/>
      <c r="E161" s="510"/>
      <c r="F161" s="510"/>
      <c r="G161" s="510"/>
      <c r="H161" s="510"/>
      <c r="I161" s="510"/>
      <c r="J161" s="510"/>
      <c r="K161" s="510"/>
      <c r="L161" s="510"/>
      <c r="M161" s="510"/>
      <c r="N161" s="510"/>
      <c r="O161" s="510"/>
      <c r="P161" s="510"/>
      <c r="Q161" s="510"/>
      <c r="R161" s="510"/>
      <c r="S161" s="510"/>
      <c r="T161" s="510"/>
      <c r="U161" s="510"/>
      <c r="V161" s="510"/>
      <c r="W161" s="510"/>
      <c r="X161" s="510"/>
      <c r="Y161" s="510"/>
      <c r="Z161" s="510"/>
      <c r="AA161" s="510"/>
      <c r="AB161" s="510"/>
      <c r="AC161" s="510"/>
      <c r="AD161" s="510"/>
      <c r="AE161" s="510"/>
      <c r="AF161" s="510"/>
      <c r="AG161" s="510"/>
      <c r="AH161" s="510"/>
      <c r="AI161" s="510"/>
      <c r="AJ161" s="510"/>
      <c r="AK161" s="510"/>
      <c r="AL161" s="510"/>
      <c r="AM161" s="510"/>
      <c r="AN161" s="510"/>
      <c r="AO161" s="510"/>
      <c r="AP161" s="510"/>
      <c r="AQ161" s="510"/>
      <c r="AR161" s="510"/>
      <c r="AS161" s="510"/>
      <c r="AT161" s="510"/>
      <c r="AU161" s="510"/>
      <c r="AV161" s="510"/>
    </row>
    <row r="162" spans="1:48" x14ac:dyDescent="0.3">
      <c r="A162" s="510"/>
      <c r="B162" s="510"/>
      <c r="C162" s="510"/>
      <c r="D162" s="510"/>
      <c r="E162" s="510"/>
      <c r="F162" s="510"/>
      <c r="G162" s="510"/>
      <c r="H162" s="510"/>
      <c r="I162" s="510"/>
      <c r="J162" s="510"/>
      <c r="K162" s="510"/>
      <c r="L162" s="510"/>
      <c r="M162" s="510"/>
      <c r="N162" s="510"/>
      <c r="O162" s="510"/>
      <c r="P162" s="510"/>
      <c r="Q162" s="510"/>
      <c r="R162" s="510"/>
      <c r="S162" s="510"/>
      <c r="T162" s="510"/>
      <c r="U162" s="510"/>
      <c r="V162" s="510"/>
      <c r="W162" s="510"/>
      <c r="X162" s="510"/>
      <c r="Y162" s="510"/>
      <c r="Z162" s="510"/>
      <c r="AA162" s="510"/>
      <c r="AB162" s="510"/>
      <c r="AC162" s="510"/>
      <c r="AD162" s="510"/>
      <c r="AE162" s="510"/>
      <c r="AF162" s="510"/>
      <c r="AG162" s="510"/>
      <c r="AH162" s="510"/>
      <c r="AI162" s="510"/>
      <c r="AJ162" s="510"/>
      <c r="AK162" s="510"/>
      <c r="AL162" s="510"/>
      <c r="AM162" s="510"/>
      <c r="AN162" s="510"/>
      <c r="AO162" s="510"/>
      <c r="AP162" s="510"/>
      <c r="AQ162" s="510"/>
      <c r="AR162" s="510"/>
      <c r="AS162" s="510"/>
      <c r="AT162" s="510"/>
      <c r="AU162" s="510"/>
      <c r="AV162" s="510"/>
    </row>
    <row r="163" spans="1:48" x14ac:dyDescent="0.3">
      <c r="A163" s="510"/>
      <c r="B163" s="510"/>
      <c r="C163" s="510"/>
      <c r="D163" s="510"/>
      <c r="E163" s="510"/>
      <c r="F163" s="510"/>
      <c r="G163" s="510"/>
      <c r="H163" s="510"/>
      <c r="I163" s="510"/>
      <c r="J163" s="510"/>
      <c r="K163" s="510"/>
      <c r="L163" s="510"/>
      <c r="M163" s="510"/>
      <c r="N163" s="510"/>
      <c r="O163" s="510"/>
      <c r="P163" s="510"/>
      <c r="Q163" s="510"/>
      <c r="R163" s="510"/>
      <c r="S163" s="510"/>
      <c r="T163" s="510"/>
      <c r="U163" s="510"/>
      <c r="V163" s="510"/>
      <c r="W163" s="510"/>
      <c r="X163" s="510"/>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row>
    <row r="164" spans="1:48" x14ac:dyDescent="0.3">
      <c r="A164" s="510"/>
      <c r="B164" s="510"/>
      <c r="C164" s="510"/>
      <c r="D164" s="510"/>
      <c r="E164" s="510"/>
      <c r="F164" s="510"/>
      <c r="G164" s="510"/>
      <c r="H164" s="510"/>
      <c r="I164" s="510"/>
      <c r="J164" s="510"/>
      <c r="K164" s="510"/>
      <c r="L164" s="510"/>
      <c r="M164" s="510"/>
      <c r="N164" s="510"/>
      <c r="O164" s="510"/>
      <c r="P164" s="510"/>
      <c r="Q164" s="510"/>
      <c r="R164" s="510"/>
      <c r="S164" s="510"/>
      <c r="T164" s="510"/>
      <c r="U164" s="510"/>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row>
    <row r="165" spans="1:48" x14ac:dyDescent="0.3">
      <c r="A165" s="510"/>
      <c r="B165" s="510"/>
      <c r="C165" s="510"/>
      <c r="D165" s="510"/>
      <c r="E165" s="510"/>
      <c r="F165" s="510"/>
      <c r="G165" s="510"/>
      <c r="H165" s="510"/>
      <c r="I165" s="510"/>
      <c r="J165" s="510"/>
      <c r="K165" s="510"/>
      <c r="L165" s="510"/>
      <c r="M165" s="510"/>
      <c r="N165" s="510"/>
      <c r="O165" s="510"/>
      <c r="P165" s="510"/>
      <c r="Q165" s="510"/>
      <c r="R165" s="510"/>
      <c r="S165" s="510"/>
      <c r="T165" s="510"/>
      <c r="U165" s="510"/>
      <c r="V165" s="510"/>
      <c r="W165" s="510"/>
      <c r="X165" s="510"/>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row>
    <row r="166" spans="1:48" x14ac:dyDescent="0.3">
      <c r="A166" s="510"/>
      <c r="B166" s="510"/>
      <c r="C166" s="510"/>
      <c r="D166" s="510"/>
      <c r="E166" s="510"/>
      <c r="F166" s="510"/>
      <c r="G166" s="510"/>
      <c r="H166" s="510"/>
      <c r="I166" s="510"/>
      <c r="J166" s="510"/>
      <c r="K166" s="510"/>
      <c r="L166" s="510"/>
      <c r="M166" s="510"/>
      <c r="N166" s="510"/>
      <c r="O166" s="510"/>
      <c r="P166" s="510"/>
      <c r="Q166" s="510"/>
      <c r="R166" s="510"/>
      <c r="S166" s="510"/>
      <c r="T166" s="510"/>
      <c r="U166" s="510"/>
      <c r="V166" s="510"/>
      <c r="W166" s="510"/>
      <c r="X166" s="510"/>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row>
    <row r="167" spans="1:48" x14ac:dyDescent="0.3">
      <c r="A167" s="510"/>
      <c r="B167" s="510"/>
      <c r="C167" s="510"/>
      <c r="D167" s="510"/>
      <c r="E167" s="510"/>
      <c r="F167" s="510"/>
      <c r="G167" s="510"/>
      <c r="H167" s="510"/>
      <c r="I167" s="510"/>
      <c r="J167" s="510"/>
      <c r="K167" s="510"/>
      <c r="L167" s="510"/>
      <c r="M167" s="510"/>
      <c r="N167" s="510"/>
      <c r="O167" s="510"/>
      <c r="P167" s="510"/>
      <c r="Q167" s="510"/>
      <c r="R167" s="510"/>
      <c r="S167" s="510"/>
      <c r="T167" s="510"/>
      <c r="U167" s="510"/>
      <c r="V167" s="510"/>
      <c r="W167" s="510"/>
      <c r="X167" s="510"/>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row>
    <row r="168" spans="1:48" x14ac:dyDescent="0.3">
      <c r="A168" s="510"/>
      <c r="B168" s="510"/>
      <c r="C168" s="510"/>
      <c r="D168" s="510"/>
      <c r="E168" s="510"/>
      <c r="F168" s="510"/>
      <c r="G168" s="510"/>
      <c r="H168" s="510"/>
      <c r="I168" s="510"/>
      <c r="J168" s="510"/>
      <c r="K168" s="510"/>
      <c r="L168" s="510"/>
      <c r="M168" s="510"/>
      <c r="N168" s="510"/>
      <c r="O168" s="510"/>
      <c r="P168" s="510"/>
      <c r="Q168" s="510"/>
      <c r="R168" s="510"/>
      <c r="S168" s="510"/>
      <c r="T168" s="510"/>
      <c r="U168" s="510"/>
      <c r="V168" s="510"/>
      <c r="W168" s="510"/>
      <c r="X168" s="510"/>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row>
    <row r="169" spans="1:48" x14ac:dyDescent="0.3">
      <c r="A169" s="510"/>
      <c r="B169" s="510"/>
      <c r="C169" s="510"/>
      <c r="D169" s="510"/>
      <c r="E169" s="510"/>
      <c r="F169" s="510"/>
      <c r="G169" s="510"/>
      <c r="H169" s="510"/>
      <c r="I169" s="510"/>
      <c r="J169" s="510"/>
      <c r="K169" s="510"/>
      <c r="L169" s="510"/>
      <c r="M169" s="510"/>
      <c r="N169" s="510"/>
      <c r="O169" s="510"/>
      <c r="P169" s="510"/>
      <c r="Q169" s="510"/>
      <c r="R169" s="510"/>
      <c r="S169" s="510"/>
      <c r="T169" s="510"/>
      <c r="U169" s="510"/>
      <c r="V169" s="510"/>
      <c r="W169" s="510"/>
      <c r="X169" s="510"/>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row>
    <row r="170" spans="1:48" x14ac:dyDescent="0.3">
      <c r="A170" s="510"/>
      <c r="B170" s="510"/>
      <c r="C170" s="510"/>
      <c r="D170" s="510"/>
      <c r="E170" s="510"/>
      <c r="F170" s="510"/>
      <c r="G170" s="510"/>
      <c r="H170" s="510"/>
      <c r="I170" s="510"/>
      <c r="J170" s="510"/>
      <c r="K170" s="510"/>
      <c r="L170" s="510"/>
      <c r="M170" s="510"/>
      <c r="N170" s="510"/>
      <c r="O170" s="510"/>
      <c r="P170" s="510"/>
      <c r="Q170" s="510"/>
      <c r="R170" s="510"/>
      <c r="S170" s="510"/>
      <c r="T170" s="510"/>
      <c r="U170" s="510"/>
      <c r="V170" s="510"/>
      <c r="W170" s="510"/>
      <c r="X170" s="510"/>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row>
    <row r="171" spans="1:48" x14ac:dyDescent="0.3">
      <c r="A171" s="510"/>
      <c r="B171" s="510"/>
      <c r="C171" s="510"/>
      <c r="D171" s="510"/>
      <c r="E171" s="510"/>
      <c r="F171" s="510"/>
      <c r="G171" s="510"/>
      <c r="H171" s="510"/>
      <c r="I171" s="510"/>
      <c r="J171" s="510"/>
      <c r="K171" s="510"/>
      <c r="L171" s="510"/>
      <c r="M171" s="510"/>
      <c r="N171" s="510"/>
      <c r="O171" s="510"/>
      <c r="P171" s="510"/>
      <c r="Q171" s="510"/>
      <c r="R171" s="510"/>
      <c r="S171" s="510"/>
      <c r="T171" s="510"/>
      <c r="U171" s="510"/>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row>
    <row r="172" spans="1:48" x14ac:dyDescent="0.3">
      <c r="A172" s="510"/>
      <c r="B172" s="510"/>
      <c r="C172" s="510"/>
      <c r="D172" s="510"/>
      <c r="E172" s="510"/>
      <c r="F172" s="510"/>
      <c r="G172" s="510"/>
      <c r="H172" s="510"/>
      <c r="I172" s="510"/>
      <c r="J172" s="510"/>
      <c r="K172" s="510"/>
      <c r="L172" s="510"/>
      <c r="M172" s="510"/>
      <c r="N172" s="510"/>
      <c r="O172" s="510"/>
      <c r="P172" s="510"/>
      <c r="Q172" s="510"/>
      <c r="R172" s="510"/>
      <c r="S172" s="510"/>
      <c r="T172" s="510"/>
      <c r="U172" s="510"/>
      <c r="V172" s="510"/>
      <c r="W172" s="510"/>
      <c r="X172" s="510"/>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row>
    <row r="173" spans="1:48" x14ac:dyDescent="0.3">
      <c r="A173" s="510"/>
      <c r="B173" s="510"/>
      <c r="C173" s="510"/>
      <c r="D173" s="510"/>
      <c r="E173" s="510"/>
      <c r="F173" s="510"/>
      <c r="G173" s="510"/>
      <c r="H173" s="510"/>
      <c r="I173" s="510"/>
      <c r="J173" s="510"/>
      <c r="K173" s="510"/>
      <c r="L173" s="510"/>
      <c r="M173" s="510"/>
      <c r="N173" s="510"/>
      <c r="O173" s="510"/>
      <c r="P173" s="510"/>
      <c r="Q173" s="510"/>
      <c r="R173" s="510"/>
      <c r="S173" s="510"/>
      <c r="T173" s="510"/>
      <c r="U173" s="510"/>
      <c r="V173" s="510"/>
      <c r="W173" s="510"/>
      <c r="X173" s="510"/>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row>
    <row r="174" spans="1:48" x14ac:dyDescent="0.3">
      <c r="A174" s="510"/>
      <c r="B174" s="510"/>
      <c r="C174" s="510"/>
      <c r="D174" s="510"/>
      <c r="E174" s="510"/>
      <c r="F174" s="510"/>
      <c r="G174" s="510"/>
      <c r="H174" s="510"/>
      <c r="I174" s="510"/>
      <c r="J174" s="510"/>
      <c r="K174" s="510"/>
      <c r="L174" s="510"/>
      <c r="M174" s="510"/>
      <c r="N174" s="510"/>
      <c r="O174" s="510"/>
      <c r="P174" s="510"/>
      <c r="Q174" s="510"/>
      <c r="R174" s="510"/>
      <c r="S174" s="510"/>
      <c r="T174" s="510"/>
      <c r="U174" s="510"/>
      <c r="V174" s="510"/>
      <c r="W174" s="510"/>
      <c r="X174" s="510"/>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row>
    <row r="175" spans="1:48" x14ac:dyDescent="0.3">
      <c r="A175" s="510"/>
      <c r="B175" s="510"/>
      <c r="C175" s="510"/>
      <c r="D175" s="510"/>
      <c r="E175" s="510"/>
      <c r="F175" s="510"/>
      <c r="G175" s="510"/>
      <c r="H175" s="510"/>
      <c r="I175" s="510"/>
      <c r="J175" s="510"/>
      <c r="K175" s="510"/>
      <c r="L175" s="510"/>
      <c r="M175" s="510"/>
      <c r="N175" s="510"/>
      <c r="O175" s="510"/>
      <c r="P175" s="510"/>
      <c r="Q175" s="510"/>
      <c r="R175" s="510"/>
      <c r="S175" s="510"/>
      <c r="T175" s="510"/>
      <c r="U175" s="510"/>
      <c r="V175" s="510"/>
      <c r="W175" s="510"/>
      <c r="X175" s="510"/>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row>
    <row r="176" spans="1:48" x14ac:dyDescent="0.3">
      <c r="A176" s="510"/>
      <c r="B176" s="510"/>
      <c r="C176" s="510"/>
      <c r="D176" s="510"/>
      <c r="E176" s="510"/>
      <c r="F176" s="510"/>
      <c r="G176" s="510"/>
      <c r="H176" s="510"/>
      <c r="I176" s="510"/>
      <c r="J176" s="510"/>
      <c r="K176" s="510"/>
      <c r="L176" s="510"/>
      <c r="M176" s="510"/>
      <c r="N176" s="510"/>
      <c r="O176" s="510"/>
      <c r="P176" s="510"/>
      <c r="Q176" s="510"/>
      <c r="R176" s="510"/>
      <c r="S176" s="510"/>
      <c r="T176" s="510"/>
      <c r="U176" s="510"/>
      <c r="V176" s="510"/>
      <c r="W176" s="510"/>
      <c r="X176" s="510"/>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row>
    <row r="177" spans="1:48" x14ac:dyDescent="0.3">
      <c r="A177" s="510"/>
      <c r="B177" s="510"/>
      <c r="C177" s="510"/>
      <c r="D177" s="510"/>
      <c r="E177" s="510"/>
      <c r="F177" s="510"/>
      <c r="G177" s="510"/>
      <c r="H177" s="510"/>
      <c r="I177" s="510"/>
      <c r="J177" s="510"/>
      <c r="K177" s="510"/>
      <c r="L177" s="510"/>
      <c r="M177" s="510"/>
      <c r="N177" s="510"/>
      <c r="O177" s="510"/>
      <c r="P177" s="510"/>
      <c r="Q177" s="510"/>
      <c r="R177" s="510"/>
      <c r="S177" s="510"/>
      <c r="T177" s="510"/>
      <c r="U177" s="510"/>
      <c r="V177" s="510"/>
      <c r="W177" s="510"/>
      <c r="X177" s="510"/>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row>
    <row r="178" spans="1:48" x14ac:dyDescent="0.3">
      <c r="A178" s="510"/>
      <c r="B178" s="510"/>
      <c r="C178" s="510"/>
      <c r="D178" s="510"/>
      <c r="E178" s="510"/>
      <c r="F178" s="510"/>
      <c r="G178" s="510"/>
      <c r="H178" s="510"/>
      <c r="I178" s="510"/>
      <c r="J178" s="510"/>
      <c r="K178" s="510"/>
      <c r="L178" s="510"/>
      <c r="M178" s="510"/>
      <c r="N178" s="510"/>
      <c r="O178" s="510"/>
      <c r="P178" s="510"/>
      <c r="Q178" s="510"/>
      <c r="R178" s="510"/>
      <c r="S178" s="510"/>
      <c r="T178" s="510"/>
      <c r="U178" s="510"/>
      <c r="V178" s="510"/>
      <c r="W178" s="510"/>
      <c r="X178" s="510"/>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row>
    <row r="179" spans="1:48" x14ac:dyDescent="0.3">
      <c r="A179" s="510"/>
      <c r="B179" s="510"/>
      <c r="C179" s="510"/>
      <c r="D179" s="510"/>
      <c r="E179" s="510"/>
      <c r="F179" s="510"/>
      <c r="G179" s="510"/>
      <c r="H179" s="510"/>
      <c r="I179" s="510"/>
      <c r="J179" s="510"/>
      <c r="K179" s="510"/>
      <c r="L179" s="510"/>
      <c r="M179" s="510"/>
      <c r="N179" s="510"/>
      <c r="O179" s="510"/>
      <c r="P179" s="510"/>
      <c r="Q179" s="510"/>
      <c r="R179" s="510"/>
      <c r="S179" s="510"/>
      <c r="T179" s="510"/>
      <c r="U179" s="510"/>
      <c r="V179" s="510"/>
      <c r="W179" s="510"/>
      <c r="X179" s="510"/>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row>
    <row r="180" spans="1:48" x14ac:dyDescent="0.3">
      <c r="A180" s="510"/>
      <c r="B180" s="510"/>
      <c r="C180" s="510"/>
      <c r="D180" s="510"/>
      <c r="E180" s="510"/>
      <c r="F180" s="510"/>
      <c r="G180" s="510"/>
      <c r="H180" s="510"/>
      <c r="I180" s="510"/>
      <c r="J180" s="510"/>
      <c r="K180" s="510"/>
      <c r="L180" s="510"/>
      <c r="M180" s="510"/>
      <c r="N180" s="510"/>
      <c r="O180" s="510"/>
      <c r="P180" s="510"/>
      <c r="Q180" s="510"/>
      <c r="R180" s="510"/>
      <c r="S180" s="510"/>
      <c r="T180" s="510"/>
      <c r="U180" s="510"/>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row>
    <row r="181" spans="1:48" x14ac:dyDescent="0.3">
      <c r="A181" s="510"/>
      <c r="B181" s="510"/>
      <c r="C181" s="510"/>
      <c r="D181" s="510"/>
      <c r="E181" s="510"/>
      <c r="F181" s="510"/>
      <c r="G181" s="510"/>
      <c r="H181" s="510"/>
      <c r="I181" s="510"/>
      <c r="J181" s="510"/>
      <c r="K181" s="510"/>
      <c r="L181" s="510"/>
      <c r="M181" s="510"/>
      <c r="N181" s="510"/>
      <c r="O181" s="510"/>
      <c r="P181" s="510"/>
      <c r="Q181" s="510"/>
      <c r="R181" s="510"/>
      <c r="S181" s="510"/>
      <c r="T181" s="510"/>
      <c r="U181" s="510"/>
      <c r="V181" s="510"/>
      <c r="W181" s="510"/>
      <c r="X181" s="510"/>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row>
    <row r="182" spans="1:48" x14ac:dyDescent="0.3">
      <c r="A182" s="510"/>
      <c r="B182" s="510"/>
      <c r="C182" s="510"/>
      <c r="D182" s="510"/>
      <c r="E182" s="510"/>
      <c r="F182" s="510"/>
      <c r="G182" s="510"/>
      <c r="H182" s="510"/>
      <c r="I182" s="510"/>
      <c r="J182" s="510"/>
      <c r="K182" s="510"/>
      <c r="L182" s="510"/>
      <c r="M182" s="510"/>
      <c r="N182" s="510"/>
      <c r="O182" s="510"/>
      <c r="P182" s="510"/>
      <c r="Q182" s="510"/>
      <c r="R182" s="510"/>
      <c r="S182" s="510"/>
      <c r="T182" s="510"/>
      <c r="U182" s="510"/>
      <c r="V182" s="510"/>
      <c r="W182" s="510"/>
      <c r="X182" s="510"/>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row>
    <row r="183" spans="1:48" x14ac:dyDescent="0.3">
      <c r="A183" s="510"/>
      <c r="B183" s="510"/>
      <c r="C183" s="510"/>
      <c r="D183" s="510"/>
      <c r="E183" s="510"/>
      <c r="F183" s="510"/>
      <c r="G183" s="510"/>
      <c r="H183" s="510"/>
      <c r="I183" s="510"/>
      <c r="J183" s="510"/>
      <c r="K183" s="510"/>
      <c r="L183" s="510"/>
      <c r="M183" s="510"/>
      <c r="N183" s="510"/>
      <c r="O183" s="510"/>
      <c r="P183" s="510"/>
      <c r="Q183" s="510"/>
      <c r="R183" s="510"/>
      <c r="S183" s="510"/>
      <c r="T183" s="510"/>
      <c r="U183" s="510"/>
      <c r="V183" s="510"/>
      <c r="W183" s="510"/>
      <c r="X183" s="510"/>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row>
    <row r="184" spans="1:48" x14ac:dyDescent="0.3">
      <c r="A184" s="510"/>
      <c r="B184" s="510"/>
      <c r="C184" s="510"/>
      <c r="D184" s="510"/>
      <c r="E184" s="510"/>
      <c r="F184" s="510"/>
      <c r="G184" s="510"/>
      <c r="H184" s="510"/>
      <c r="I184" s="510"/>
      <c r="J184" s="510"/>
      <c r="K184" s="510"/>
      <c r="L184" s="510"/>
      <c r="M184" s="510"/>
      <c r="N184" s="510"/>
      <c r="O184" s="510"/>
      <c r="P184" s="510"/>
      <c r="Q184" s="510"/>
      <c r="R184" s="510"/>
      <c r="S184" s="510"/>
      <c r="T184" s="510"/>
      <c r="U184" s="510"/>
      <c r="V184" s="510"/>
      <c r="W184" s="510"/>
      <c r="X184" s="510"/>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row>
    <row r="185" spans="1:48" x14ac:dyDescent="0.3">
      <c r="A185" s="510"/>
      <c r="B185" s="510"/>
      <c r="C185" s="510"/>
      <c r="D185" s="510"/>
      <c r="E185" s="510"/>
      <c r="F185" s="510"/>
      <c r="G185" s="510"/>
      <c r="H185" s="510"/>
      <c r="I185" s="510"/>
      <c r="J185" s="510"/>
      <c r="K185" s="510"/>
      <c r="L185" s="510"/>
      <c r="M185" s="510"/>
      <c r="N185" s="510"/>
      <c r="O185" s="510"/>
      <c r="P185" s="510"/>
      <c r="Q185" s="510"/>
      <c r="R185" s="510"/>
      <c r="S185" s="510"/>
      <c r="T185" s="510"/>
      <c r="U185" s="510"/>
      <c r="V185" s="510"/>
      <c r="W185" s="510"/>
      <c r="X185" s="510"/>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row>
    <row r="186" spans="1:48" x14ac:dyDescent="0.3">
      <c r="A186" s="510"/>
      <c r="B186" s="510"/>
      <c r="C186" s="510"/>
      <c r="D186" s="510"/>
      <c r="E186" s="510"/>
      <c r="F186" s="510"/>
      <c r="G186" s="510"/>
      <c r="H186" s="510"/>
      <c r="I186" s="510"/>
      <c r="J186" s="510"/>
      <c r="K186" s="510"/>
      <c r="L186" s="510"/>
      <c r="M186" s="510"/>
      <c r="N186" s="510"/>
      <c r="O186" s="510"/>
      <c r="P186" s="510"/>
      <c r="Q186" s="510"/>
      <c r="R186" s="510"/>
      <c r="S186" s="510"/>
      <c r="T186" s="510"/>
      <c r="U186" s="510"/>
      <c r="V186" s="510"/>
      <c r="W186" s="510"/>
      <c r="X186" s="510"/>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row>
    <row r="187" spans="1:48" x14ac:dyDescent="0.3">
      <c r="A187" s="510"/>
      <c r="B187" s="510"/>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row>
    <row r="188" spans="1:48" x14ac:dyDescent="0.3">
      <c r="A188" s="510"/>
      <c r="B188" s="510"/>
      <c r="C188" s="510"/>
      <c r="D188" s="510"/>
      <c r="E188" s="510"/>
      <c r="F188" s="510"/>
      <c r="G188" s="510"/>
      <c r="H188" s="510"/>
      <c r="I188" s="510"/>
      <c r="J188" s="510"/>
      <c r="K188" s="510"/>
      <c r="L188" s="510"/>
      <c r="M188" s="510"/>
      <c r="N188" s="510"/>
      <c r="O188" s="510"/>
      <c r="P188" s="510"/>
      <c r="Q188" s="510"/>
      <c r="R188" s="510"/>
      <c r="S188" s="510"/>
      <c r="T188" s="510"/>
      <c r="U188" s="510"/>
      <c r="V188" s="510"/>
      <c r="W188" s="510"/>
      <c r="X188" s="510"/>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row>
    <row r="189" spans="1:48" x14ac:dyDescent="0.3">
      <c r="A189" s="510"/>
      <c r="B189" s="510"/>
      <c r="C189" s="510"/>
      <c r="D189" s="510"/>
      <c r="E189" s="510"/>
      <c r="F189" s="510"/>
      <c r="G189" s="510"/>
      <c r="H189" s="510"/>
      <c r="I189" s="510"/>
      <c r="J189" s="510"/>
      <c r="K189" s="510"/>
      <c r="L189" s="510"/>
      <c r="M189" s="510"/>
      <c r="N189" s="510"/>
      <c r="O189" s="510"/>
      <c r="P189" s="510"/>
      <c r="Q189" s="510"/>
      <c r="R189" s="510"/>
      <c r="S189" s="510"/>
      <c r="T189" s="510"/>
      <c r="U189" s="510"/>
      <c r="V189" s="510"/>
      <c r="W189" s="510"/>
      <c r="X189" s="510"/>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row>
    <row r="190" spans="1:48" x14ac:dyDescent="0.3">
      <c r="A190" s="510"/>
      <c r="B190" s="510"/>
      <c r="C190" s="510"/>
      <c r="D190" s="510"/>
      <c r="E190" s="510"/>
      <c r="F190" s="510"/>
      <c r="G190" s="510"/>
      <c r="H190" s="510"/>
      <c r="I190" s="510"/>
      <c r="J190" s="510"/>
      <c r="K190" s="510"/>
      <c r="L190" s="510"/>
      <c r="M190" s="510"/>
      <c r="N190" s="510"/>
      <c r="O190" s="510"/>
      <c r="P190" s="510"/>
      <c r="Q190" s="510"/>
      <c r="R190" s="510"/>
      <c r="S190" s="510"/>
      <c r="T190" s="510"/>
      <c r="U190" s="510"/>
      <c r="V190" s="510"/>
      <c r="W190" s="510"/>
      <c r="X190" s="510"/>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row>
    <row r="191" spans="1:48" x14ac:dyDescent="0.3">
      <c r="A191" s="510"/>
      <c r="B191" s="510"/>
      <c r="C191" s="510"/>
      <c r="D191" s="510"/>
      <c r="E191" s="510"/>
      <c r="F191" s="510"/>
      <c r="G191" s="510"/>
      <c r="H191" s="510"/>
      <c r="I191" s="510"/>
      <c r="J191" s="510"/>
      <c r="K191" s="510"/>
      <c r="L191" s="510"/>
      <c r="M191" s="510"/>
      <c r="N191" s="510"/>
      <c r="O191" s="510"/>
      <c r="P191" s="510"/>
      <c r="Q191" s="510"/>
      <c r="R191" s="510"/>
      <c r="S191" s="510"/>
      <c r="T191" s="510"/>
      <c r="U191" s="510"/>
      <c r="V191" s="510"/>
      <c r="W191" s="510"/>
      <c r="X191" s="510"/>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row>
    <row r="192" spans="1:48" x14ac:dyDescent="0.3">
      <c r="A192" s="510"/>
      <c r="B192" s="510"/>
      <c r="C192" s="510"/>
      <c r="D192" s="510"/>
      <c r="E192" s="510"/>
      <c r="F192" s="510"/>
      <c r="G192" s="510"/>
      <c r="H192" s="510"/>
      <c r="I192" s="510"/>
      <c r="J192" s="510"/>
      <c r="K192" s="510"/>
      <c r="L192" s="510"/>
      <c r="M192" s="510"/>
      <c r="N192" s="510"/>
      <c r="O192" s="510"/>
      <c r="P192" s="510"/>
      <c r="Q192" s="510"/>
      <c r="R192" s="510"/>
      <c r="S192" s="510"/>
      <c r="T192" s="510"/>
      <c r="U192" s="510"/>
      <c r="V192" s="510"/>
      <c r="W192" s="510"/>
      <c r="X192" s="510"/>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row>
    <row r="193" spans="1:48" x14ac:dyDescent="0.3">
      <c r="A193" s="510"/>
      <c r="B193" s="510"/>
      <c r="C193" s="510"/>
      <c r="D193" s="510"/>
      <c r="E193" s="510"/>
      <c r="F193" s="510"/>
      <c r="G193" s="510"/>
      <c r="H193" s="510"/>
      <c r="I193" s="510"/>
      <c r="J193" s="510"/>
      <c r="K193" s="510"/>
      <c r="L193" s="510"/>
      <c r="M193" s="510"/>
      <c r="N193" s="510"/>
      <c r="O193" s="510"/>
      <c r="P193" s="510"/>
      <c r="Q193" s="510"/>
      <c r="R193" s="510"/>
      <c r="S193" s="510"/>
      <c r="T193" s="510"/>
      <c r="U193" s="510"/>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row>
    <row r="194" spans="1:48" x14ac:dyDescent="0.3">
      <c r="A194" s="510"/>
      <c r="B194" s="510"/>
      <c r="C194" s="510"/>
      <c r="D194" s="510"/>
      <c r="E194" s="510"/>
      <c r="F194" s="510"/>
      <c r="G194" s="510"/>
      <c r="H194" s="510"/>
      <c r="I194" s="510"/>
      <c r="J194" s="510"/>
      <c r="K194" s="510"/>
      <c r="L194" s="510"/>
      <c r="M194" s="510"/>
      <c r="N194" s="510"/>
      <c r="O194" s="510"/>
      <c r="P194" s="510"/>
      <c r="Q194" s="510"/>
      <c r="R194" s="510"/>
      <c r="S194" s="510"/>
      <c r="T194" s="510"/>
      <c r="U194" s="510"/>
      <c r="V194" s="510"/>
      <c r="W194" s="510"/>
      <c r="X194" s="510"/>
      <c r="Y194" s="510"/>
      <c r="Z194" s="510"/>
      <c r="AA194" s="510"/>
      <c r="AB194" s="510"/>
      <c r="AC194" s="510"/>
      <c r="AD194" s="510"/>
      <c r="AE194" s="510"/>
      <c r="AF194" s="510"/>
      <c r="AG194" s="510"/>
      <c r="AH194" s="510"/>
      <c r="AI194" s="510"/>
      <c r="AJ194" s="510"/>
      <c r="AK194" s="510"/>
      <c r="AL194" s="510"/>
      <c r="AM194" s="510"/>
      <c r="AN194" s="510"/>
      <c r="AO194" s="510"/>
      <c r="AP194" s="510"/>
      <c r="AQ194" s="510"/>
      <c r="AR194" s="510"/>
      <c r="AS194" s="510"/>
      <c r="AT194" s="510"/>
      <c r="AU194" s="510"/>
      <c r="AV194" s="510"/>
    </row>
    <row r="195" spans="1:48" x14ac:dyDescent="0.3">
      <c r="A195" s="510"/>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0"/>
      <c r="Y195" s="510"/>
      <c r="Z195" s="510"/>
      <c r="AA195" s="510"/>
      <c r="AB195" s="510"/>
      <c r="AC195" s="510"/>
      <c r="AD195" s="510"/>
      <c r="AE195" s="510"/>
      <c r="AF195" s="510"/>
      <c r="AG195" s="510"/>
      <c r="AH195" s="510"/>
      <c r="AI195" s="510"/>
      <c r="AJ195" s="510"/>
      <c r="AK195" s="510"/>
      <c r="AL195" s="510"/>
      <c r="AM195" s="510"/>
      <c r="AN195" s="510"/>
      <c r="AO195" s="510"/>
      <c r="AP195" s="510"/>
      <c r="AQ195" s="510"/>
      <c r="AR195" s="510"/>
      <c r="AS195" s="510"/>
      <c r="AT195" s="510"/>
      <c r="AU195" s="510"/>
      <c r="AV195" s="510"/>
    </row>
    <row r="196" spans="1:48" x14ac:dyDescent="0.3">
      <c r="A196" s="510"/>
      <c r="B196" s="510"/>
      <c r="C196" s="510"/>
      <c r="D196" s="510"/>
      <c r="E196" s="510"/>
      <c r="F196" s="510"/>
      <c r="G196" s="510"/>
      <c r="H196" s="510"/>
      <c r="I196" s="510"/>
      <c r="J196" s="510"/>
      <c r="K196" s="510"/>
      <c r="L196" s="510"/>
      <c r="M196" s="510"/>
      <c r="N196" s="510"/>
      <c r="O196" s="510"/>
      <c r="P196" s="510"/>
      <c r="Q196" s="510"/>
      <c r="R196" s="510"/>
      <c r="S196" s="510"/>
      <c r="T196" s="510"/>
      <c r="U196" s="510"/>
      <c r="V196" s="510"/>
      <c r="W196" s="510"/>
      <c r="X196" s="510"/>
      <c r="Y196" s="510"/>
      <c r="Z196" s="510"/>
      <c r="AA196" s="510"/>
      <c r="AB196" s="510"/>
      <c r="AC196" s="510"/>
      <c r="AD196" s="510"/>
      <c r="AE196" s="510"/>
      <c r="AF196" s="510"/>
      <c r="AG196" s="510"/>
      <c r="AH196" s="510"/>
      <c r="AI196" s="510"/>
      <c r="AJ196" s="510"/>
      <c r="AK196" s="510"/>
      <c r="AL196" s="510"/>
      <c r="AM196" s="510"/>
      <c r="AN196" s="510"/>
      <c r="AO196" s="510"/>
      <c r="AP196" s="510"/>
      <c r="AQ196" s="510"/>
      <c r="AR196" s="510"/>
      <c r="AS196" s="510"/>
      <c r="AT196" s="510"/>
      <c r="AU196" s="510"/>
      <c r="AV196" s="510"/>
    </row>
    <row r="197" spans="1:48" x14ac:dyDescent="0.3">
      <c r="A197" s="510"/>
      <c r="B197" s="510"/>
      <c r="C197" s="510"/>
      <c r="D197" s="510"/>
      <c r="E197" s="510"/>
      <c r="F197" s="510"/>
      <c r="G197" s="510"/>
      <c r="H197" s="510"/>
      <c r="I197" s="510"/>
      <c r="J197" s="510"/>
      <c r="K197" s="510"/>
      <c r="L197" s="510"/>
      <c r="M197" s="510"/>
      <c r="N197" s="510"/>
      <c r="O197" s="510"/>
      <c r="P197" s="510"/>
      <c r="Q197" s="510"/>
      <c r="R197" s="510"/>
      <c r="S197" s="510"/>
      <c r="T197" s="510"/>
      <c r="U197" s="510"/>
      <c r="V197" s="510"/>
      <c r="W197" s="510"/>
      <c r="X197" s="510"/>
      <c r="Y197" s="510"/>
      <c r="Z197" s="510"/>
      <c r="AA197" s="510"/>
      <c r="AB197" s="510"/>
      <c r="AC197" s="510"/>
      <c r="AD197" s="510"/>
      <c r="AE197" s="510"/>
      <c r="AF197" s="510"/>
      <c r="AG197" s="510"/>
      <c r="AH197" s="510"/>
      <c r="AI197" s="510"/>
      <c r="AJ197" s="510"/>
      <c r="AK197" s="510"/>
      <c r="AL197" s="510"/>
      <c r="AM197" s="510"/>
      <c r="AN197" s="510"/>
      <c r="AO197" s="510"/>
      <c r="AP197" s="510"/>
      <c r="AQ197" s="510"/>
      <c r="AR197" s="510"/>
      <c r="AS197" s="510"/>
      <c r="AT197" s="510"/>
      <c r="AU197" s="510"/>
      <c r="AV197" s="510"/>
    </row>
    <row r="198" spans="1:48" x14ac:dyDescent="0.3">
      <c r="A198" s="510"/>
      <c r="B198" s="510"/>
      <c r="C198" s="510"/>
      <c r="D198" s="510"/>
      <c r="E198" s="510"/>
      <c r="F198" s="510"/>
      <c r="G198" s="510"/>
      <c r="H198" s="510"/>
      <c r="I198" s="510"/>
      <c r="J198" s="510"/>
      <c r="K198" s="510"/>
      <c r="L198" s="510"/>
      <c r="M198" s="510"/>
      <c r="N198" s="510"/>
      <c r="O198" s="510"/>
      <c r="P198" s="510"/>
      <c r="Q198" s="510"/>
      <c r="R198" s="510"/>
      <c r="S198" s="510"/>
      <c r="T198" s="510"/>
      <c r="U198" s="510"/>
      <c r="V198" s="510"/>
      <c r="W198" s="510"/>
      <c r="X198" s="510"/>
      <c r="Y198" s="510"/>
      <c r="Z198" s="510"/>
      <c r="AA198" s="510"/>
      <c r="AB198" s="510"/>
      <c r="AC198" s="510"/>
      <c r="AD198" s="510"/>
      <c r="AE198" s="510"/>
      <c r="AF198" s="510"/>
      <c r="AG198" s="510"/>
      <c r="AH198" s="510"/>
      <c r="AI198" s="510"/>
      <c r="AJ198" s="510"/>
      <c r="AK198" s="510"/>
      <c r="AL198" s="510"/>
      <c r="AM198" s="510"/>
      <c r="AN198" s="510"/>
      <c r="AO198" s="510"/>
      <c r="AP198" s="510"/>
      <c r="AQ198" s="510"/>
      <c r="AR198" s="510"/>
      <c r="AS198" s="510"/>
      <c r="AT198" s="510"/>
      <c r="AU198" s="510"/>
      <c r="AV198" s="510"/>
    </row>
    <row r="199" spans="1:48" x14ac:dyDescent="0.3">
      <c r="A199" s="510"/>
      <c r="B199" s="510"/>
      <c r="C199" s="510"/>
      <c r="D199" s="510"/>
      <c r="E199" s="510"/>
      <c r="F199" s="510"/>
      <c r="G199" s="510"/>
      <c r="H199" s="510"/>
      <c r="I199" s="510"/>
      <c r="J199" s="510"/>
      <c r="K199" s="510"/>
      <c r="L199" s="510"/>
      <c r="M199" s="510"/>
      <c r="N199" s="510"/>
      <c r="O199" s="510"/>
      <c r="P199" s="510"/>
      <c r="Q199" s="510"/>
      <c r="R199" s="510"/>
      <c r="S199" s="510"/>
      <c r="T199" s="510"/>
      <c r="U199" s="510"/>
      <c r="V199" s="510"/>
      <c r="W199" s="510"/>
      <c r="X199" s="510"/>
      <c r="Y199" s="510"/>
      <c r="Z199" s="510"/>
      <c r="AA199" s="510"/>
      <c r="AB199" s="510"/>
      <c r="AC199" s="510"/>
      <c r="AD199" s="510"/>
      <c r="AE199" s="510"/>
      <c r="AF199" s="510"/>
      <c r="AG199" s="510"/>
      <c r="AH199" s="510"/>
      <c r="AI199" s="510"/>
      <c r="AJ199" s="510"/>
      <c r="AK199" s="510"/>
      <c r="AL199" s="510"/>
      <c r="AM199" s="510"/>
      <c r="AN199" s="510"/>
      <c r="AO199" s="510"/>
      <c r="AP199" s="510"/>
      <c r="AQ199" s="510"/>
      <c r="AR199" s="510"/>
      <c r="AS199" s="510"/>
      <c r="AT199" s="510"/>
      <c r="AU199" s="510"/>
      <c r="AV199" s="510"/>
    </row>
    <row r="200" spans="1:48" x14ac:dyDescent="0.3">
      <c r="A200" s="510"/>
      <c r="B200" s="510"/>
      <c r="C200" s="510"/>
      <c r="D200" s="510"/>
      <c r="E200" s="510"/>
      <c r="F200" s="510"/>
      <c r="G200" s="510"/>
      <c r="H200" s="510"/>
      <c r="I200" s="510"/>
      <c r="J200" s="510"/>
      <c r="K200" s="510"/>
      <c r="L200" s="510"/>
      <c r="M200" s="510"/>
      <c r="N200" s="510"/>
      <c r="O200" s="510"/>
      <c r="P200" s="510"/>
      <c r="Q200" s="510"/>
      <c r="R200" s="510"/>
      <c r="S200" s="510"/>
      <c r="T200" s="510"/>
      <c r="U200" s="510"/>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row>
    <row r="201" spans="1:48" x14ac:dyDescent="0.3">
      <c r="A201" s="510"/>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row>
    <row r="202" spans="1:48" x14ac:dyDescent="0.3">
      <c r="A202" s="510"/>
      <c r="B202" s="510"/>
      <c r="C202" s="510"/>
      <c r="D202" s="510"/>
      <c r="E202" s="510"/>
      <c r="F202" s="510"/>
      <c r="G202" s="510"/>
      <c r="H202" s="510"/>
      <c r="I202" s="510"/>
      <c r="J202" s="510"/>
      <c r="K202" s="510"/>
      <c r="L202" s="510"/>
      <c r="M202" s="510"/>
      <c r="N202" s="510"/>
      <c r="O202" s="510"/>
      <c r="P202" s="510"/>
      <c r="Q202" s="510"/>
      <c r="R202" s="510"/>
      <c r="S202" s="510"/>
      <c r="T202" s="510"/>
      <c r="U202" s="510"/>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row>
    <row r="203" spans="1:48" x14ac:dyDescent="0.3">
      <c r="A203" s="510"/>
      <c r="B203" s="510"/>
      <c r="C203" s="510"/>
      <c r="D203" s="510"/>
      <c r="E203" s="510"/>
      <c r="F203" s="510"/>
      <c r="G203" s="510"/>
      <c r="H203" s="510"/>
      <c r="I203" s="510"/>
      <c r="J203" s="510"/>
      <c r="K203" s="510"/>
      <c r="L203" s="510"/>
      <c r="M203" s="510"/>
      <c r="N203" s="510"/>
      <c r="O203" s="510"/>
      <c r="P203" s="510"/>
      <c r="Q203" s="510"/>
      <c r="R203" s="510"/>
      <c r="S203" s="510"/>
      <c r="T203" s="510"/>
      <c r="U203" s="510"/>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row>
    <row r="204" spans="1:48" x14ac:dyDescent="0.3">
      <c r="A204" s="510"/>
      <c r="B204" s="510"/>
      <c r="C204" s="510"/>
      <c r="D204" s="510"/>
      <c r="E204" s="510"/>
      <c r="F204" s="510"/>
      <c r="G204" s="510"/>
      <c r="H204" s="510"/>
      <c r="I204" s="510"/>
      <c r="J204" s="510"/>
      <c r="K204" s="510"/>
      <c r="L204" s="510"/>
      <c r="M204" s="510"/>
      <c r="N204" s="510"/>
      <c r="O204" s="510"/>
      <c r="P204" s="510"/>
      <c r="Q204" s="510"/>
      <c r="R204" s="510"/>
      <c r="S204" s="510"/>
      <c r="T204" s="510"/>
      <c r="U204" s="510"/>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row>
    <row r="205" spans="1:48" x14ac:dyDescent="0.3">
      <c r="A205" s="510"/>
      <c r="B205" s="510"/>
      <c r="C205" s="510"/>
      <c r="D205" s="510"/>
      <c r="E205" s="510"/>
      <c r="F205" s="510"/>
      <c r="G205" s="510"/>
      <c r="H205" s="510"/>
      <c r="I205" s="510"/>
      <c r="J205" s="510"/>
      <c r="K205" s="510"/>
      <c r="L205" s="510"/>
      <c r="M205" s="510"/>
      <c r="N205" s="510"/>
      <c r="O205" s="510"/>
      <c r="P205" s="510"/>
      <c r="Q205" s="510"/>
      <c r="R205" s="510"/>
      <c r="S205" s="510"/>
      <c r="T205" s="510"/>
      <c r="U205" s="510"/>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row>
    <row r="206" spans="1:48" x14ac:dyDescent="0.3">
      <c r="A206" s="510"/>
      <c r="B206" s="510"/>
      <c r="C206" s="510"/>
      <c r="D206" s="510"/>
      <c r="E206" s="510"/>
      <c r="F206" s="510"/>
      <c r="G206" s="510"/>
      <c r="H206" s="510"/>
      <c r="I206" s="510"/>
      <c r="J206" s="510"/>
      <c r="K206" s="510"/>
      <c r="L206" s="510"/>
      <c r="M206" s="510"/>
      <c r="N206" s="510"/>
      <c r="O206" s="510"/>
      <c r="P206" s="510"/>
      <c r="Q206" s="510"/>
      <c r="R206" s="510"/>
      <c r="S206" s="510"/>
      <c r="T206" s="510"/>
      <c r="U206" s="510"/>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row>
    <row r="207" spans="1:48" x14ac:dyDescent="0.3">
      <c r="A207" s="510"/>
      <c r="B207" s="510"/>
      <c r="C207" s="510"/>
      <c r="D207" s="510"/>
      <c r="E207" s="510"/>
      <c r="F207" s="510"/>
      <c r="G207" s="510"/>
      <c r="H207" s="510"/>
      <c r="I207" s="510"/>
      <c r="J207" s="510"/>
      <c r="K207" s="510"/>
      <c r="L207" s="510"/>
      <c r="M207" s="510"/>
      <c r="N207" s="510"/>
      <c r="O207" s="510"/>
      <c r="P207" s="510"/>
      <c r="Q207" s="510"/>
      <c r="R207" s="510"/>
      <c r="S207" s="510"/>
      <c r="T207" s="510"/>
      <c r="U207" s="510"/>
      <c r="V207" s="510"/>
      <c r="W207" s="510"/>
      <c r="X207" s="510"/>
      <c r="Y207" s="510"/>
      <c r="Z207" s="510"/>
      <c r="AA207" s="510"/>
      <c r="AB207" s="510"/>
      <c r="AC207" s="510"/>
      <c r="AD207" s="510"/>
      <c r="AE207" s="510"/>
      <c r="AF207" s="510"/>
      <c r="AG207" s="510"/>
      <c r="AH207" s="510"/>
      <c r="AI207" s="510"/>
      <c r="AJ207" s="510"/>
      <c r="AK207" s="510"/>
      <c r="AL207" s="510"/>
      <c r="AM207" s="510"/>
      <c r="AN207" s="510"/>
      <c r="AO207" s="510"/>
      <c r="AP207" s="510"/>
      <c r="AQ207" s="510"/>
      <c r="AR207" s="510"/>
      <c r="AS207" s="510"/>
      <c r="AT207" s="510"/>
      <c r="AU207" s="510"/>
      <c r="AV207" s="510"/>
    </row>
    <row r="208" spans="1:48" x14ac:dyDescent="0.3">
      <c r="A208" s="510"/>
      <c r="B208" s="510"/>
      <c r="C208" s="510"/>
      <c r="D208" s="510"/>
      <c r="E208" s="510"/>
      <c r="F208" s="510"/>
      <c r="G208" s="510"/>
      <c r="H208" s="510"/>
      <c r="I208" s="510"/>
      <c r="J208" s="510"/>
      <c r="K208" s="510"/>
      <c r="L208" s="510"/>
      <c r="M208" s="510"/>
      <c r="N208" s="510"/>
      <c r="O208" s="510"/>
      <c r="P208" s="510"/>
      <c r="Q208" s="510"/>
      <c r="R208" s="510"/>
      <c r="S208" s="510"/>
      <c r="T208" s="510"/>
      <c r="U208" s="510"/>
      <c r="V208" s="510"/>
      <c r="W208" s="510"/>
      <c r="X208" s="510"/>
      <c r="Y208" s="510"/>
      <c r="Z208" s="510"/>
      <c r="AA208" s="510"/>
      <c r="AB208" s="510"/>
      <c r="AC208" s="510"/>
      <c r="AD208" s="510"/>
      <c r="AE208" s="510"/>
      <c r="AF208" s="510"/>
      <c r="AG208" s="510"/>
      <c r="AH208" s="510"/>
      <c r="AI208" s="510"/>
      <c r="AJ208" s="510"/>
      <c r="AK208" s="510"/>
      <c r="AL208" s="510"/>
      <c r="AM208" s="510"/>
      <c r="AN208" s="510"/>
      <c r="AO208" s="510"/>
      <c r="AP208" s="510"/>
      <c r="AQ208" s="510"/>
      <c r="AR208" s="510"/>
      <c r="AS208" s="510"/>
      <c r="AT208" s="510"/>
      <c r="AU208" s="510"/>
      <c r="AV208" s="510"/>
    </row>
    <row r="209" spans="1:48" x14ac:dyDescent="0.3">
      <c r="A209" s="510"/>
      <c r="B209" s="510"/>
      <c r="C209" s="510"/>
      <c r="D209" s="510"/>
      <c r="E209" s="510"/>
      <c r="F209" s="510"/>
      <c r="G209" s="510"/>
      <c r="H209" s="510"/>
      <c r="I209" s="510"/>
      <c r="J209" s="510"/>
      <c r="K209" s="510"/>
      <c r="L209" s="510"/>
      <c r="M209" s="510"/>
      <c r="N209" s="510"/>
      <c r="O209" s="510"/>
      <c r="P209" s="510"/>
      <c r="Q209" s="510"/>
      <c r="R209" s="510"/>
      <c r="S209" s="510"/>
      <c r="T209" s="510"/>
      <c r="U209" s="510"/>
      <c r="V209" s="510"/>
      <c r="W209" s="510"/>
      <c r="X209" s="510"/>
      <c r="Y209" s="510"/>
      <c r="Z209" s="510"/>
      <c r="AA209" s="510"/>
      <c r="AB209" s="510"/>
      <c r="AC209" s="510"/>
      <c r="AD209" s="510"/>
      <c r="AE209" s="510"/>
      <c r="AF209" s="510"/>
      <c r="AG209" s="510"/>
      <c r="AH209" s="510"/>
      <c r="AI209" s="510"/>
      <c r="AJ209" s="510"/>
      <c r="AK209" s="510"/>
      <c r="AL209" s="510"/>
      <c r="AM209" s="510"/>
      <c r="AN209" s="510"/>
      <c r="AO209" s="510"/>
      <c r="AP209" s="510"/>
      <c r="AQ209" s="510"/>
      <c r="AR209" s="510"/>
      <c r="AS209" s="510"/>
      <c r="AT209" s="510"/>
      <c r="AU209" s="510"/>
      <c r="AV209" s="510"/>
    </row>
    <row r="210" spans="1:48" x14ac:dyDescent="0.3">
      <c r="A210" s="510"/>
      <c r="B210" s="510"/>
      <c r="C210" s="510"/>
      <c r="D210" s="510"/>
      <c r="E210" s="510"/>
      <c r="F210" s="510"/>
      <c r="G210" s="510"/>
      <c r="H210" s="510"/>
      <c r="I210" s="510"/>
      <c r="J210" s="510"/>
      <c r="K210" s="510"/>
      <c r="L210" s="510"/>
      <c r="M210" s="510"/>
      <c r="N210" s="510"/>
      <c r="O210" s="510"/>
      <c r="P210" s="510"/>
      <c r="Q210" s="510"/>
      <c r="R210" s="510"/>
      <c r="S210" s="510"/>
      <c r="T210" s="510"/>
      <c r="U210" s="510"/>
      <c r="V210" s="510"/>
      <c r="W210" s="510"/>
      <c r="X210" s="510"/>
      <c r="Y210" s="510"/>
      <c r="Z210" s="510"/>
      <c r="AA210" s="510"/>
      <c r="AB210" s="510"/>
      <c r="AC210" s="510"/>
      <c r="AD210" s="510"/>
      <c r="AE210" s="510"/>
      <c r="AF210" s="510"/>
      <c r="AG210" s="510"/>
      <c r="AH210" s="510"/>
      <c r="AI210" s="510"/>
      <c r="AJ210" s="510"/>
      <c r="AK210" s="510"/>
      <c r="AL210" s="510"/>
      <c r="AM210" s="510"/>
      <c r="AN210" s="510"/>
      <c r="AO210" s="510"/>
      <c r="AP210" s="510"/>
      <c r="AQ210" s="510"/>
      <c r="AR210" s="510"/>
      <c r="AS210" s="510"/>
      <c r="AT210" s="510"/>
      <c r="AU210" s="510"/>
      <c r="AV210" s="510"/>
    </row>
    <row r="211" spans="1:48" x14ac:dyDescent="0.3">
      <c r="A211" s="510"/>
      <c r="B211" s="510"/>
      <c r="C211" s="510"/>
      <c r="D211" s="510"/>
      <c r="E211" s="510"/>
      <c r="F211" s="510"/>
      <c r="G211" s="510"/>
      <c r="H211" s="510"/>
      <c r="I211" s="510"/>
      <c r="J211" s="510"/>
      <c r="K211" s="510"/>
      <c r="L211" s="510"/>
      <c r="M211" s="510"/>
      <c r="N211" s="510"/>
      <c r="O211" s="510"/>
      <c r="P211" s="510"/>
      <c r="Q211" s="510"/>
      <c r="R211" s="510"/>
      <c r="S211" s="510"/>
      <c r="T211" s="510"/>
      <c r="U211" s="510"/>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row>
    <row r="212" spans="1:48" x14ac:dyDescent="0.3">
      <c r="A212" s="510"/>
      <c r="B212" s="510"/>
      <c r="C212" s="510"/>
      <c r="D212" s="510"/>
      <c r="E212" s="510"/>
      <c r="F212" s="510"/>
      <c r="G212" s="510"/>
      <c r="H212" s="510"/>
      <c r="I212" s="510"/>
      <c r="J212" s="510"/>
      <c r="K212" s="510"/>
      <c r="L212" s="510"/>
      <c r="M212" s="510"/>
      <c r="N212" s="510"/>
      <c r="O212" s="510"/>
      <c r="P212" s="510"/>
      <c r="Q212" s="510"/>
      <c r="R212" s="510"/>
      <c r="S212" s="510"/>
      <c r="T212" s="510"/>
      <c r="U212" s="510"/>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row>
    <row r="213" spans="1:48" x14ac:dyDescent="0.3">
      <c r="A213" s="510"/>
      <c r="B213" s="510"/>
      <c r="C213" s="510"/>
      <c r="D213" s="510"/>
      <c r="E213" s="510"/>
      <c r="F213" s="510"/>
      <c r="G213" s="510"/>
      <c r="H213" s="510"/>
      <c r="I213" s="510"/>
      <c r="J213" s="510"/>
      <c r="K213" s="510"/>
      <c r="L213" s="510"/>
      <c r="M213" s="510"/>
      <c r="N213" s="510"/>
      <c r="O213" s="510"/>
      <c r="P213" s="510"/>
      <c r="Q213" s="510"/>
      <c r="R213" s="510"/>
      <c r="S213" s="510"/>
      <c r="T213" s="510"/>
      <c r="U213" s="510"/>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row>
    <row r="214" spans="1:48" x14ac:dyDescent="0.3">
      <c r="A214" s="510"/>
      <c r="B214" s="510"/>
      <c r="C214" s="510"/>
      <c r="D214" s="510"/>
      <c r="E214" s="510"/>
      <c r="F214" s="510"/>
      <c r="G214" s="510"/>
      <c r="H214" s="510"/>
      <c r="I214" s="510"/>
      <c r="J214" s="510"/>
      <c r="K214" s="510"/>
      <c r="L214" s="510"/>
      <c r="M214" s="510"/>
      <c r="N214" s="510"/>
      <c r="O214" s="510"/>
      <c r="P214" s="510"/>
      <c r="Q214" s="510"/>
      <c r="R214" s="510"/>
      <c r="S214" s="510"/>
      <c r="T214" s="510"/>
      <c r="U214" s="510"/>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row>
    <row r="215" spans="1:48" x14ac:dyDescent="0.3">
      <c r="A215" s="510"/>
      <c r="B215" s="510"/>
      <c r="C215" s="510"/>
      <c r="D215" s="510"/>
      <c r="E215" s="510"/>
      <c r="F215" s="510"/>
      <c r="G215" s="510"/>
      <c r="H215" s="510"/>
      <c r="I215" s="510"/>
      <c r="J215" s="510"/>
      <c r="K215" s="510"/>
      <c r="L215" s="510"/>
      <c r="M215" s="510"/>
      <c r="N215" s="510"/>
      <c r="O215" s="510"/>
      <c r="P215" s="510"/>
      <c r="Q215" s="510"/>
      <c r="R215" s="510"/>
      <c r="S215" s="510"/>
      <c r="T215" s="510"/>
      <c r="U215" s="510"/>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row>
    <row r="216" spans="1:48" x14ac:dyDescent="0.3">
      <c r="A216" s="510"/>
      <c r="B216" s="510"/>
      <c r="C216" s="510"/>
      <c r="D216" s="510"/>
      <c r="E216" s="510"/>
      <c r="F216" s="510"/>
      <c r="G216" s="510"/>
      <c r="H216" s="510"/>
      <c r="I216" s="510"/>
      <c r="J216" s="510"/>
      <c r="K216" s="510"/>
      <c r="L216" s="510"/>
      <c r="M216" s="510"/>
      <c r="N216" s="510"/>
      <c r="O216" s="510"/>
      <c r="P216" s="510"/>
      <c r="Q216" s="510"/>
      <c r="R216" s="510"/>
      <c r="S216" s="510"/>
      <c r="T216" s="510"/>
      <c r="U216" s="510"/>
      <c r="V216" s="510"/>
      <c r="W216" s="510"/>
      <c r="X216" s="510"/>
      <c r="Y216" s="510"/>
      <c r="Z216" s="510"/>
      <c r="AA216" s="510"/>
      <c r="AB216" s="510"/>
      <c r="AC216" s="510"/>
      <c r="AD216" s="510"/>
      <c r="AE216" s="510"/>
      <c r="AF216" s="510"/>
      <c r="AG216" s="510"/>
      <c r="AH216" s="510"/>
      <c r="AI216" s="510"/>
      <c r="AJ216" s="510"/>
      <c r="AK216" s="510"/>
      <c r="AL216" s="510"/>
      <c r="AM216" s="510"/>
      <c r="AN216" s="510"/>
      <c r="AO216" s="510"/>
      <c r="AP216" s="510"/>
      <c r="AQ216" s="510"/>
      <c r="AR216" s="510"/>
      <c r="AS216" s="510"/>
      <c r="AT216" s="510"/>
      <c r="AU216" s="510"/>
      <c r="AV216" s="510"/>
    </row>
    <row r="217" spans="1:48" x14ac:dyDescent="0.3">
      <c r="A217" s="510"/>
      <c r="B217" s="510"/>
      <c r="C217" s="510"/>
      <c r="D217" s="510"/>
      <c r="E217" s="510"/>
      <c r="F217" s="510"/>
      <c r="G217" s="510"/>
      <c r="H217" s="510"/>
      <c r="I217" s="510"/>
      <c r="J217" s="510"/>
      <c r="K217" s="510"/>
      <c r="L217" s="510"/>
      <c r="M217" s="510"/>
      <c r="N217" s="510"/>
      <c r="O217" s="510"/>
      <c r="P217" s="510"/>
      <c r="Q217" s="510"/>
      <c r="R217" s="510"/>
      <c r="S217" s="510"/>
      <c r="T217" s="510"/>
      <c r="U217" s="510"/>
      <c r="V217" s="510"/>
      <c r="W217" s="510"/>
      <c r="X217" s="510"/>
      <c r="Y217" s="510"/>
      <c r="Z217" s="510"/>
      <c r="AA217" s="510"/>
      <c r="AB217" s="510"/>
      <c r="AC217" s="510"/>
      <c r="AD217" s="510"/>
      <c r="AE217" s="510"/>
      <c r="AF217" s="510"/>
      <c r="AG217" s="510"/>
      <c r="AH217" s="510"/>
      <c r="AI217" s="510"/>
      <c r="AJ217" s="510"/>
      <c r="AK217" s="510"/>
      <c r="AL217" s="510"/>
      <c r="AM217" s="510"/>
      <c r="AN217" s="510"/>
      <c r="AO217" s="510"/>
      <c r="AP217" s="510"/>
      <c r="AQ217" s="510"/>
      <c r="AR217" s="510"/>
      <c r="AS217" s="510"/>
      <c r="AT217" s="510"/>
      <c r="AU217" s="510"/>
      <c r="AV217" s="510"/>
    </row>
    <row r="218" spans="1:48" x14ac:dyDescent="0.3">
      <c r="A218" s="510"/>
      <c r="B218" s="510"/>
      <c r="C218" s="510"/>
      <c r="D218" s="510"/>
      <c r="E218" s="510"/>
      <c r="F218" s="510"/>
      <c r="G218" s="510"/>
      <c r="H218" s="510"/>
      <c r="I218" s="510"/>
      <c r="J218" s="510"/>
      <c r="K218" s="510"/>
      <c r="L218" s="510"/>
      <c r="M218" s="510"/>
      <c r="N218" s="510"/>
      <c r="O218" s="510"/>
      <c r="P218" s="510"/>
      <c r="Q218" s="510"/>
      <c r="R218" s="510"/>
      <c r="S218" s="510"/>
      <c r="T218" s="510"/>
      <c r="U218" s="510"/>
      <c r="V218" s="510"/>
      <c r="W218" s="510"/>
      <c r="X218" s="510"/>
      <c r="Y218" s="510"/>
      <c r="Z218" s="510"/>
      <c r="AA218" s="510"/>
      <c r="AB218" s="510"/>
      <c r="AC218" s="510"/>
      <c r="AD218" s="510"/>
      <c r="AE218" s="510"/>
      <c r="AF218" s="510"/>
      <c r="AG218" s="510"/>
      <c r="AH218" s="510"/>
      <c r="AI218" s="510"/>
      <c r="AJ218" s="510"/>
      <c r="AK218" s="510"/>
      <c r="AL218" s="510"/>
      <c r="AM218" s="510"/>
      <c r="AN218" s="510"/>
      <c r="AO218" s="510"/>
      <c r="AP218" s="510"/>
      <c r="AQ218" s="510"/>
      <c r="AR218" s="510"/>
      <c r="AS218" s="510"/>
      <c r="AT218" s="510"/>
      <c r="AU218" s="510"/>
      <c r="AV218" s="510"/>
    </row>
    <row r="219" spans="1:48" x14ac:dyDescent="0.3">
      <c r="A219" s="510"/>
      <c r="B219" s="510"/>
      <c r="C219" s="510"/>
      <c r="D219" s="510"/>
      <c r="E219" s="510"/>
      <c r="F219" s="510"/>
      <c r="G219" s="510"/>
      <c r="H219" s="510"/>
      <c r="I219" s="510"/>
      <c r="J219" s="510"/>
      <c r="K219" s="510"/>
      <c r="L219" s="510"/>
      <c r="M219" s="510"/>
      <c r="N219" s="510"/>
      <c r="O219" s="510"/>
      <c r="P219" s="510"/>
      <c r="Q219" s="510"/>
      <c r="R219" s="510"/>
      <c r="S219" s="510"/>
      <c r="T219" s="510"/>
      <c r="U219" s="510"/>
      <c r="V219" s="510"/>
      <c r="W219" s="510"/>
      <c r="X219" s="510"/>
      <c r="Y219" s="510"/>
      <c r="Z219" s="510"/>
      <c r="AA219" s="510"/>
      <c r="AB219" s="510"/>
      <c r="AC219" s="510"/>
      <c r="AD219" s="510"/>
      <c r="AE219" s="510"/>
      <c r="AF219" s="510"/>
      <c r="AG219" s="510"/>
      <c r="AH219" s="510"/>
      <c r="AI219" s="510"/>
      <c r="AJ219" s="510"/>
      <c r="AK219" s="510"/>
      <c r="AL219" s="510"/>
      <c r="AM219" s="510"/>
      <c r="AN219" s="510"/>
      <c r="AO219" s="510"/>
      <c r="AP219" s="510"/>
      <c r="AQ219" s="510"/>
      <c r="AR219" s="510"/>
      <c r="AS219" s="510"/>
      <c r="AT219" s="510"/>
      <c r="AU219" s="510"/>
      <c r="AV219" s="510"/>
    </row>
    <row r="220" spans="1:48" x14ac:dyDescent="0.3">
      <c r="A220" s="510"/>
      <c r="B220" s="510"/>
      <c r="C220" s="510"/>
      <c r="D220" s="510"/>
      <c r="E220" s="510"/>
      <c r="F220" s="510"/>
      <c r="G220" s="510"/>
      <c r="H220" s="510"/>
      <c r="I220" s="510"/>
      <c r="J220" s="510"/>
      <c r="K220" s="510"/>
      <c r="L220" s="510"/>
      <c r="M220" s="510"/>
      <c r="N220" s="510"/>
      <c r="O220" s="510"/>
      <c r="P220" s="510"/>
      <c r="Q220" s="510"/>
      <c r="R220" s="510"/>
      <c r="S220" s="510"/>
      <c r="T220" s="510"/>
      <c r="U220" s="510"/>
      <c r="V220" s="510"/>
      <c r="W220" s="510"/>
      <c r="X220" s="510"/>
      <c r="Y220" s="510"/>
      <c r="Z220" s="510"/>
      <c r="AA220" s="510"/>
      <c r="AB220" s="510"/>
      <c r="AC220" s="510"/>
      <c r="AD220" s="510"/>
      <c r="AE220" s="510"/>
      <c r="AF220" s="510"/>
      <c r="AG220" s="510"/>
      <c r="AH220" s="510"/>
      <c r="AI220" s="510"/>
      <c r="AJ220" s="510"/>
      <c r="AK220" s="510"/>
      <c r="AL220" s="510"/>
      <c r="AM220" s="510"/>
      <c r="AN220" s="510"/>
      <c r="AO220" s="510"/>
      <c r="AP220" s="510"/>
      <c r="AQ220" s="510"/>
      <c r="AR220" s="510"/>
      <c r="AS220" s="510"/>
      <c r="AT220" s="510"/>
      <c r="AU220" s="510"/>
      <c r="AV220" s="510"/>
    </row>
    <row r="221" spans="1:48" x14ac:dyDescent="0.3">
      <c r="A221" s="510"/>
      <c r="B221" s="510"/>
      <c r="C221" s="510"/>
      <c r="D221" s="510"/>
      <c r="E221" s="510"/>
      <c r="F221" s="510"/>
      <c r="G221" s="510"/>
      <c r="H221" s="510"/>
      <c r="I221" s="510"/>
      <c r="J221" s="510"/>
      <c r="K221" s="510"/>
      <c r="L221" s="510"/>
      <c r="M221" s="510"/>
      <c r="N221" s="510"/>
      <c r="O221" s="510"/>
      <c r="P221" s="510"/>
      <c r="Q221" s="510"/>
      <c r="R221" s="510"/>
      <c r="S221" s="510"/>
      <c r="T221" s="510"/>
      <c r="U221" s="510"/>
      <c r="V221" s="510"/>
      <c r="W221" s="510"/>
      <c r="X221" s="510"/>
      <c r="Y221" s="510"/>
      <c r="Z221" s="510"/>
      <c r="AA221" s="510"/>
      <c r="AB221" s="510"/>
      <c r="AC221" s="510"/>
      <c r="AD221" s="510"/>
      <c r="AE221" s="510"/>
      <c r="AF221" s="510"/>
      <c r="AG221" s="510"/>
      <c r="AH221" s="510"/>
      <c r="AI221" s="510"/>
      <c r="AJ221" s="510"/>
      <c r="AK221" s="510"/>
      <c r="AL221" s="510"/>
      <c r="AM221" s="510"/>
      <c r="AN221" s="510"/>
      <c r="AO221" s="510"/>
      <c r="AP221" s="510"/>
      <c r="AQ221" s="510"/>
      <c r="AR221" s="510"/>
      <c r="AS221" s="510"/>
      <c r="AT221" s="510"/>
      <c r="AU221" s="510"/>
      <c r="AV221" s="510"/>
    </row>
    <row r="222" spans="1:48" x14ac:dyDescent="0.3">
      <c r="A222" s="510"/>
      <c r="B222" s="510"/>
      <c r="C222" s="510"/>
      <c r="D222" s="510"/>
      <c r="E222" s="510"/>
      <c r="F222" s="510"/>
      <c r="G222" s="510"/>
      <c r="H222" s="510"/>
      <c r="I222" s="510"/>
      <c r="J222" s="510"/>
      <c r="K222" s="510"/>
      <c r="L222" s="510"/>
      <c r="M222" s="510"/>
      <c r="N222" s="510"/>
      <c r="O222" s="510"/>
      <c r="P222" s="510"/>
      <c r="Q222" s="510"/>
      <c r="R222" s="510"/>
      <c r="S222" s="510"/>
      <c r="T222" s="510"/>
      <c r="U222" s="510"/>
      <c r="V222" s="510"/>
      <c r="W222" s="510"/>
      <c r="X222" s="510"/>
      <c r="Y222" s="510"/>
      <c r="Z222" s="510"/>
      <c r="AA222" s="510"/>
      <c r="AB222" s="510"/>
      <c r="AC222" s="510"/>
      <c r="AD222" s="510"/>
      <c r="AE222" s="510"/>
      <c r="AF222" s="510"/>
      <c r="AG222" s="510"/>
      <c r="AH222" s="510"/>
      <c r="AI222" s="510"/>
      <c r="AJ222" s="510"/>
      <c r="AK222" s="510"/>
      <c r="AL222" s="510"/>
      <c r="AM222" s="510"/>
      <c r="AN222" s="510"/>
      <c r="AO222" s="510"/>
      <c r="AP222" s="510"/>
      <c r="AQ222" s="510"/>
      <c r="AR222" s="510"/>
      <c r="AS222" s="510"/>
      <c r="AT222" s="510"/>
      <c r="AU222" s="510"/>
      <c r="AV222" s="510"/>
    </row>
    <row r="223" spans="1:48" x14ac:dyDescent="0.3">
      <c r="A223" s="510"/>
      <c r="B223" s="510"/>
      <c r="C223" s="510"/>
      <c r="D223" s="510"/>
      <c r="E223" s="510"/>
      <c r="F223" s="510"/>
      <c r="G223" s="510"/>
      <c r="H223" s="510"/>
      <c r="I223" s="510"/>
      <c r="J223" s="510"/>
      <c r="K223" s="510"/>
      <c r="L223" s="510"/>
      <c r="M223" s="510"/>
      <c r="N223" s="510"/>
      <c r="O223" s="510"/>
      <c r="P223" s="510"/>
      <c r="Q223" s="510"/>
      <c r="R223" s="510"/>
      <c r="S223" s="510"/>
      <c r="T223" s="510"/>
      <c r="U223" s="510"/>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row>
  </sheetData>
  <mergeCells count="34">
    <mergeCell ref="L8:L10"/>
    <mergeCell ref="M8:M10"/>
    <mergeCell ref="S1:AV223"/>
    <mergeCell ref="F11:R11"/>
    <mergeCell ref="F17:R223"/>
    <mergeCell ref="F14:F16"/>
    <mergeCell ref="G14:G16"/>
    <mergeCell ref="H14:H16"/>
    <mergeCell ref="I14:I16"/>
    <mergeCell ref="J14:J16"/>
    <mergeCell ref="K14:K16"/>
    <mergeCell ref="L14:L16"/>
    <mergeCell ref="M14:M16"/>
    <mergeCell ref="N14:N16"/>
    <mergeCell ref="P8:P10"/>
    <mergeCell ref="F2:R5"/>
    <mergeCell ref="N8:N10"/>
    <mergeCell ref="O8:O10"/>
    <mergeCell ref="A1:E223"/>
    <mergeCell ref="F1:R1"/>
    <mergeCell ref="Q8:Q10"/>
    <mergeCell ref="R8:R10"/>
    <mergeCell ref="F6:R7"/>
    <mergeCell ref="F12:R13"/>
    <mergeCell ref="F8:F10"/>
    <mergeCell ref="G8:G10"/>
    <mergeCell ref="H8:H10"/>
    <mergeCell ref="I8:I10"/>
    <mergeCell ref="J8:J10"/>
    <mergeCell ref="K8:K10"/>
    <mergeCell ref="Q14:Q16"/>
    <mergeCell ref="R14:R16"/>
    <mergeCell ref="O14:O16"/>
    <mergeCell ref="P14:P1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ayfa19">
    <tabColor rgb="FFFF0000"/>
  </sheetPr>
  <dimension ref="A1:Z283"/>
  <sheetViews>
    <sheetView showZeros="0" zoomScaleNormal="100" workbookViewId="0">
      <selection activeCell="P1" sqref="P1:U93"/>
    </sheetView>
  </sheetViews>
  <sheetFormatPr defaultColWidth="8.88671875" defaultRowHeight="14.4" x14ac:dyDescent="0.3"/>
  <cols>
    <col min="1" max="1" width="4.88671875" style="2" customWidth="1"/>
    <col min="2" max="2" width="5.5546875" style="2" customWidth="1"/>
    <col min="3" max="3" width="5.6640625" style="2" customWidth="1"/>
    <col min="4" max="4" width="7.109375" style="2" customWidth="1"/>
    <col min="5" max="5" width="12.88671875" style="2" customWidth="1"/>
    <col min="6" max="6" width="10.6640625" style="2" customWidth="1"/>
    <col min="7" max="7" width="7.109375" style="2" customWidth="1"/>
    <col min="8" max="8" width="12.88671875" style="2" customWidth="1"/>
    <col min="9" max="9" width="10.6640625" style="2" customWidth="1"/>
    <col min="10" max="10" width="7.109375" style="2" customWidth="1"/>
    <col min="11" max="11" width="12.88671875" style="2" customWidth="1"/>
    <col min="12" max="12" width="10.6640625" style="2" customWidth="1"/>
    <col min="13" max="13" width="7.109375" style="2" customWidth="1"/>
    <col min="14" max="14" width="12.88671875" style="2" customWidth="1"/>
    <col min="15" max="20" width="10.6640625" style="2" customWidth="1"/>
    <col min="21" max="21" width="14.554687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OCAK!N1&amp;" "&amp;"AYI GELİR GİDER DURUM RAPORU"</f>
        <v>OCAK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OCAK!B3</f>
        <v>0</v>
      </c>
      <c r="G5" s="559" t="str">
        <f>AYARLAR!B8</f>
        <v>TOPLAM GELİR</v>
      </c>
      <c r="H5" s="559"/>
      <c r="I5" s="41">
        <f>OCAK!D1</f>
        <v>0</v>
      </c>
      <c r="J5" s="566"/>
      <c r="K5" s="566"/>
      <c r="L5" s="566"/>
      <c r="M5" s="566"/>
      <c r="N5" s="566"/>
      <c r="O5" s="567"/>
      <c r="P5" s="560"/>
      <c r="Q5" s="560"/>
      <c r="R5" s="560"/>
      <c r="S5" s="560"/>
      <c r="T5" s="560"/>
      <c r="U5" s="560"/>
      <c r="V5" s="199"/>
      <c r="W5" s="200" t="s">
        <v>37</v>
      </c>
      <c r="X5" s="200" t="s">
        <v>38</v>
      </c>
      <c r="Y5" s="200" t="s">
        <v>21</v>
      </c>
      <c r="Z5" s="8"/>
    </row>
    <row r="6" spans="1:26" ht="24.9" customHeight="1" x14ac:dyDescent="0.3">
      <c r="A6" s="510"/>
      <c r="B6" s="510"/>
      <c r="C6" s="510"/>
      <c r="D6" s="559" t="str">
        <f>AYARLAR!E10</f>
        <v>EV TOPLAM GİDER</v>
      </c>
      <c r="E6" s="559"/>
      <c r="F6" s="40">
        <f>OCAK!E3</f>
        <v>0</v>
      </c>
      <c r="G6" s="559" t="str">
        <f>AYARLAR!H8</f>
        <v>TOPLAM GİDER</v>
      </c>
      <c r="H6" s="559"/>
      <c r="I6" s="41">
        <f>OCAK!J1</f>
        <v>0</v>
      </c>
      <c r="J6" s="568"/>
      <c r="K6" s="568"/>
      <c r="L6" s="568"/>
      <c r="M6" s="568"/>
      <c r="N6" s="568"/>
      <c r="O6" s="569"/>
      <c r="P6" s="560"/>
      <c r="Q6" s="560"/>
      <c r="R6" s="560"/>
      <c r="S6" s="560"/>
      <c r="T6" s="560"/>
      <c r="U6" s="560"/>
      <c r="V6" s="201" t="s">
        <v>41</v>
      </c>
      <c r="W6" s="202">
        <f>ONCEKIYIL!D1</f>
        <v>0</v>
      </c>
      <c r="X6" s="202">
        <f>ONCEKIYIL!J1</f>
        <v>0</v>
      </c>
      <c r="Y6" s="202">
        <f>ONCEKIYIL!P5</f>
        <v>0</v>
      </c>
      <c r="Z6" s="8"/>
    </row>
    <row r="7" spans="1:26" ht="24.9" customHeight="1" x14ac:dyDescent="0.3">
      <c r="A7" s="510"/>
      <c r="B7" s="510"/>
      <c r="C7" s="510"/>
      <c r="D7" s="559" t="str">
        <f>AYARLAR!H10</f>
        <v>İŞ TOPLAM GELİR</v>
      </c>
      <c r="E7" s="559"/>
      <c r="F7" s="40">
        <f>OCAK!H3</f>
        <v>0</v>
      </c>
      <c r="G7" s="559" t="str">
        <f>"ÖNCEKİ AYDAN"&amp;" "&amp;AYARLAR!N10</f>
        <v>ÖNCEKİ AYDAN DEVİR</v>
      </c>
      <c r="H7" s="559"/>
      <c r="I7" s="41">
        <f>OCAK!P4</f>
        <v>0</v>
      </c>
      <c r="J7" s="568"/>
      <c r="K7" s="568"/>
      <c r="L7" s="568"/>
      <c r="M7" s="568"/>
      <c r="N7" s="568"/>
      <c r="O7" s="569"/>
      <c r="P7" s="560"/>
      <c r="Q7" s="560"/>
      <c r="R7" s="560"/>
      <c r="S7" s="560"/>
      <c r="T7" s="560"/>
      <c r="U7" s="560"/>
      <c r="V7" s="203" t="s">
        <v>26</v>
      </c>
      <c r="W7" s="203">
        <f>OCAK!D1</f>
        <v>0</v>
      </c>
      <c r="X7" s="203">
        <f>OCAK!J1</f>
        <v>0</v>
      </c>
      <c r="Y7" s="203">
        <f>OCAK!P5</f>
        <v>0</v>
      </c>
      <c r="Z7" s="8"/>
    </row>
    <row r="8" spans="1:26" ht="24.9" customHeight="1" x14ac:dyDescent="0.3">
      <c r="A8" s="510"/>
      <c r="B8" s="510"/>
      <c r="C8" s="510"/>
      <c r="D8" s="559" t="str">
        <f>AYARLAR!K10</f>
        <v>İŞ TOPLAM GİDER</v>
      </c>
      <c r="E8" s="559"/>
      <c r="F8" s="40">
        <f>OCAK!K3</f>
        <v>0</v>
      </c>
      <c r="G8" s="559" t="str">
        <f>AYARLAR!N11&amp;" "&amp;"'DAKİ PARA"</f>
        <v>KASA 'DAKİ PARA</v>
      </c>
      <c r="H8" s="559"/>
      <c r="I8" s="41">
        <f>OCAK!P5</f>
        <v>0</v>
      </c>
      <c r="J8" s="568"/>
      <c r="K8" s="568"/>
      <c r="L8" s="568"/>
      <c r="M8" s="568"/>
      <c r="N8" s="568"/>
      <c r="O8" s="569"/>
      <c r="P8" s="560"/>
      <c r="Q8" s="560"/>
      <c r="R8" s="560"/>
      <c r="S8" s="560"/>
      <c r="T8" s="560"/>
      <c r="U8" s="560"/>
      <c r="V8" s="8"/>
      <c r="W8" s="8"/>
      <c r="X8" s="8"/>
      <c r="Y8" s="8"/>
      <c r="Z8" s="8"/>
    </row>
    <row r="9" spans="1:26" ht="24.9" customHeight="1" x14ac:dyDescent="0.3">
      <c r="A9" s="510"/>
      <c r="B9" s="510"/>
      <c r="C9" s="510"/>
      <c r="D9" s="42" t="s">
        <v>45</v>
      </c>
      <c r="E9" s="43">
        <f>OCAK!P2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47">
        <f>OCAK!B8</f>
        <v>0</v>
      </c>
      <c r="E12" s="48">
        <f>OCAK!C8</f>
        <v>0</v>
      </c>
      <c r="F12" s="49">
        <f>OCAK!D8</f>
        <v>0</v>
      </c>
      <c r="G12" s="47">
        <f>OCAK!E8</f>
        <v>0</v>
      </c>
      <c r="H12" s="48">
        <f>OCAK!F8</f>
        <v>0</v>
      </c>
      <c r="I12" s="50">
        <f>OCAK!G8</f>
        <v>0</v>
      </c>
      <c r="J12" s="51">
        <f>OCAK!H8</f>
        <v>0</v>
      </c>
      <c r="K12" s="48">
        <f>OCAK!I8</f>
        <v>0</v>
      </c>
      <c r="L12" s="49">
        <f>OCAK!J8</f>
        <v>0</v>
      </c>
      <c r="M12" s="47">
        <f>OCAK!K8</f>
        <v>0</v>
      </c>
      <c r="N12" s="48">
        <f>OCAK!L8</f>
        <v>0</v>
      </c>
      <c r="O12" s="49">
        <f>OCAK!M8</f>
        <v>0</v>
      </c>
      <c r="P12" s="560"/>
      <c r="Q12" s="560"/>
      <c r="R12" s="560"/>
      <c r="S12" s="560"/>
      <c r="T12" s="560"/>
      <c r="U12" s="560"/>
    </row>
    <row r="13" spans="1:26" ht="18" customHeight="1" x14ac:dyDescent="0.3">
      <c r="A13" s="510"/>
      <c r="B13" s="510"/>
      <c r="C13" s="510"/>
      <c r="D13" s="52">
        <f>OCAK!B9</f>
        <v>0</v>
      </c>
      <c r="E13" s="53">
        <f>OCAK!C9</f>
        <v>0</v>
      </c>
      <c r="F13" s="54">
        <f>OCAK!D9</f>
        <v>0</v>
      </c>
      <c r="G13" s="52">
        <f>OCAK!E9</f>
        <v>0</v>
      </c>
      <c r="H13" s="53">
        <f>OCAK!F9</f>
        <v>0</v>
      </c>
      <c r="I13" s="55">
        <f>OCAK!G9</f>
        <v>0</v>
      </c>
      <c r="J13" s="56">
        <f>OCAK!H9</f>
        <v>0</v>
      </c>
      <c r="K13" s="53">
        <f>OCAK!I9</f>
        <v>0</v>
      </c>
      <c r="L13" s="54">
        <f>OCAK!J9</f>
        <v>0</v>
      </c>
      <c r="M13" s="52">
        <f>OCAK!K9</f>
        <v>0</v>
      </c>
      <c r="N13" s="53">
        <f>OCAK!L9</f>
        <v>0</v>
      </c>
      <c r="O13" s="54">
        <f>OCAK!M9</f>
        <v>0</v>
      </c>
      <c r="P13" s="560"/>
      <c r="Q13" s="560"/>
      <c r="R13" s="560"/>
      <c r="S13" s="560"/>
      <c r="T13" s="560"/>
      <c r="U13" s="560"/>
    </row>
    <row r="14" spans="1:26" ht="18" customHeight="1" x14ac:dyDescent="0.3">
      <c r="A14" s="510"/>
      <c r="B14" s="510"/>
      <c r="C14" s="510"/>
      <c r="D14" s="47">
        <f>OCAK!B10</f>
        <v>0</v>
      </c>
      <c r="E14" s="48">
        <f>OCAK!C10</f>
        <v>0</v>
      </c>
      <c r="F14" s="49">
        <f>OCAK!D10</f>
        <v>0</v>
      </c>
      <c r="G14" s="47">
        <f>OCAK!E10</f>
        <v>0</v>
      </c>
      <c r="H14" s="48">
        <f>OCAK!F10</f>
        <v>0</v>
      </c>
      <c r="I14" s="50">
        <f>OCAK!G10</f>
        <v>0</v>
      </c>
      <c r="J14" s="51">
        <f>OCAK!H10</f>
        <v>0</v>
      </c>
      <c r="K14" s="48">
        <f>OCAK!I10</f>
        <v>0</v>
      </c>
      <c r="L14" s="49">
        <f>OCAK!J10</f>
        <v>0</v>
      </c>
      <c r="M14" s="47">
        <f>OCAK!K10</f>
        <v>0</v>
      </c>
      <c r="N14" s="48">
        <f>OCAK!L10</f>
        <v>0</v>
      </c>
      <c r="O14" s="49">
        <f>OCAK!M10</f>
        <v>0</v>
      </c>
      <c r="P14" s="560"/>
      <c r="Q14" s="560"/>
      <c r="R14" s="560"/>
      <c r="S14" s="560"/>
      <c r="T14" s="560"/>
      <c r="U14" s="560"/>
    </row>
    <row r="15" spans="1:26" ht="18" customHeight="1" x14ac:dyDescent="0.3">
      <c r="A15" s="510"/>
      <c r="B15" s="510"/>
      <c r="C15" s="510"/>
      <c r="D15" s="52">
        <f>OCAK!B11</f>
        <v>0</v>
      </c>
      <c r="E15" s="53">
        <f>OCAK!C11</f>
        <v>0</v>
      </c>
      <c r="F15" s="54">
        <f>OCAK!D11</f>
        <v>0</v>
      </c>
      <c r="G15" s="52">
        <f>OCAK!E11</f>
        <v>0</v>
      </c>
      <c r="H15" s="53">
        <f>OCAK!F11</f>
        <v>0</v>
      </c>
      <c r="I15" s="55">
        <f>OCAK!G11</f>
        <v>0</v>
      </c>
      <c r="J15" s="56">
        <f>OCAK!H11</f>
        <v>0</v>
      </c>
      <c r="K15" s="53">
        <f>OCAK!I11</f>
        <v>0</v>
      </c>
      <c r="L15" s="54">
        <f>OCAK!J11</f>
        <v>0</v>
      </c>
      <c r="M15" s="52">
        <f>OCAK!K11</f>
        <v>0</v>
      </c>
      <c r="N15" s="53">
        <f>OCAK!L11</f>
        <v>0</v>
      </c>
      <c r="O15" s="54">
        <f>OCAK!M11</f>
        <v>0</v>
      </c>
      <c r="P15" s="560"/>
      <c r="Q15" s="560"/>
      <c r="R15" s="560"/>
      <c r="S15" s="560"/>
      <c r="T15" s="560"/>
      <c r="U15" s="560"/>
    </row>
    <row r="16" spans="1:26" ht="18" customHeight="1" x14ac:dyDescent="0.3">
      <c r="A16" s="510"/>
      <c r="B16" s="510"/>
      <c r="C16" s="510"/>
      <c r="D16" s="47">
        <f>OCAK!B12</f>
        <v>0</v>
      </c>
      <c r="E16" s="48">
        <f>OCAK!C12</f>
        <v>0</v>
      </c>
      <c r="F16" s="49">
        <f>OCAK!D12</f>
        <v>0</v>
      </c>
      <c r="G16" s="47">
        <f>OCAK!E12</f>
        <v>0</v>
      </c>
      <c r="H16" s="48">
        <f>OCAK!F12</f>
        <v>0</v>
      </c>
      <c r="I16" s="50">
        <f>OCAK!G12</f>
        <v>0</v>
      </c>
      <c r="J16" s="51">
        <f>OCAK!H12</f>
        <v>0</v>
      </c>
      <c r="K16" s="48">
        <f>OCAK!I12</f>
        <v>0</v>
      </c>
      <c r="L16" s="49">
        <f>OCAK!J12</f>
        <v>0</v>
      </c>
      <c r="M16" s="47">
        <f>OCAK!K12</f>
        <v>0</v>
      </c>
      <c r="N16" s="48">
        <f>OCAK!L12</f>
        <v>0</v>
      </c>
      <c r="O16" s="49">
        <f>OCAK!M12</f>
        <v>0</v>
      </c>
      <c r="P16" s="560"/>
      <c r="Q16" s="560"/>
      <c r="R16" s="560"/>
      <c r="S16" s="560"/>
      <c r="T16" s="560"/>
      <c r="U16" s="560"/>
    </row>
    <row r="17" spans="1:21" ht="18" customHeight="1" x14ac:dyDescent="0.3">
      <c r="A17" s="510"/>
      <c r="B17" s="510"/>
      <c r="C17" s="510"/>
      <c r="D17" s="52">
        <f>OCAK!B13</f>
        <v>0</v>
      </c>
      <c r="E17" s="53">
        <f>OCAK!C13</f>
        <v>0</v>
      </c>
      <c r="F17" s="54">
        <f>OCAK!D13</f>
        <v>0</v>
      </c>
      <c r="G17" s="52">
        <f>OCAK!E13</f>
        <v>0</v>
      </c>
      <c r="H17" s="53">
        <f>OCAK!F13</f>
        <v>0</v>
      </c>
      <c r="I17" s="55">
        <f>OCAK!G13</f>
        <v>0</v>
      </c>
      <c r="J17" s="56">
        <f>OCAK!H13</f>
        <v>0</v>
      </c>
      <c r="K17" s="53">
        <f>OCAK!I13</f>
        <v>0</v>
      </c>
      <c r="L17" s="54">
        <f>OCAK!J13</f>
        <v>0</v>
      </c>
      <c r="M17" s="52">
        <f>OCAK!K13</f>
        <v>0</v>
      </c>
      <c r="N17" s="53">
        <f>OCAK!L13</f>
        <v>0</v>
      </c>
      <c r="O17" s="54">
        <f>OCAK!M13</f>
        <v>0</v>
      </c>
      <c r="P17" s="560"/>
      <c r="Q17" s="560"/>
      <c r="R17" s="560"/>
      <c r="S17" s="560"/>
      <c r="T17" s="560"/>
      <c r="U17" s="560"/>
    </row>
    <row r="18" spans="1:21" ht="18" customHeight="1" x14ac:dyDescent="0.3">
      <c r="A18" s="510"/>
      <c r="B18" s="510"/>
      <c r="C18" s="510"/>
      <c r="D18" s="47">
        <f>OCAK!B14</f>
        <v>0</v>
      </c>
      <c r="E18" s="48">
        <f>OCAK!C14</f>
        <v>0</v>
      </c>
      <c r="F18" s="49">
        <f>OCAK!D14</f>
        <v>0</v>
      </c>
      <c r="G18" s="47">
        <f>OCAK!E14</f>
        <v>0</v>
      </c>
      <c r="H18" s="48">
        <f>OCAK!F14</f>
        <v>0</v>
      </c>
      <c r="I18" s="50">
        <f>OCAK!G14</f>
        <v>0</v>
      </c>
      <c r="J18" s="51">
        <f>OCAK!H14</f>
        <v>0</v>
      </c>
      <c r="K18" s="48">
        <f>OCAK!I14</f>
        <v>0</v>
      </c>
      <c r="L18" s="49">
        <f>OCAK!J14</f>
        <v>0</v>
      </c>
      <c r="M18" s="47">
        <f>OCAK!K14</f>
        <v>0</v>
      </c>
      <c r="N18" s="48">
        <f>OCAK!L14</f>
        <v>0</v>
      </c>
      <c r="O18" s="49">
        <f>OCAK!M14</f>
        <v>0</v>
      </c>
      <c r="P18" s="560"/>
      <c r="Q18" s="560"/>
      <c r="R18" s="560"/>
      <c r="S18" s="560"/>
      <c r="T18" s="560"/>
      <c r="U18" s="560"/>
    </row>
    <row r="19" spans="1:21" ht="18" customHeight="1" x14ac:dyDescent="0.3">
      <c r="A19" s="510"/>
      <c r="B19" s="510"/>
      <c r="C19" s="510"/>
      <c r="D19" s="52">
        <f>OCAK!B15</f>
        <v>0</v>
      </c>
      <c r="E19" s="53">
        <f>OCAK!C15</f>
        <v>0</v>
      </c>
      <c r="F19" s="54">
        <f>OCAK!D15</f>
        <v>0</v>
      </c>
      <c r="G19" s="52">
        <f>OCAK!E15</f>
        <v>0</v>
      </c>
      <c r="H19" s="53">
        <f>OCAK!F15</f>
        <v>0</v>
      </c>
      <c r="I19" s="55">
        <f>OCAK!G15</f>
        <v>0</v>
      </c>
      <c r="J19" s="56">
        <f>OCAK!H15</f>
        <v>0</v>
      </c>
      <c r="K19" s="53">
        <f>OCAK!I15</f>
        <v>0</v>
      </c>
      <c r="L19" s="54">
        <f>OCAK!J15</f>
        <v>0</v>
      </c>
      <c r="M19" s="52">
        <f>OCAK!K15</f>
        <v>0</v>
      </c>
      <c r="N19" s="53">
        <f>OCAK!L15</f>
        <v>0</v>
      </c>
      <c r="O19" s="54">
        <f>OCAK!M15</f>
        <v>0</v>
      </c>
      <c r="P19" s="560"/>
      <c r="Q19" s="560"/>
      <c r="R19" s="560"/>
      <c r="S19" s="560"/>
      <c r="T19" s="560"/>
      <c r="U19" s="560"/>
    </row>
    <row r="20" spans="1:21" ht="18" customHeight="1" x14ac:dyDescent="0.3">
      <c r="A20" s="510"/>
      <c r="B20" s="510"/>
      <c r="C20" s="510"/>
      <c r="D20" s="47">
        <f>OCAK!B16</f>
        <v>0</v>
      </c>
      <c r="E20" s="48">
        <f>OCAK!C16</f>
        <v>0</v>
      </c>
      <c r="F20" s="49">
        <f>OCAK!D16</f>
        <v>0</v>
      </c>
      <c r="G20" s="47">
        <f>OCAK!E16</f>
        <v>0</v>
      </c>
      <c r="H20" s="48">
        <f>OCAK!F16</f>
        <v>0</v>
      </c>
      <c r="I20" s="50">
        <f>OCAK!G16</f>
        <v>0</v>
      </c>
      <c r="J20" s="51">
        <f>OCAK!H16</f>
        <v>0</v>
      </c>
      <c r="K20" s="48">
        <f>OCAK!I16</f>
        <v>0</v>
      </c>
      <c r="L20" s="49">
        <f>OCAK!J16</f>
        <v>0</v>
      </c>
      <c r="M20" s="47">
        <f>OCAK!K16</f>
        <v>0</v>
      </c>
      <c r="N20" s="48">
        <f>OCAK!L16</f>
        <v>0</v>
      </c>
      <c r="O20" s="49">
        <f>OCAK!M16</f>
        <v>0</v>
      </c>
      <c r="P20" s="560"/>
      <c r="Q20" s="560"/>
      <c r="R20" s="560"/>
      <c r="S20" s="560"/>
      <c r="T20" s="560"/>
      <c r="U20" s="560"/>
    </row>
    <row r="21" spans="1:21" ht="18" customHeight="1" x14ac:dyDescent="0.3">
      <c r="A21" s="510"/>
      <c r="B21" s="510"/>
      <c r="C21" s="510"/>
      <c r="D21" s="52">
        <f>OCAK!B17</f>
        <v>0</v>
      </c>
      <c r="E21" s="53">
        <f>OCAK!C17</f>
        <v>0</v>
      </c>
      <c r="F21" s="54">
        <f>OCAK!D17</f>
        <v>0</v>
      </c>
      <c r="G21" s="52">
        <f>OCAK!E17</f>
        <v>0</v>
      </c>
      <c r="H21" s="53">
        <f>OCAK!F17</f>
        <v>0</v>
      </c>
      <c r="I21" s="55">
        <f>OCAK!G17</f>
        <v>0</v>
      </c>
      <c r="J21" s="56">
        <f>OCAK!H17</f>
        <v>0</v>
      </c>
      <c r="K21" s="53">
        <f>OCAK!I17</f>
        <v>0</v>
      </c>
      <c r="L21" s="54">
        <f>OCAK!J17</f>
        <v>0</v>
      </c>
      <c r="M21" s="52">
        <f>OCAK!K17</f>
        <v>0</v>
      </c>
      <c r="N21" s="53">
        <f>OCAK!L17</f>
        <v>0</v>
      </c>
      <c r="O21" s="54">
        <f>OCAK!M17</f>
        <v>0</v>
      </c>
      <c r="P21" s="560"/>
      <c r="Q21" s="560"/>
      <c r="R21" s="560"/>
      <c r="S21" s="560"/>
      <c r="T21" s="560"/>
      <c r="U21" s="560"/>
    </row>
    <row r="22" spans="1:21" ht="18" customHeight="1" x14ac:dyDescent="0.3">
      <c r="A22" s="510"/>
      <c r="B22" s="510"/>
      <c r="C22" s="510"/>
      <c r="D22" s="47">
        <f>OCAK!B18</f>
        <v>0</v>
      </c>
      <c r="E22" s="48">
        <f>OCAK!C18</f>
        <v>0</v>
      </c>
      <c r="F22" s="49">
        <f>OCAK!D18</f>
        <v>0</v>
      </c>
      <c r="G22" s="47">
        <f>OCAK!E18</f>
        <v>0</v>
      </c>
      <c r="H22" s="48">
        <f>OCAK!F18</f>
        <v>0</v>
      </c>
      <c r="I22" s="50">
        <f>OCAK!G18</f>
        <v>0</v>
      </c>
      <c r="J22" s="51">
        <f>OCAK!H18</f>
        <v>0</v>
      </c>
      <c r="K22" s="48">
        <f>OCAK!I18</f>
        <v>0</v>
      </c>
      <c r="L22" s="49">
        <f>OCAK!J18</f>
        <v>0</v>
      </c>
      <c r="M22" s="47">
        <f>OCAK!K18</f>
        <v>0</v>
      </c>
      <c r="N22" s="48">
        <f>OCAK!L18</f>
        <v>0</v>
      </c>
      <c r="O22" s="49">
        <f>OCAK!M18</f>
        <v>0</v>
      </c>
      <c r="P22" s="560"/>
      <c r="Q22" s="560"/>
      <c r="R22" s="560"/>
      <c r="S22" s="560"/>
      <c r="T22" s="560"/>
      <c r="U22" s="560"/>
    </row>
    <row r="23" spans="1:21" ht="18" customHeight="1" x14ac:dyDescent="0.3">
      <c r="A23" s="510"/>
      <c r="B23" s="510"/>
      <c r="C23" s="510"/>
      <c r="D23" s="52">
        <f>OCAK!B19</f>
        <v>0</v>
      </c>
      <c r="E23" s="53">
        <f>OCAK!C19</f>
        <v>0</v>
      </c>
      <c r="F23" s="54">
        <f>OCAK!D19</f>
        <v>0</v>
      </c>
      <c r="G23" s="52">
        <f>OCAK!E19</f>
        <v>0</v>
      </c>
      <c r="H23" s="53">
        <f>OCAK!F19</f>
        <v>0</v>
      </c>
      <c r="I23" s="55">
        <f>OCAK!G19</f>
        <v>0</v>
      </c>
      <c r="J23" s="56">
        <f>OCAK!H19</f>
        <v>0</v>
      </c>
      <c r="K23" s="53">
        <f>OCAK!I19</f>
        <v>0</v>
      </c>
      <c r="L23" s="54">
        <f>OCAK!J19</f>
        <v>0</v>
      </c>
      <c r="M23" s="52">
        <f>OCAK!K19</f>
        <v>0</v>
      </c>
      <c r="N23" s="53">
        <f>OCAK!L19</f>
        <v>0</v>
      </c>
      <c r="O23" s="54">
        <f>OCAK!M19</f>
        <v>0</v>
      </c>
      <c r="P23" s="560"/>
      <c r="Q23" s="560"/>
      <c r="R23" s="560"/>
      <c r="S23" s="560"/>
      <c r="T23" s="560"/>
      <c r="U23" s="560"/>
    </row>
    <row r="24" spans="1:21" ht="18" customHeight="1" x14ac:dyDescent="0.3">
      <c r="A24" s="510"/>
      <c r="B24" s="510"/>
      <c r="C24" s="510"/>
      <c r="D24" s="47">
        <f>OCAK!B20</f>
        <v>0</v>
      </c>
      <c r="E24" s="48">
        <f>OCAK!C20</f>
        <v>0</v>
      </c>
      <c r="F24" s="49">
        <f>OCAK!D20</f>
        <v>0</v>
      </c>
      <c r="G24" s="47">
        <f>OCAK!E20</f>
        <v>0</v>
      </c>
      <c r="H24" s="48">
        <f>OCAK!F20</f>
        <v>0</v>
      </c>
      <c r="I24" s="50">
        <f>OCAK!G20</f>
        <v>0</v>
      </c>
      <c r="J24" s="51">
        <f>OCAK!H20</f>
        <v>0</v>
      </c>
      <c r="K24" s="48">
        <f>OCAK!I20</f>
        <v>0</v>
      </c>
      <c r="L24" s="49">
        <f>OCAK!J20</f>
        <v>0</v>
      </c>
      <c r="M24" s="47">
        <f>OCAK!K20</f>
        <v>0</v>
      </c>
      <c r="N24" s="48">
        <f>OCAK!L20</f>
        <v>0</v>
      </c>
      <c r="O24" s="49">
        <f>OCAK!M20</f>
        <v>0</v>
      </c>
      <c r="P24" s="560"/>
      <c r="Q24" s="560"/>
      <c r="R24" s="560"/>
      <c r="S24" s="560"/>
      <c r="T24" s="560"/>
      <c r="U24" s="560"/>
    </row>
    <row r="25" spans="1:21" ht="18" customHeight="1" x14ac:dyDescent="0.3">
      <c r="A25" s="510"/>
      <c r="B25" s="510"/>
      <c r="C25" s="510"/>
      <c r="D25" s="52">
        <f>OCAK!B21</f>
        <v>0</v>
      </c>
      <c r="E25" s="53">
        <f>OCAK!C21</f>
        <v>0</v>
      </c>
      <c r="F25" s="54">
        <f>OCAK!D21</f>
        <v>0</v>
      </c>
      <c r="G25" s="52">
        <f>OCAK!E21</f>
        <v>0</v>
      </c>
      <c r="H25" s="53">
        <f>OCAK!F21</f>
        <v>0</v>
      </c>
      <c r="I25" s="55">
        <f>OCAK!G21</f>
        <v>0</v>
      </c>
      <c r="J25" s="56">
        <f>OCAK!H21</f>
        <v>0</v>
      </c>
      <c r="K25" s="53">
        <f>OCAK!I21</f>
        <v>0</v>
      </c>
      <c r="L25" s="54">
        <f>OCAK!J21</f>
        <v>0</v>
      </c>
      <c r="M25" s="52">
        <f>OCAK!K21</f>
        <v>0</v>
      </c>
      <c r="N25" s="53">
        <f>OCAK!L21</f>
        <v>0</v>
      </c>
      <c r="O25" s="54">
        <f>OCAK!M21</f>
        <v>0</v>
      </c>
      <c r="P25" s="560"/>
      <c r="Q25" s="560"/>
      <c r="R25" s="560"/>
      <c r="S25" s="560"/>
      <c r="T25" s="560"/>
      <c r="U25" s="560"/>
    </row>
    <row r="26" spans="1:21" ht="18" customHeight="1" x14ac:dyDescent="0.3">
      <c r="A26" s="510"/>
      <c r="B26" s="510"/>
      <c r="C26" s="510"/>
      <c r="D26" s="47">
        <f>OCAK!B22</f>
        <v>0</v>
      </c>
      <c r="E26" s="48">
        <f>OCAK!C22</f>
        <v>0</v>
      </c>
      <c r="F26" s="49">
        <f>OCAK!D22</f>
        <v>0</v>
      </c>
      <c r="G26" s="47">
        <f>OCAK!E22</f>
        <v>0</v>
      </c>
      <c r="H26" s="48">
        <f>OCAK!F22</f>
        <v>0</v>
      </c>
      <c r="I26" s="50">
        <f>OCAK!G22</f>
        <v>0</v>
      </c>
      <c r="J26" s="51">
        <f>OCAK!H22</f>
        <v>0</v>
      </c>
      <c r="K26" s="48">
        <f>OCAK!I22</f>
        <v>0</v>
      </c>
      <c r="L26" s="49">
        <f>OCAK!J22</f>
        <v>0</v>
      </c>
      <c r="M26" s="47">
        <f>OCAK!K22</f>
        <v>0</v>
      </c>
      <c r="N26" s="48">
        <f>OCAK!L22</f>
        <v>0</v>
      </c>
      <c r="O26" s="49">
        <f>OCAK!M22</f>
        <v>0</v>
      </c>
      <c r="P26" s="560"/>
      <c r="Q26" s="560"/>
      <c r="R26" s="560"/>
      <c r="S26" s="560"/>
      <c r="T26" s="560"/>
      <c r="U26" s="560"/>
    </row>
    <row r="27" spans="1:21" ht="18" customHeight="1" x14ac:dyDescent="0.3">
      <c r="A27" s="510"/>
      <c r="B27" s="510"/>
      <c r="C27" s="510"/>
      <c r="D27" s="52">
        <f>OCAK!B23</f>
        <v>0</v>
      </c>
      <c r="E27" s="53">
        <f>OCAK!C23</f>
        <v>0</v>
      </c>
      <c r="F27" s="54">
        <f>OCAK!D23</f>
        <v>0</v>
      </c>
      <c r="G27" s="52">
        <f>OCAK!E23</f>
        <v>0</v>
      </c>
      <c r="H27" s="53">
        <f>OCAK!F23</f>
        <v>0</v>
      </c>
      <c r="I27" s="55">
        <f>OCAK!G23</f>
        <v>0</v>
      </c>
      <c r="J27" s="56">
        <f>OCAK!H23</f>
        <v>0</v>
      </c>
      <c r="K27" s="53">
        <f>OCAK!I23</f>
        <v>0</v>
      </c>
      <c r="L27" s="54">
        <f>OCAK!J23</f>
        <v>0</v>
      </c>
      <c r="M27" s="52">
        <f>OCAK!K23</f>
        <v>0</v>
      </c>
      <c r="N27" s="53">
        <f>OCAK!L23</f>
        <v>0</v>
      </c>
      <c r="O27" s="54">
        <f>OCAK!M23</f>
        <v>0</v>
      </c>
      <c r="P27" s="560"/>
      <c r="Q27" s="560"/>
      <c r="R27" s="560"/>
      <c r="S27" s="560"/>
      <c r="T27" s="560"/>
      <c r="U27" s="560"/>
    </row>
    <row r="28" spans="1:21" ht="18" customHeight="1" x14ac:dyDescent="0.3">
      <c r="A28" s="510"/>
      <c r="B28" s="510"/>
      <c r="C28" s="510"/>
      <c r="D28" s="47">
        <f>OCAK!B24</f>
        <v>0</v>
      </c>
      <c r="E28" s="48">
        <f>OCAK!C24</f>
        <v>0</v>
      </c>
      <c r="F28" s="49">
        <f>OCAK!D24</f>
        <v>0</v>
      </c>
      <c r="G28" s="47">
        <f>OCAK!E24</f>
        <v>0</v>
      </c>
      <c r="H28" s="48">
        <f>OCAK!F24</f>
        <v>0</v>
      </c>
      <c r="I28" s="50">
        <f>OCAK!G24</f>
        <v>0</v>
      </c>
      <c r="J28" s="51">
        <f>OCAK!H24</f>
        <v>0</v>
      </c>
      <c r="K28" s="48">
        <f>OCAK!I24</f>
        <v>0</v>
      </c>
      <c r="L28" s="49">
        <f>OCAK!J24</f>
        <v>0</v>
      </c>
      <c r="M28" s="47">
        <f>OCAK!K24</f>
        <v>0</v>
      </c>
      <c r="N28" s="48">
        <f>OCAK!L24</f>
        <v>0</v>
      </c>
      <c r="O28" s="49">
        <f>OCAK!M24</f>
        <v>0</v>
      </c>
      <c r="P28" s="560"/>
      <c r="Q28" s="560"/>
      <c r="R28" s="560"/>
      <c r="S28" s="560"/>
      <c r="T28" s="560"/>
      <c r="U28" s="560"/>
    </row>
    <row r="29" spans="1:21" ht="18" customHeight="1" x14ac:dyDescent="0.3">
      <c r="A29" s="510"/>
      <c r="B29" s="510"/>
      <c r="C29" s="510"/>
      <c r="D29" s="52">
        <f>OCAK!B25</f>
        <v>0</v>
      </c>
      <c r="E29" s="53">
        <f>OCAK!C25</f>
        <v>0</v>
      </c>
      <c r="F29" s="54">
        <f>OCAK!D25</f>
        <v>0</v>
      </c>
      <c r="G29" s="52">
        <f>OCAK!E25</f>
        <v>0</v>
      </c>
      <c r="H29" s="53">
        <f>OCAK!F25</f>
        <v>0</v>
      </c>
      <c r="I29" s="55">
        <f>OCAK!G25</f>
        <v>0</v>
      </c>
      <c r="J29" s="56">
        <f>OCAK!H25</f>
        <v>0</v>
      </c>
      <c r="K29" s="53">
        <f>OCAK!I25</f>
        <v>0</v>
      </c>
      <c r="L29" s="54">
        <f>OCAK!J25</f>
        <v>0</v>
      </c>
      <c r="M29" s="52">
        <f>OCAK!K25</f>
        <v>0</v>
      </c>
      <c r="N29" s="53">
        <f>OCAK!L25</f>
        <v>0</v>
      </c>
      <c r="O29" s="54">
        <f>OCAK!M25</f>
        <v>0</v>
      </c>
      <c r="P29" s="560"/>
      <c r="Q29" s="560"/>
      <c r="R29" s="560"/>
      <c r="S29" s="560"/>
      <c r="T29" s="560"/>
      <c r="U29" s="560"/>
    </row>
    <row r="30" spans="1:21" ht="18" customHeight="1" x14ac:dyDescent="0.3">
      <c r="A30" s="510"/>
      <c r="B30" s="510"/>
      <c r="C30" s="510"/>
      <c r="D30" s="47">
        <f>OCAK!B26</f>
        <v>0</v>
      </c>
      <c r="E30" s="48">
        <f>OCAK!C26</f>
        <v>0</v>
      </c>
      <c r="F30" s="49">
        <f>OCAK!D26</f>
        <v>0</v>
      </c>
      <c r="G30" s="47">
        <f>OCAK!E26</f>
        <v>0</v>
      </c>
      <c r="H30" s="48">
        <f>OCAK!F26</f>
        <v>0</v>
      </c>
      <c r="I30" s="50">
        <f>OCAK!G26</f>
        <v>0</v>
      </c>
      <c r="J30" s="51">
        <f>OCAK!H26</f>
        <v>0</v>
      </c>
      <c r="K30" s="48">
        <f>OCAK!I26</f>
        <v>0</v>
      </c>
      <c r="L30" s="49">
        <f>OCAK!J26</f>
        <v>0</v>
      </c>
      <c r="M30" s="47">
        <f>OCAK!K26</f>
        <v>0</v>
      </c>
      <c r="N30" s="48">
        <f>OCAK!L26</f>
        <v>0</v>
      </c>
      <c r="O30" s="49">
        <f>OCAK!M26</f>
        <v>0</v>
      </c>
      <c r="P30" s="560"/>
      <c r="Q30" s="560"/>
      <c r="R30" s="560"/>
      <c r="S30" s="560"/>
      <c r="T30" s="560"/>
      <c r="U30" s="560"/>
    </row>
    <row r="31" spans="1:21" ht="18" customHeight="1" x14ac:dyDescent="0.3">
      <c r="A31" s="510"/>
      <c r="B31" s="510"/>
      <c r="C31" s="510"/>
      <c r="D31" s="52">
        <f>OCAK!B27</f>
        <v>0</v>
      </c>
      <c r="E31" s="53">
        <f>OCAK!C27</f>
        <v>0</v>
      </c>
      <c r="F31" s="54">
        <f>OCAK!D27</f>
        <v>0</v>
      </c>
      <c r="G31" s="52">
        <f>OCAK!E27</f>
        <v>0</v>
      </c>
      <c r="H31" s="53">
        <f>OCAK!F27</f>
        <v>0</v>
      </c>
      <c r="I31" s="55">
        <f>OCAK!G27</f>
        <v>0</v>
      </c>
      <c r="J31" s="56">
        <f>OCAK!H27</f>
        <v>0</v>
      </c>
      <c r="K31" s="53">
        <f>OCAK!I27</f>
        <v>0</v>
      </c>
      <c r="L31" s="54">
        <f>OCAK!J27</f>
        <v>0</v>
      </c>
      <c r="M31" s="52">
        <f>OCAK!K27</f>
        <v>0</v>
      </c>
      <c r="N31" s="53">
        <f>OCAK!L27</f>
        <v>0</v>
      </c>
      <c r="O31" s="54">
        <f>OCAK!M27</f>
        <v>0</v>
      </c>
      <c r="P31" s="560"/>
      <c r="Q31" s="560"/>
      <c r="R31" s="560"/>
      <c r="S31" s="560"/>
      <c r="T31" s="560"/>
      <c r="U31" s="560"/>
    </row>
    <row r="32" spans="1:21" ht="18" customHeight="1" x14ac:dyDescent="0.3">
      <c r="A32" s="510"/>
      <c r="B32" s="510"/>
      <c r="C32" s="510"/>
      <c r="D32" s="47">
        <f>OCAK!B28</f>
        <v>0</v>
      </c>
      <c r="E32" s="48">
        <f>OCAK!C28</f>
        <v>0</v>
      </c>
      <c r="F32" s="49">
        <f>OCAK!D28</f>
        <v>0</v>
      </c>
      <c r="G32" s="47">
        <f>OCAK!E28</f>
        <v>0</v>
      </c>
      <c r="H32" s="48">
        <f>OCAK!F28</f>
        <v>0</v>
      </c>
      <c r="I32" s="50">
        <f>OCAK!G28</f>
        <v>0</v>
      </c>
      <c r="J32" s="51">
        <f>OCAK!H28</f>
        <v>0</v>
      </c>
      <c r="K32" s="48">
        <f>OCAK!I28</f>
        <v>0</v>
      </c>
      <c r="L32" s="49">
        <f>OCAK!J28</f>
        <v>0</v>
      </c>
      <c r="M32" s="47">
        <f>OCAK!K28</f>
        <v>0</v>
      </c>
      <c r="N32" s="48">
        <f>OCAK!L28</f>
        <v>0</v>
      </c>
      <c r="O32" s="49">
        <f>OCAK!M28</f>
        <v>0</v>
      </c>
      <c r="P32" s="560"/>
      <c r="Q32" s="560"/>
      <c r="R32" s="560"/>
      <c r="S32" s="560"/>
      <c r="T32" s="560"/>
      <c r="U32" s="560"/>
    </row>
    <row r="33" spans="1:21" ht="18" customHeight="1" x14ac:dyDescent="0.3">
      <c r="A33" s="510"/>
      <c r="B33" s="510"/>
      <c r="C33" s="510"/>
      <c r="D33" s="52">
        <f>OCAK!B29</f>
        <v>0</v>
      </c>
      <c r="E33" s="53">
        <f>OCAK!C29</f>
        <v>0</v>
      </c>
      <c r="F33" s="54">
        <f>OCAK!D29</f>
        <v>0</v>
      </c>
      <c r="G33" s="52">
        <f>OCAK!E29</f>
        <v>0</v>
      </c>
      <c r="H33" s="53">
        <f>OCAK!F29</f>
        <v>0</v>
      </c>
      <c r="I33" s="55">
        <f>OCAK!G29</f>
        <v>0</v>
      </c>
      <c r="J33" s="56">
        <f>OCAK!H29</f>
        <v>0</v>
      </c>
      <c r="K33" s="53">
        <f>OCAK!I29</f>
        <v>0</v>
      </c>
      <c r="L33" s="54">
        <f>OCAK!J29</f>
        <v>0</v>
      </c>
      <c r="M33" s="52">
        <f>OCAK!K29</f>
        <v>0</v>
      </c>
      <c r="N33" s="53">
        <f>OCAK!L29</f>
        <v>0</v>
      </c>
      <c r="O33" s="54">
        <f>OCAK!M29</f>
        <v>0</v>
      </c>
      <c r="P33" s="560"/>
      <c r="Q33" s="560"/>
      <c r="R33" s="560"/>
      <c r="S33" s="560"/>
      <c r="T33" s="560"/>
      <c r="U33" s="560"/>
    </row>
    <row r="34" spans="1:21" ht="18" customHeight="1" x14ac:dyDescent="0.3">
      <c r="A34" s="510"/>
      <c r="B34" s="510"/>
      <c r="C34" s="510"/>
      <c r="D34" s="47">
        <f>OCAK!B30</f>
        <v>0</v>
      </c>
      <c r="E34" s="48">
        <f>OCAK!C30</f>
        <v>0</v>
      </c>
      <c r="F34" s="49">
        <f>OCAK!D30</f>
        <v>0</v>
      </c>
      <c r="G34" s="47">
        <f>OCAK!E30</f>
        <v>0</v>
      </c>
      <c r="H34" s="48">
        <f>OCAK!F30</f>
        <v>0</v>
      </c>
      <c r="I34" s="50">
        <f>OCAK!G30</f>
        <v>0</v>
      </c>
      <c r="J34" s="51">
        <f>OCAK!H30</f>
        <v>0</v>
      </c>
      <c r="K34" s="48">
        <f>OCAK!I30</f>
        <v>0</v>
      </c>
      <c r="L34" s="49">
        <f>OCAK!J30</f>
        <v>0</v>
      </c>
      <c r="M34" s="47">
        <f>OCAK!K30</f>
        <v>0</v>
      </c>
      <c r="N34" s="48">
        <f>OCAK!L30</f>
        <v>0</v>
      </c>
      <c r="O34" s="49">
        <f>OCAK!M30</f>
        <v>0</v>
      </c>
      <c r="P34" s="560"/>
      <c r="Q34" s="560"/>
      <c r="R34" s="560"/>
      <c r="S34" s="560"/>
      <c r="T34" s="560"/>
      <c r="U34" s="560"/>
    </row>
    <row r="35" spans="1:21" ht="18" customHeight="1" x14ac:dyDescent="0.3">
      <c r="A35" s="510"/>
      <c r="B35" s="510"/>
      <c r="C35" s="510"/>
      <c r="D35" s="52">
        <f>OCAK!B31</f>
        <v>0</v>
      </c>
      <c r="E35" s="53">
        <f>OCAK!C31</f>
        <v>0</v>
      </c>
      <c r="F35" s="54">
        <f>OCAK!D31</f>
        <v>0</v>
      </c>
      <c r="G35" s="52">
        <f>OCAK!E31</f>
        <v>0</v>
      </c>
      <c r="H35" s="53">
        <f>OCAK!F31</f>
        <v>0</v>
      </c>
      <c r="I35" s="55">
        <f>OCAK!G31</f>
        <v>0</v>
      </c>
      <c r="J35" s="56">
        <f>OCAK!H31</f>
        <v>0</v>
      </c>
      <c r="K35" s="53">
        <f>OCAK!I31</f>
        <v>0</v>
      </c>
      <c r="L35" s="54">
        <f>OCAK!J31</f>
        <v>0</v>
      </c>
      <c r="M35" s="52">
        <f>OCAK!K31</f>
        <v>0</v>
      </c>
      <c r="N35" s="53">
        <f>OCAK!L31</f>
        <v>0</v>
      </c>
      <c r="O35" s="54">
        <f>OCAK!M31</f>
        <v>0</v>
      </c>
      <c r="P35" s="560"/>
      <c r="Q35" s="560"/>
      <c r="R35" s="560"/>
      <c r="S35" s="560"/>
      <c r="T35" s="560"/>
      <c r="U35" s="560"/>
    </row>
    <row r="36" spans="1:21" ht="18" customHeight="1" x14ac:dyDescent="0.3">
      <c r="A36" s="510"/>
      <c r="B36" s="510"/>
      <c r="C36" s="510"/>
      <c r="D36" s="47">
        <f>OCAK!B32</f>
        <v>0</v>
      </c>
      <c r="E36" s="48">
        <f>OCAK!C32</f>
        <v>0</v>
      </c>
      <c r="F36" s="49">
        <f>OCAK!D32</f>
        <v>0</v>
      </c>
      <c r="G36" s="47">
        <f>OCAK!E32</f>
        <v>0</v>
      </c>
      <c r="H36" s="48">
        <f>OCAK!F32</f>
        <v>0</v>
      </c>
      <c r="I36" s="50">
        <f>OCAK!G32</f>
        <v>0</v>
      </c>
      <c r="J36" s="51">
        <f>OCAK!H32</f>
        <v>0</v>
      </c>
      <c r="K36" s="48">
        <f>OCAK!I32</f>
        <v>0</v>
      </c>
      <c r="L36" s="49">
        <f>OCAK!J32</f>
        <v>0</v>
      </c>
      <c r="M36" s="47">
        <f>OCAK!K32</f>
        <v>0</v>
      </c>
      <c r="N36" s="48">
        <f>OCAK!L32</f>
        <v>0</v>
      </c>
      <c r="O36" s="49">
        <f>OCAK!M32</f>
        <v>0</v>
      </c>
      <c r="P36" s="560"/>
      <c r="Q36" s="560"/>
      <c r="R36" s="560"/>
      <c r="S36" s="560"/>
      <c r="T36" s="560"/>
      <c r="U36" s="560"/>
    </row>
    <row r="37" spans="1:21" ht="18" customHeight="1" x14ac:dyDescent="0.3">
      <c r="A37" s="510"/>
      <c r="B37" s="510"/>
      <c r="C37" s="510"/>
      <c r="D37" s="52">
        <f>OCAK!B33</f>
        <v>0</v>
      </c>
      <c r="E37" s="53">
        <f>OCAK!C33</f>
        <v>0</v>
      </c>
      <c r="F37" s="54">
        <f>OCAK!D33</f>
        <v>0</v>
      </c>
      <c r="G37" s="52">
        <f>OCAK!E33</f>
        <v>0</v>
      </c>
      <c r="H37" s="53">
        <f>OCAK!F33</f>
        <v>0</v>
      </c>
      <c r="I37" s="55">
        <f>OCAK!G33</f>
        <v>0</v>
      </c>
      <c r="J37" s="56">
        <f>OCAK!H33</f>
        <v>0</v>
      </c>
      <c r="K37" s="53">
        <f>OCAK!I33</f>
        <v>0</v>
      </c>
      <c r="L37" s="54">
        <f>OCAK!J33</f>
        <v>0</v>
      </c>
      <c r="M37" s="52">
        <f>OCAK!K33</f>
        <v>0</v>
      </c>
      <c r="N37" s="53">
        <f>OCAK!L33</f>
        <v>0</v>
      </c>
      <c r="O37" s="54">
        <f>OCAK!M33</f>
        <v>0</v>
      </c>
      <c r="P37" s="560"/>
      <c r="Q37" s="560"/>
      <c r="R37" s="560"/>
      <c r="S37" s="560"/>
      <c r="T37" s="560"/>
      <c r="U37" s="560"/>
    </row>
    <row r="38" spans="1:21" ht="18" customHeight="1" x14ac:dyDescent="0.3">
      <c r="A38" s="510"/>
      <c r="B38" s="510"/>
      <c r="C38" s="510"/>
      <c r="D38" s="47">
        <f>OCAK!B34</f>
        <v>0</v>
      </c>
      <c r="E38" s="48">
        <f>OCAK!C34</f>
        <v>0</v>
      </c>
      <c r="F38" s="49">
        <f>OCAK!D34</f>
        <v>0</v>
      </c>
      <c r="G38" s="47">
        <f>OCAK!E34</f>
        <v>0</v>
      </c>
      <c r="H38" s="48">
        <f>OCAK!F34</f>
        <v>0</v>
      </c>
      <c r="I38" s="50">
        <f>OCAK!G34</f>
        <v>0</v>
      </c>
      <c r="J38" s="51">
        <f>OCAK!H34</f>
        <v>0</v>
      </c>
      <c r="K38" s="48">
        <f>OCAK!I34</f>
        <v>0</v>
      </c>
      <c r="L38" s="49">
        <f>OCAK!J34</f>
        <v>0</v>
      </c>
      <c r="M38" s="47">
        <f>OCAK!K34</f>
        <v>0</v>
      </c>
      <c r="N38" s="48">
        <f>OCAK!L34</f>
        <v>0</v>
      </c>
      <c r="O38" s="49">
        <f>OCAK!M34</f>
        <v>0</v>
      </c>
      <c r="P38" s="560"/>
      <c r="Q38" s="560"/>
      <c r="R38" s="560"/>
      <c r="S38" s="560"/>
      <c r="T38" s="560"/>
      <c r="U38" s="560"/>
    </row>
    <row r="39" spans="1:21" ht="18" customHeight="1" x14ac:dyDescent="0.3">
      <c r="A39" s="510"/>
      <c r="B39" s="510"/>
      <c r="C39" s="510"/>
      <c r="D39" s="52">
        <f>OCAK!B35</f>
        <v>0</v>
      </c>
      <c r="E39" s="53">
        <f>OCAK!C35</f>
        <v>0</v>
      </c>
      <c r="F39" s="54">
        <f>OCAK!D35</f>
        <v>0</v>
      </c>
      <c r="G39" s="52">
        <f>OCAK!E35</f>
        <v>0</v>
      </c>
      <c r="H39" s="53">
        <f>OCAK!F35</f>
        <v>0</v>
      </c>
      <c r="I39" s="55">
        <f>OCAK!G35</f>
        <v>0</v>
      </c>
      <c r="J39" s="56">
        <f>OCAK!H35</f>
        <v>0</v>
      </c>
      <c r="K39" s="53">
        <f>OCAK!I35</f>
        <v>0</v>
      </c>
      <c r="L39" s="54">
        <f>OCAK!J35</f>
        <v>0</v>
      </c>
      <c r="M39" s="52">
        <f>OCAK!K35</f>
        <v>0</v>
      </c>
      <c r="N39" s="53">
        <f>OCAK!L35</f>
        <v>0</v>
      </c>
      <c r="O39" s="54">
        <f>OCAK!M35</f>
        <v>0</v>
      </c>
      <c r="P39" s="560"/>
      <c r="Q39" s="560"/>
      <c r="R39" s="560"/>
      <c r="S39" s="560"/>
      <c r="T39" s="560"/>
      <c r="U39" s="560"/>
    </row>
    <row r="40" spans="1:21" ht="18" customHeight="1" x14ac:dyDescent="0.3">
      <c r="A40" s="510"/>
      <c r="B40" s="510"/>
      <c r="C40" s="510"/>
      <c r="D40" s="47">
        <f>OCAK!B36</f>
        <v>0</v>
      </c>
      <c r="E40" s="48">
        <f>OCAK!C36</f>
        <v>0</v>
      </c>
      <c r="F40" s="49">
        <f>OCAK!D36</f>
        <v>0</v>
      </c>
      <c r="G40" s="47">
        <f>OCAK!E36</f>
        <v>0</v>
      </c>
      <c r="H40" s="48">
        <f>OCAK!F36</f>
        <v>0</v>
      </c>
      <c r="I40" s="50">
        <f>OCAK!G36</f>
        <v>0</v>
      </c>
      <c r="J40" s="51">
        <f>OCAK!H36</f>
        <v>0</v>
      </c>
      <c r="K40" s="48">
        <f>OCAK!I36</f>
        <v>0</v>
      </c>
      <c r="L40" s="49">
        <f>OCAK!J36</f>
        <v>0</v>
      </c>
      <c r="M40" s="47">
        <f>OCAK!K36</f>
        <v>0</v>
      </c>
      <c r="N40" s="48">
        <f>OCAK!L36</f>
        <v>0</v>
      </c>
      <c r="O40" s="49">
        <f>OCAK!M36</f>
        <v>0</v>
      </c>
      <c r="P40" s="560"/>
      <c r="Q40" s="560"/>
      <c r="R40" s="560"/>
      <c r="S40" s="560"/>
      <c r="T40" s="560"/>
      <c r="U40" s="560"/>
    </row>
    <row r="41" spans="1:21" ht="18" customHeight="1" x14ac:dyDescent="0.3">
      <c r="A41" s="510"/>
      <c r="B41" s="510"/>
      <c r="C41" s="510"/>
      <c r="D41" s="52">
        <f>OCAK!B37</f>
        <v>0</v>
      </c>
      <c r="E41" s="53">
        <f>OCAK!C37</f>
        <v>0</v>
      </c>
      <c r="F41" s="54">
        <f>OCAK!D37</f>
        <v>0</v>
      </c>
      <c r="G41" s="52">
        <f>OCAK!E37</f>
        <v>0</v>
      </c>
      <c r="H41" s="53">
        <f>OCAK!F37</f>
        <v>0</v>
      </c>
      <c r="I41" s="55">
        <f>OCAK!G37</f>
        <v>0</v>
      </c>
      <c r="J41" s="56">
        <f>OCAK!H37</f>
        <v>0</v>
      </c>
      <c r="K41" s="53">
        <f>OCAK!I37</f>
        <v>0</v>
      </c>
      <c r="L41" s="54">
        <f>OCAK!J37</f>
        <v>0</v>
      </c>
      <c r="M41" s="52">
        <f>OCAK!K37</f>
        <v>0</v>
      </c>
      <c r="N41" s="53">
        <f>OCAK!L37</f>
        <v>0</v>
      </c>
      <c r="O41" s="54">
        <f>OCAK!M37</f>
        <v>0</v>
      </c>
      <c r="P41" s="560"/>
      <c r="Q41" s="560"/>
      <c r="R41" s="560"/>
      <c r="S41" s="560"/>
      <c r="T41" s="560"/>
      <c r="U41" s="560"/>
    </row>
    <row r="42" spans="1:21" ht="18" customHeight="1" x14ac:dyDescent="0.3">
      <c r="A42" s="510"/>
      <c r="B42" s="510"/>
      <c r="C42" s="510"/>
      <c r="D42" s="47">
        <f>OCAK!B38</f>
        <v>0</v>
      </c>
      <c r="E42" s="48">
        <f>OCAK!C38</f>
        <v>0</v>
      </c>
      <c r="F42" s="49">
        <f>OCAK!D38</f>
        <v>0</v>
      </c>
      <c r="G42" s="47">
        <f>OCAK!E38</f>
        <v>0</v>
      </c>
      <c r="H42" s="48">
        <f>OCAK!F38</f>
        <v>0</v>
      </c>
      <c r="I42" s="50">
        <f>OCAK!G38</f>
        <v>0</v>
      </c>
      <c r="J42" s="51">
        <f>OCAK!H38</f>
        <v>0</v>
      </c>
      <c r="K42" s="48">
        <f>OCAK!I38</f>
        <v>0</v>
      </c>
      <c r="L42" s="49">
        <f>OCAK!J38</f>
        <v>0</v>
      </c>
      <c r="M42" s="47">
        <f>OCAK!K38</f>
        <v>0</v>
      </c>
      <c r="N42" s="48">
        <f>OCAK!L38</f>
        <v>0</v>
      </c>
      <c r="O42" s="49">
        <f>OCAK!M38</f>
        <v>0</v>
      </c>
      <c r="P42" s="560"/>
      <c r="Q42" s="560"/>
      <c r="R42" s="560"/>
      <c r="S42" s="560"/>
      <c r="T42" s="560"/>
      <c r="U42" s="560"/>
    </row>
    <row r="43" spans="1:21" ht="18" customHeight="1" x14ac:dyDescent="0.3">
      <c r="A43" s="510"/>
      <c r="B43" s="510"/>
      <c r="C43" s="510"/>
      <c r="D43" s="52">
        <f>OCAK!B39</f>
        <v>0</v>
      </c>
      <c r="E43" s="53">
        <f>OCAK!C39</f>
        <v>0</v>
      </c>
      <c r="F43" s="54">
        <f>OCAK!D39</f>
        <v>0</v>
      </c>
      <c r="G43" s="52">
        <f>OCAK!E39</f>
        <v>0</v>
      </c>
      <c r="H43" s="53">
        <f>OCAK!F39</f>
        <v>0</v>
      </c>
      <c r="I43" s="55">
        <f>OCAK!G39</f>
        <v>0</v>
      </c>
      <c r="J43" s="56">
        <f>OCAK!H39</f>
        <v>0</v>
      </c>
      <c r="K43" s="53">
        <f>OCAK!I39</f>
        <v>0</v>
      </c>
      <c r="L43" s="54">
        <f>OCAK!J39</f>
        <v>0</v>
      </c>
      <c r="M43" s="52">
        <f>OCAK!K39</f>
        <v>0</v>
      </c>
      <c r="N43" s="53">
        <f>OCAK!L39</f>
        <v>0</v>
      </c>
      <c r="O43" s="54">
        <f>OCAK!M39</f>
        <v>0</v>
      </c>
      <c r="P43" s="560"/>
      <c r="Q43" s="560"/>
      <c r="R43" s="560"/>
      <c r="S43" s="560"/>
      <c r="T43" s="560"/>
      <c r="U43" s="560"/>
    </row>
    <row r="44" spans="1:21" ht="18" customHeight="1" x14ac:dyDescent="0.3">
      <c r="A44" s="510"/>
      <c r="B44" s="510"/>
      <c r="C44" s="510"/>
      <c r="D44" s="47">
        <f>OCAK!B40</f>
        <v>0</v>
      </c>
      <c r="E44" s="48">
        <f>OCAK!C40</f>
        <v>0</v>
      </c>
      <c r="F44" s="49">
        <f>OCAK!D40</f>
        <v>0</v>
      </c>
      <c r="G44" s="47">
        <f>OCAK!E40</f>
        <v>0</v>
      </c>
      <c r="H44" s="48">
        <f>OCAK!F40</f>
        <v>0</v>
      </c>
      <c r="I44" s="50">
        <f>OCAK!G40</f>
        <v>0</v>
      </c>
      <c r="J44" s="51">
        <f>OCAK!H40</f>
        <v>0</v>
      </c>
      <c r="K44" s="48">
        <f>OCAK!I40</f>
        <v>0</v>
      </c>
      <c r="L44" s="49">
        <f>OCAK!J40</f>
        <v>0</v>
      </c>
      <c r="M44" s="47">
        <f>OCAK!K40</f>
        <v>0</v>
      </c>
      <c r="N44" s="48">
        <f>OCAK!L40</f>
        <v>0</v>
      </c>
      <c r="O44" s="49">
        <f>OCAK!M40</f>
        <v>0</v>
      </c>
      <c r="P44" s="560"/>
      <c r="Q44" s="560"/>
      <c r="R44" s="560"/>
      <c r="S44" s="560"/>
      <c r="T44" s="560"/>
      <c r="U44" s="560"/>
    </row>
    <row r="45" spans="1:21" ht="18" customHeight="1" x14ac:dyDescent="0.3">
      <c r="A45" s="510"/>
      <c r="B45" s="510"/>
      <c r="C45" s="510"/>
      <c r="D45" s="52">
        <f>OCAK!B41</f>
        <v>0</v>
      </c>
      <c r="E45" s="53">
        <f>OCAK!C41</f>
        <v>0</v>
      </c>
      <c r="F45" s="54">
        <f>OCAK!D41</f>
        <v>0</v>
      </c>
      <c r="G45" s="52">
        <f>OCAK!E41</f>
        <v>0</v>
      </c>
      <c r="H45" s="53">
        <f>OCAK!F41</f>
        <v>0</v>
      </c>
      <c r="I45" s="55">
        <f>OCAK!G41</f>
        <v>0</v>
      </c>
      <c r="J45" s="56">
        <f>OCAK!H41</f>
        <v>0</v>
      </c>
      <c r="K45" s="53">
        <f>OCAK!I41</f>
        <v>0</v>
      </c>
      <c r="L45" s="54">
        <f>OCAK!J41</f>
        <v>0</v>
      </c>
      <c r="M45" s="52">
        <f>OCAK!K41</f>
        <v>0</v>
      </c>
      <c r="N45" s="53">
        <f>OCAK!L41</f>
        <v>0</v>
      </c>
      <c r="O45" s="54">
        <f>OCAK!M41</f>
        <v>0</v>
      </c>
      <c r="P45" s="560"/>
      <c r="Q45" s="560"/>
      <c r="R45" s="560"/>
      <c r="S45" s="560"/>
      <c r="T45" s="560"/>
      <c r="U45" s="560"/>
    </row>
    <row r="46" spans="1:21" ht="18" customHeight="1" x14ac:dyDescent="0.3">
      <c r="A46" s="510"/>
      <c r="B46" s="510"/>
      <c r="C46" s="510"/>
      <c r="D46" s="47">
        <f>OCAK!B42</f>
        <v>0</v>
      </c>
      <c r="E46" s="48">
        <f>OCAK!C42</f>
        <v>0</v>
      </c>
      <c r="F46" s="49">
        <f>OCAK!D42</f>
        <v>0</v>
      </c>
      <c r="G46" s="47">
        <f>OCAK!E42</f>
        <v>0</v>
      </c>
      <c r="H46" s="48">
        <f>OCAK!F42</f>
        <v>0</v>
      </c>
      <c r="I46" s="50">
        <f>OCAK!G42</f>
        <v>0</v>
      </c>
      <c r="J46" s="51">
        <f>OCAK!H42</f>
        <v>0</v>
      </c>
      <c r="K46" s="48">
        <f>OCAK!I42</f>
        <v>0</v>
      </c>
      <c r="L46" s="49">
        <f>OCAK!J42</f>
        <v>0</v>
      </c>
      <c r="M46" s="47">
        <f>OCAK!K42</f>
        <v>0</v>
      </c>
      <c r="N46" s="48">
        <f>OCAK!L42</f>
        <v>0</v>
      </c>
      <c r="O46" s="49">
        <f>OCAK!M42</f>
        <v>0</v>
      </c>
      <c r="P46" s="560"/>
      <c r="Q46" s="560"/>
      <c r="R46" s="560"/>
      <c r="S46" s="560"/>
      <c r="T46" s="560"/>
      <c r="U46" s="560"/>
    </row>
    <row r="47" spans="1:21" ht="18" customHeight="1" x14ac:dyDescent="0.3">
      <c r="A47" s="510"/>
      <c r="B47" s="510"/>
      <c r="C47" s="510"/>
      <c r="D47" s="52">
        <f>OCAK!B43</f>
        <v>0</v>
      </c>
      <c r="E47" s="53">
        <f>OCAK!C43</f>
        <v>0</v>
      </c>
      <c r="F47" s="54">
        <f>OCAK!D43</f>
        <v>0</v>
      </c>
      <c r="G47" s="52">
        <f>OCAK!E43</f>
        <v>0</v>
      </c>
      <c r="H47" s="53">
        <f>OCAK!F43</f>
        <v>0</v>
      </c>
      <c r="I47" s="55">
        <f>OCAK!G43</f>
        <v>0</v>
      </c>
      <c r="J47" s="56">
        <f>OCAK!H43</f>
        <v>0</v>
      </c>
      <c r="K47" s="53">
        <f>OCAK!I43</f>
        <v>0</v>
      </c>
      <c r="L47" s="54">
        <f>OCAK!J43</f>
        <v>0</v>
      </c>
      <c r="M47" s="52">
        <f>OCAK!K43</f>
        <v>0</v>
      </c>
      <c r="N47" s="53">
        <f>OCAK!L43</f>
        <v>0</v>
      </c>
      <c r="O47" s="54">
        <f>OCAK!M43</f>
        <v>0</v>
      </c>
      <c r="P47" s="560"/>
      <c r="Q47" s="560"/>
      <c r="R47" s="560"/>
      <c r="S47" s="560"/>
      <c r="T47" s="560"/>
      <c r="U47" s="560"/>
    </row>
    <row r="48" spans="1:21" ht="18" customHeight="1" x14ac:dyDescent="0.3">
      <c r="A48" s="510"/>
      <c r="B48" s="510"/>
      <c r="C48" s="510"/>
      <c r="D48" s="47">
        <f>OCAK!B44</f>
        <v>0</v>
      </c>
      <c r="E48" s="48">
        <f>OCAK!C44</f>
        <v>0</v>
      </c>
      <c r="F48" s="49">
        <f>OCAK!D44</f>
        <v>0</v>
      </c>
      <c r="G48" s="47">
        <f>OCAK!E44</f>
        <v>0</v>
      </c>
      <c r="H48" s="48">
        <f>OCAK!F44</f>
        <v>0</v>
      </c>
      <c r="I48" s="50">
        <f>OCAK!G44</f>
        <v>0</v>
      </c>
      <c r="J48" s="51">
        <f>OCAK!H44</f>
        <v>0</v>
      </c>
      <c r="K48" s="48">
        <f>OCAK!I44</f>
        <v>0</v>
      </c>
      <c r="L48" s="49">
        <f>OCAK!J44</f>
        <v>0</v>
      </c>
      <c r="M48" s="47">
        <f>OCAK!K44</f>
        <v>0</v>
      </c>
      <c r="N48" s="48">
        <f>OCAK!L44</f>
        <v>0</v>
      </c>
      <c r="O48" s="49">
        <f>OCAK!M44</f>
        <v>0</v>
      </c>
      <c r="P48" s="560"/>
      <c r="Q48" s="560"/>
      <c r="R48" s="560"/>
      <c r="S48" s="560"/>
      <c r="T48" s="560"/>
      <c r="U48" s="560"/>
    </row>
    <row r="49" spans="1:21" ht="18" customHeight="1" x14ac:dyDescent="0.3">
      <c r="A49" s="510"/>
      <c r="B49" s="510"/>
      <c r="C49" s="510"/>
      <c r="D49" s="52">
        <f>OCAK!B45</f>
        <v>0</v>
      </c>
      <c r="E49" s="53">
        <f>OCAK!C45</f>
        <v>0</v>
      </c>
      <c r="F49" s="54">
        <f>OCAK!D45</f>
        <v>0</v>
      </c>
      <c r="G49" s="52">
        <f>OCAK!E45</f>
        <v>0</v>
      </c>
      <c r="H49" s="53">
        <f>OCAK!F45</f>
        <v>0</v>
      </c>
      <c r="I49" s="55">
        <f>OCAK!G45</f>
        <v>0</v>
      </c>
      <c r="J49" s="56">
        <f>OCAK!H45</f>
        <v>0</v>
      </c>
      <c r="K49" s="53">
        <f>OCAK!I45</f>
        <v>0</v>
      </c>
      <c r="L49" s="54">
        <f>OCAK!J45</f>
        <v>0</v>
      </c>
      <c r="M49" s="52">
        <f>OCAK!K45</f>
        <v>0</v>
      </c>
      <c r="N49" s="53">
        <f>OCAK!L45</f>
        <v>0</v>
      </c>
      <c r="O49" s="54">
        <f>OCAK!M45</f>
        <v>0</v>
      </c>
      <c r="P49" s="560"/>
      <c r="Q49" s="560"/>
      <c r="R49" s="560"/>
      <c r="S49" s="560"/>
      <c r="T49" s="560"/>
      <c r="U49" s="560"/>
    </row>
    <row r="50" spans="1:21" ht="18" customHeight="1" x14ac:dyDescent="0.3">
      <c r="A50" s="510"/>
      <c r="B50" s="510"/>
      <c r="C50" s="510"/>
      <c r="D50" s="47">
        <f>OCAK!B46</f>
        <v>0</v>
      </c>
      <c r="E50" s="48">
        <f>OCAK!C46</f>
        <v>0</v>
      </c>
      <c r="F50" s="49">
        <f>OCAK!D46</f>
        <v>0</v>
      </c>
      <c r="G50" s="47">
        <f>OCAK!E46</f>
        <v>0</v>
      </c>
      <c r="H50" s="48">
        <f>OCAK!F46</f>
        <v>0</v>
      </c>
      <c r="I50" s="50">
        <f>OCAK!G46</f>
        <v>0</v>
      </c>
      <c r="J50" s="51">
        <f>OCAK!H46</f>
        <v>0</v>
      </c>
      <c r="K50" s="48">
        <f>OCAK!I46</f>
        <v>0</v>
      </c>
      <c r="L50" s="49">
        <f>OCAK!J46</f>
        <v>0</v>
      </c>
      <c r="M50" s="47">
        <f>OCAK!K46</f>
        <v>0</v>
      </c>
      <c r="N50" s="48">
        <f>OCAK!L46</f>
        <v>0</v>
      </c>
      <c r="O50" s="49">
        <f>OCAK!M46</f>
        <v>0</v>
      </c>
      <c r="P50" s="560"/>
      <c r="Q50" s="560"/>
      <c r="R50" s="560"/>
      <c r="S50" s="560"/>
      <c r="T50" s="560"/>
      <c r="U50" s="560"/>
    </row>
    <row r="51" spans="1:21" ht="18" customHeight="1" x14ac:dyDescent="0.3">
      <c r="A51" s="510"/>
      <c r="B51" s="510"/>
      <c r="C51" s="510"/>
      <c r="D51" s="52">
        <f>OCAK!B47</f>
        <v>0</v>
      </c>
      <c r="E51" s="53">
        <f>OCAK!C47</f>
        <v>0</v>
      </c>
      <c r="F51" s="54">
        <f>OCAK!D47</f>
        <v>0</v>
      </c>
      <c r="G51" s="52">
        <f>OCAK!E47</f>
        <v>0</v>
      </c>
      <c r="H51" s="53">
        <f>OCAK!F47</f>
        <v>0</v>
      </c>
      <c r="I51" s="55">
        <f>OCAK!G47</f>
        <v>0</v>
      </c>
      <c r="J51" s="56">
        <f>OCAK!H47</f>
        <v>0</v>
      </c>
      <c r="K51" s="53">
        <f>OCAK!I47</f>
        <v>0</v>
      </c>
      <c r="L51" s="54">
        <f>OCAK!J47</f>
        <v>0</v>
      </c>
      <c r="M51" s="52">
        <f>OCAK!K47</f>
        <v>0</v>
      </c>
      <c r="N51" s="53">
        <f>OCAK!L47</f>
        <v>0</v>
      </c>
      <c r="O51" s="54">
        <f>OCAK!M47</f>
        <v>0</v>
      </c>
      <c r="P51" s="560"/>
      <c r="Q51" s="560"/>
      <c r="R51" s="560"/>
      <c r="S51" s="560"/>
      <c r="T51" s="560"/>
      <c r="U51" s="560"/>
    </row>
    <row r="52" spans="1:21" ht="18" customHeight="1" x14ac:dyDescent="0.3">
      <c r="A52" s="510"/>
      <c r="B52" s="510"/>
      <c r="C52" s="510"/>
      <c r="D52" s="47">
        <f>OCAK!B48</f>
        <v>0</v>
      </c>
      <c r="E52" s="48">
        <f>OCAK!C48</f>
        <v>0</v>
      </c>
      <c r="F52" s="49">
        <f>OCAK!D48</f>
        <v>0</v>
      </c>
      <c r="G52" s="47">
        <f>OCAK!E48</f>
        <v>0</v>
      </c>
      <c r="H52" s="48">
        <f>OCAK!F48</f>
        <v>0</v>
      </c>
      <c r="I52" s="50">
        <f>OCAK!G48</f>
        <v>0</v>
      </c>
      <c r="J52" s="51">
        <f>OCAK!H48</f>
        <v>0</v>
      </c>
      <c r="K52" s="48">
        <f>OCAK!I48</f>
        <v>0</v>
      </c>
      <c r="L52" s="49">
        <f>OCAK!J48</f>
        <v>0</v>
      </c>
      <c r="M52" s="47">
        <f>OCAK!K48</f>
        <v>0</v>
      </c>
      <c r="N52" s="48">
        <f>OCAK!L48</f>
        <v>0</v>
      </c>
      <c r="O52" s="49">
        <f>OCAK!M48</f>
        <v>0</v>
      </c>
      <c r="P52" s="560"/>
      <c r="Q52" s="560"/>
      <c r="R52" s="560"/>
      <c r="S52" s="560"/>
      <c r="T52" s="560"/>
      <c r="U52" s="560"/>
    </row>
    <row r="53" spans="1:21" ht="18" customHeight="1" x14ac:dyDescent="0.3">
      <c r="A53" s="510"/>
      <c r="B53" s="510"/>
      <c r="C53" s="510"/>
      <c r="D53" s="52">
        <f>OCAK!B49</f>
        <v>0</v>
      </c>
      <c r="E53" s="53">
        <f>OCAK!C49</f>
        <v>0</v>
      </c>
      <c r="F53" s="54">
        <f>OCAK!D49</f>
        <v>0</v>
      </c>
      <c r="G53" s="52">
        <f>OCAK!E49</f>
        <v>0</v>
      </c>
      <c r="H53" s="53">
        <f>OCAK!F49</f>
        <v>0</v>
      </c>
      <c r="I53" s="55">
        <f>OCAK!G49</f>
        <v>0</v>
      </c>
      <c r="J53" s="56">
        <f>OCAK!H49</f>
        <v>0</v>
      </c>
      <c r="K53" s="53">
        <f>OCAK!I49</f>
        <v>0</v>
      </c>
      <c r="L53" s="54">
        <f>OCAK!J49</f>
        <v>0</v>
      </c>
      <c r="M53" s="52">
        <f>OCAK!K49</f>
        <v>0</v>
      </c>
      <c r="N53" s="53">
        <f>OCAK!L49</f>
        <v>0</v>
      </c>
      <c r="O53" s="54">
        <f>OCAK!M49</f>
        <v>0</v>
      </c>
      <c r="P53" s="560"/>
      <c r="Q53" s="560"/>
      <c r="R53" s="560"/>
      <c r="S53" s="560"/>
      <c r="T53" s="560"/>
      <c r="U53" s="560"/>
    </row>
    <row r="54" spans="1:21" ht="18" customHeight="1" x14ac:dyDescent="0.3">
      <c r="A54" s="510"/>
      <c r="B54" s="510"/>
      <c r="C54" s="510"/>
      <c r="D54" s="47">
        <f>OCAK!B50</f>
        <v>0</v>
      </c>
      <c r="E54" s="48">
        <f>OCAK!C50</f>
        <v>0</v>
      </c>
      <c r="F54" s="49">
        <f>OCAK!D50</f>
        <v>0</v>
      </c>
      <c r="G54" s="47">
        <f>OCAK!E50</f>
        <v>0</v>
      </c>
      <c r="H54" s="48">
        <f>OCAK!F50</f>
        <v>0</v>
      </c>
      <c r="I54" s="50">
        <f>OCAK!G50</f>
        <v>0</v>
      </c>
      <c r="J54" s="51">
        <f>OCAK!H50</f>
        <v>0</v>
      </c>
      <c r="K54" s="48">
        <f>OCAK!I50</f>
        <v>0</v>
      </c>
      <c r="L54" s="49">
        <f>OCAK!J50</f>
        <v>0</v>
      </c>
      <c r="M54" s="47">
        <f>OCAK!K50</f>
        <v>0</v>
      </c>
      <c r="N54" s="48">
        <f>OCAK!L50</f>
        <v>0</v>
      </c>
      <c r="O54" s="49">
        <f>OCAK!M50</f>
        <v>0</v>
      </c>
      <c r="P54" s="560"/>
      <c r="Q54" s="560"/>
      <c r="R54" s="560"/>
      <c r="S54" s="560"/>
      <c r="T54" s="560"/>
      <c r="U54" s="560"/>
    </row>
    <row r="55" spans="1:21" ht="18" customHeight="1" x14ac:dyDescent="0.3">
      <c r="A55" s="510"/>
      <c r="B55" s="510"/>
      <c r="C55" s="510"/>
      <c r="D55" s="52">
        <f>OCAK!B51</f>
        <v>0</v>
      </c>
      <c r="E55" s="53">
        <f>OCAK!C51</f>
        <v>0</v>
      </c>
      <c r="F55" s="54">
        <f>OCAK!D51</f>
        <v>0</v>
      </c>
      <c r="G55" s="52">
        <f>OCAK!E51</f>
        <v>0</v>
      </c>
      <c r="H55" s="53">
        <f>OCAK!F51</f>
        <v>0</v>
      </c>
      <c r="I55" s="55">
        <f>OCAK!G51</f>
        <v>0</v>
      </c>
      <c r="J55" s="56">
        <f>OCAK!H51</f>
        <v>0</v>
      </c>
      <c r="K55" s="53">
        <f>OCAK!I51</f>
        <v>0</v>
      </c>
      <c r="L55" s="54">
        <f>OCAK!J51</f>
        <v>0</v>
      </c>
      <c r="M55" s="52">
        <f>OCAK!K51</f>
        <v>0</v>
      </c>
      <c r="N55" s="53">
        <f>OCAK!L51</f>
        <v>0</v>
      </c>
      <c r="O55" s="54">
        <f>OCAK!M51</f>
        <v>0</v>
      </c>
      <c r="P55" s="560"/>
      <c r="Q55" s="560"/>
      <c r="R55" s="560"/>
      <c r="S55" s="560"/>
      <c r="T55" s="560"/>
      <c r="U55" s="560"/>
    </row>
    <row r="56" spans="1:21" ht="18" customHeight="1" x14ac:dyDescent="0.3">
      <c r="A56" s="510"/>
      <c r="B56" s="510"/>
      <c r="C56" s="510"/>
      <c r="D56" s="47">
        <f>OCAK!B52</f>
        <v>0</v>
      </c>
      <c r="E56" s="48">
        <f>OCAK!C52</f>
        <v>0</v>
      </c>
      <c r="F56" s="49">
        <f>OCAK!D52</f>
        <v>0</v>
      </c>
      <c r="G56" s="47">
        <f>OCAK!E52</f>
        <v>0</v>
      </c>
      <c r="H56" s="48">
        <f>OCAK!F52</f>
        <v>0</v>
      </c>
      <c r="I56" s="50">
        <f>OCAK!G52</f>
        <v>0</v>
      </c>
      <c r="J56" s="51">
        <f>OCAK!H52</f>
        <v>0</v>
      </c>
      <c r="K56" s="48">
        <f>OCAK!I52</f>
        <v>0</v>
      </c>
      <c r="L56" s="49">
        <f>OCAK!J52</f>
        <v>0</v>
      </c>
      <c r="M56" s="47">
        <f>OCAK!K52</f>
        <v>0</v>
      </c>
      <c r="N56" s="48">
        <f>OCAK!L52</f>
        <v>0</v>
      </c>
      <c r="O56" s="49">
        <f>OCAK!M52</f>
        <v>0</v>
      </c>
      <c r="P56" s="560"/>
      <c r="Q56" s="560"/>
      <c r="R56" s="560"/>
      <c r="S56" s="560"/>
      <c r="T56" s="560"/>
      <c r="U56" s="560"/>
    </row>
    <row r="57" spans="1:21"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61"/>
      <c r="E59" s="574"/>
      <c r="F59" s="574"/>
      <c r="G59" s="574"/>
      <c r="H59" s="574"/>
      <c r="I59" s="574"/>
      <c r="J59" s="574"/>
      <c r="K59" s="574"/>
      <c r="L59" s="574"/>
      <c r="M59" s="574"/>
      <c r="N59" s="574"/>
      <c r="O59" s="574"/>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4">
    <mergeCell ref="A1:C93"/>
    <mergeCell ref="P1:U93"/>
    <mergeCell ref="D57:O57"/>
    <mergeCell ref="D58:O58"/>
    <mergeCell ref="D4:E4"/>
    <mergeCell ref="F4:O4"/>
    <mergeCell ref="J5:O9"/>
    <mergeCell ref="G9:I9"/>
    <mergeCell ref="D62:O93"/>
    <mergeCell ref="D59:O59"/>
    <mergeCell ref="V1:Y4"/>
    <mergeCell ref="D1:O3"/>
    <mergeCell ref="D10:F10"/>
    <mergeCell ref="G10:I10"/>
    <mergeCell ref="J10:L10"/>
    <mergeCell ref="M10:O10"/>
    <mergeCell ref="D7:E7"/>
    <mergeCell ref="G7:H7"/>
    <mergeCell ref="D5:E5"/>
    <mergeCell ref="D6:E6"/>
    <mergeCell ref="D8:E8"/>
    <mergeCell ref="G5:H5"/>
    <mergeCell ref="G6:H6"/>
    <mergeCell ref="G8:H8"/>
  </mergeCells>
  <pageMargins left="0.7" right="0.7" top="0.75" bottom="0.75" header="0.3" footer="0.3"/>
  <pageSetup paperSize="9" scale="70"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tabColor rgb="FFFE0A84"/>
  </sheetPr>
  <dimension ref="A1:ED200"/>
  <sheetViews>
    <sheetView zoomScaleNormal="100" workbookViewId="0">
      <selection activeCell="F2" sqref="F2:S2"/>
    </sheetView>
  </sheetViews>
  <sheetFormatPr defaultColWidth="9.109375" defaultRowHeight="14.4" x14ac:dyDescent="0.3"/>
  <cols>
    <col min="1" max="5" width="7.6640625" style="216" customWidth="1"/>
    <col min="6" max="6" width="9.109375" style="216" customWidth="1"/>
    <col min="7" max="19" width="9.109375" style="216"/>
    <col min="20" max="20" width="9.109375" style="216" customWidth="1"/>
    <col min="21" max="16384" width="9.109375" style="216"/>
  </cols>
  <sheetData>
    <row r="1" spans="1:134" ht="55.2" customHeight="1" x14ac:dyDescent="0.3">
      <c r="A1" s="466"/>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c r="AM1" s="466"/>
      <c r="AN1" s="466"/>
      <c r="AO1" s="466"/>
      <c r="AP1" s="466"/>
      <c r="AQ1" s="466"/>
      <c r="AR1" s="466"/>
      <c r="AS1" s="466"/>
      <c r="AT1" s="466"/>
      <c r="AU1" s="466"/>
      <c r="AV1" s="466"/>
      <c r="AW1" s="466"/>
      <c r="AX1" s="466"/>
      <c r="AY1" s="466"/>
      <c r="AZ1" s="466"/>
      <c r="BA1" s="466"/>
      <c r="BB1" s="466"/>
      <c r="BC1" s="466"/>
      <c r="BD1" s="466"/>
      <c r="BE1" s="466"/>
      <c r="BF1" s="466"/>
      <c r="BG1" s="466"/>
      <c r="BH1" s="466"/>
      <c r="BI1" s="466"/>
      <c r="BJ1" s="466"/>
      <c r="BK1" s="466"/>
      <c r="BL1" s="466"/>
      <c r="BM1" s="466"/>
      <c r="BN1" s="466"/>
      <c r="BO1" s="466"/>
      <c r="BP1" s="466"/>
      <c r="BQ1" s="466"/>
      <c r="BR1" s="466"/>
      <c r="BS1" s="466"/>
      <c r="BT1" s="466"/>
      <c r="BU1" s="466"/>
      <c r="BV1" s="466"/>
      <c r="BW1" s="466"/>
      <c r="BX1" s="466"/>
      <c r="BY1" s="466"/>
      <c r="BZ1" s="466"/>
      <c r="CA1" s="466"/>
      <c r="CB1" s="466"/>
      <c r="CC1" s="466"/>
      <c r="CD1" s="466"/>
      <c r="CE1" s="466"/>
      <c r="CF1" s="466"/>
      <c r="CG1" s="466"/>
      <c r="CH1" s="466"/>
      <c r="CI1" s="466"/>
      <c r="CJ1" s="466"/>
      <c r="CK1" s="466"/>
      <c r="CL1" s="466"/>
      <c r="CM1" s="466"/>
      <c r="CN1" s="466"/>
      <c r="CO1" s="466"/>
      <c r="CP1" s="466"/>
      <c r="CQ1" s="466"/>
      <c r="CR1" s="466"/>
      <c r="CS1" s="466"/>
      <c r="CT1" s="466"/>
      <c r="CU1" s="466"/>
      <c r="CV1" s="466"/>
      <c r="CW1" s="466"/>
      <c r="CX1" s="466"/>
      <c r="CY1" s="466"/>
      <c r="CZ1" s="466"/>
      <c r="DA1" s="466"/>
      <c r="DB1" s="466"/>
      <c r="DC1" s="466"/>
      <c r="DD1" s="466"/>
      <c r="DE1" s="466"/>
      <c r="DF1" s="466"/>
      <c r="DG1" s="466"/>
      <c r="DH1" s="466"/>
      <c r="DI1" s="466"/>
      <c r="DJ1" s="466"/>
      <c r="DK1" s="466"/>
      <c r="DL1" s="466"/>
      <c r="DM1" s="466"/>
      <c r="DN1" s="466"/>
      <c r="DO1" s="466"/>
      <c r="DP1" s="466"/>
      <c r="DQ1" s="466"/>
      <c r="DR1" s="466"/>
      <c r="DS1" s="466"/>
      <c r="DT1" s="466"/>
      <c r="DU1" s="466"/>
      <c r="DV1" s="466"/>
      <c r="DW1" s="466"/>
      <c r="DX1" s="466"/>
      <c r="DY1" s="466"/>
      <c r="DZ1" s="466"/>
      <c r="EA1" s="466"/>
      <c r="EB1" s="466"/>
      <c r="EC1" s="466"/>
      <c r="ED1" s="466"/>
    </row>
    <row r="2" spans="1:134" ht="60.6" customHeight="1" x14ac:dyDescent="0.3">
      <c r="A2" s="466"/>
      <c r="B2" s="466"/>
      <c r="C2" s="466"/>
      <c r="D2" s="466"/>
      <c r="E2" s="466"/>
      <c r="F2" s="467" t="s">
        <v>295</v>
      </c>
      <c r="G2" s="467"/>
      <c r="H2" s="467"/>
      <c r="I2" s="467"/>
      <c r="J2" s="467"/>
      <c r="K2" s="467"/>
      <c r="L2" s="467"/>
      <c r="M2" s="467"/>
      <c r="N2" s="467"/>
      <c r="O2" s="467"/>
      <c r="P2" s="467"/>
      <c r="Q2" s="467"/>
      <c r="R2" s="467"/>
      <c r="S2" s="467"/>
      <c r="T2" s="466"/>
      <c r="U2" s="466"/>
      <c r="V2" s="466"/>
      <c r="W2" s="466"/>
      <c r="X2" s="466"/>
      <c r="Y2" s="466"/>
      <c r="Z2" s="466"/>
      <c r="AA2" s="466"/>
      <c r="AB2" s="466"/>
      <c r="AC2" s="466"/>
      <c r="AD2" s="466"/>
      <c r="AE2" s="466"/>
      <c r="AF2" s="466"/>
      <c r="AG2" s="466"/>
      <c r="AH2" s="466"/>
      <c r="AI2" s="466"/>
      <c r="AJ2" s="466"/>
      <c r="AK2" s="466"/>
      <c r="AL2" s="466"/>
      <c r="AM2" s="466"/>
      <c r="AN2" s="466"/>
      <c r="AO2" s="466"/>
      <c r="AP2" s="466"/>
      <c r="AQ2" s="466"/>
      <c r="AR2" s="466"/>
      <c r="AS2" s="466"/>
      <c r="AT2" s="466"/>
      <c r="AU2" s="466"/>
      <c r="AV2" s="466"/>
      <c r="AW2" s="466"/>
      <c r="AX2" s="466"/>
      <c r="AY2" s="466"/>
      <c r="AZ2" s="466"/>
      <c r="BA2" s="466"/>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c r="DJ2" s="466"/>
      <c r="DK2" s="466"/>
      <c r="DL2" s="466"/>
      <c r="DM2" s="466"/>
      <c r="DN2" s="466"/>
      <c r="DO2" s="466"/>
      <c r="DP2" s="466"/>
      <c r="DQ2" s="466"/>
      <c r="DR2" s="466"/>
      <c r="DS2" s="466"/>
      <c r="DT2" s="466"/>
      <c r="DU2" s="466"/>
      <c r="DV2" s="466"/>
      <c r="DW2" s="466"/>
      <c r="DX2" s="466"/>
      <c r="DY2" s="466"/>
      <c r="DZ2" s="466"/>
      <c r="EA2" s="466"/>
      <c r="EB2" s="466"/>
      <c r="EC2" s="466"/>
      <c r="ED2" s="466"/>
    </row>
    <row r="3" spans="1:134" ht="15" customHeight="1" x14ac:dyDescent="0.3">
      <c r="A3" s="466"/>
      <c r="B3" s="466"/>
      <c r="C3" s="466"/>
      <c r="D3" s="466"/>
      <c r="E3" s="466"/>
      <c r="F3" s="460"/>
      <c r="G3" s="460"/>
      <c r="H3" s="461"/>
      <c r="I3" s="461"/>
      <c r="J3" s="468"/>
      <c r="K3" s="468"/>
      <c r="L3" s="477"/>
      <c r="M3" s="477"/>
      <c r="N3" s="478"/>
      <c r="O3" s="478"/>
      <c r="P3" s="457"/>
      <c r="Q3" s="457"/>
      <c r="R3" s="472"/>
      <c r="S3" s="472"/>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6"/>
      <c r="DU3" s="466"/>
      <c r="DV3" s="466"/>
      <c r="DW3" s="466"/>
      <c r="DX3" s="466"/>
      <c r="DY3" s="466"/>
      <c r="DZ3" s="466"/>
      <c r="EA3" s="466"/>
      <c r="EB3" s="466"/>
      <c r="EC3" s="466"/>
      <c r="ED3" s="466"/>
    </row>
    <row r="4" spans="1:134" ht="15" customHeight="1" x14ac:dyDescent="0.3">
      <c r="A4" s="466"/>
      <c r="B4" s="466"/>
      <c r="C4" s="466"/>
      <c r="D4" s="466"/>
      <c r="E4" s="466"/>
      <c r="F4" s="460"/>
      <c r="G4" s="460"/>
      <c r="H4" s="461"/>
      <c r="I4" s="461"/>
      <c r="J4" s="468"/>
      <c r="K4" s="468"/>
      <c r="L4" s="477"/>
      <c r="M4" s="477"/>
      <c r="N4" s="478"/>
      <c r="O4" s="478"/>
      <c r="P4" s="457"/>
      <c r="Q4" s="457"/>
      <c r="R4" s="472"/>
      <c r="S4" s="472"/>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c r="DJ4" s="466"/>
      <c r="DK4" s="466"/>
      <c r="DL4" s="466"/>
      <c r="DM4" s="466"/>
      <c r="DN4" s="466"/>
      <c r="DO4" s="466"/>
      <c r="DP4" s="466"/>
      <c r="DQ4" s="466"/>
      <c r="DR4" s="466"/>
      <c r="DS4" s="466"/>
      <c r="DT4" s="466"/>
      <c r="DU4" s="466"/>
      <c r="DV4" s="466"/>
      <c r="DW4" s="466"/>
      <c r="DX4" s="466"/>
      <c r="DY4" s="466"/>
      <c r="DZ4" s="466"/>
      <c r="EA4" s="466"/>
      <c r="EB4" s="466"/>
      <c r="EC4" s="466"/>
      <c r="ED4" s="466"/>
    </row>
    <row r="5" spans="1:134" ht="15" customHeight="1" x14ac:dyDescent="0.3">
      <c r="A5" s="466"/>
      <c r="B5" s="466"/>
      <c r="C5" s="466"/>
      <c r="D5" s="466"/>
      <c r="E5" s="466"/>
      <c r="F5" s="460"/>
      <c r="G5" s="460"/>
      <c r="H5" s="461"/>
      <c r="I5" s="461"/>
      <c r="J5" s="468"/>
      <c r="K5" s="468"/>
      <c r="L5" s="477"/>
      <c r="M5" s="477"/>
      <c r="N5" s="478"/>
      <c r="O5" s="478"/>
      <c r="P5" s="457"/>
      <c r="Q5" s="457"/>
      <c r="R5" s="472"/>
      <c r="S5" s="472"/>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c r="DK5" s="466"/>
      <c r="DL5" s="466"/>
      <c r="DM5" s="466"/>
      <c r="DN5" s="466"/>
      <c r="DO5" s="466"/>
      <c r="DP5" s="466"/>
      <c r="DQ5" s="466"/>
      <c r="DR5" s="466"/>
      <c r="DS5" s="466"/>
      <c r="DT5" s="466"/>
      <c r="DU5" s="466"/>
      <c r="DV5" s="466"/>
      <c r="DW5" s="466"/>
      <c r="DX5" s="466"/>
      <c r="DY5" s="466"/>
      <c r="DZ5" s="466"/>
      <c r="EA5" s="466"/>
      <c r="EB5" s="466"/>
      <c r="EC5" s="466"/>
      <c r="ED5" s="466"/>
    </row>
    <row r="6" spans="1:134" ht="15" customHeight="1" x14ac:dyDescent="0.3">
      <c r="A6" s="466"/>
      <c r="B6" s="466"/>
      <c r="C6" s="466"/>
      <c r="D6" s="466"/>
      <c r="E6" s="466"/>
      <c r="F6" s="460"/>
      <c r="G6" s="460"/>
      <c r="H6" s="461"/>
      <c r="I6" s="461"/>
      <c r="J6" s="468"/>
      <c r="K6" s="468"/>
      <c r="L6" s="477"/>
      <c r="M6" s="477"/>
      <c r="N6" s="478"/>
      <c r="O6" s="478"/>
      <c r="P6" s="457"/>
      <c r="Q6" s="457"/>
      <c r="R6" s="472"/>
      <c r="S6" s="472"/>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c r="DJ6" s="466"/>
      <c r="DK6" s="466"/>
      <c r="DL6" s="466"/>
      <c r="DM6" s="466"/>
      <c r="DN6" s="466"/>
      <c r="DO6" s="466"/>
      <c r="DP6" s="466"/>
      <c r="DQ6" s="466"/>
      <c r="DR6" s="466"/>
      <c r="DS6" s="466"/>
      <c r="DT6" s="466"/>
      <c r="DU6" s="466"/>
      <c r="DV6" s="466"/>
      <c r="DW6" s="466"/>
      <c r="DX6" s="466"/>
      <c r="DY6" s="466"/>
      <c r="DZ6" s="466"/>
      <c r="EA6" s="466"/>
      <c r="EB6" s="466"/>
      <c r="EC6" s="466"/>
      <c r="ED6" s="466"/>
    </row>
    <row r="7" spans="1:134" ht="15" customHeight="1" x14ac:dyDescent="0.3">
      <c r="A7" s="466"/>
      <c r="B7" s="466"/>
      <c r="C7" s="466"/>
      <c r="D7" s="466"/>
      <c r="E7" s="466"/>
      <c r="F7" s="460"/>
      <c r="G7" s="460"/>
      <c r="H7" s="461"/>
      <c r="I7" s="461"/>
      <c r="J7" s="468"/>
      <c r="K7" s="468"/>
      <c r="L7" s="477"/>
      <c r="M7" s="477"/>
      <c r="N7" s="478"/>
      <c r="O7" s="478"/>
      <c r="P7" s="457"/>
      <c r="Q7" s="457"/>
      <c r="R7" s="472"/>
      <c r="S7" s="472"/>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c r="DK7" s="466"/>
      <c r="DL7" s="466"/>
      <c r="DM7" s="466"/>
      <c r="DN7" s="466"/>
      <c r="DO7" s="466"/>
      <c r="DP7" s="466"/>
      <c r="DQ7" s="466"/>
      <c r="DR7" s="466"/>
      <c r="DS7" s="466"/>
      <c r="DT7" s="466"/>
      <c r="DU7" s="466"/>
      <c r="DV7" s="466"/>
      <c r="DW7" s="466"/>
      <c r="DX7" s="466"/>
      <c r="DY7" s="466"/>
      <c r="DZ7" s="466"/>
      <c r="EA7" s="466"/>
      <c r="EB7" s="466"/>
      <c r="EC7" s="466"/>
      <c r="ED7" s="466"/>
    </row>
    <row r="8" spans="1:134" ht="15" customHeight="1" x14ac:dyDescent="0.3">
      <c r="A8" s="466"/>
      <c r="B8" s="466"/>
      <c r="C8" s="466"/>
      <c r="D8" s="466"/>
      <c r="E8" s="466"/>
      <c r="F8" s="460"/>
      <c r="G8" s="460"/>
      <c r="H8" s="461"/>
      <c r="I8" s="461"/>
      <c r="J8" s="468"/>
      <c r="K8" s="468"/>
      <c r="L8" s="477"/>
      <c r="M8" s="477"/>
      <c r="N8" s="478"/>
      <c r="O8" s="478"/>
      <c r="P8" s="457"/>
      <c r="Q8" s="457"/>
      <c r="R8" s="472"/>
      <c r="S8" s="472"/>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c r="DJ8" s="466"/>
      <c r="DK8" s="466"/>
      <c r="DL8" s="466"/>
      <c r="DM8" s="466"/>
      <c r="DN8" s="466"/>
      <c r="DO8" s="466"/>
      <c r="DP8" s="466"/>
      <c r="DQ8" s="466"/>
      <c r="DR8" s="466"/>
      <c r="DS8" s="466"/>
      <c r="DT8" s="466"/>
      <c r="DU8" s="466"/>
      <c r="DV8" s="466"/>
      <c r="DW8" s="466"/>
      <c r="DX8" s="466"/>
      <c r="DY8" s="466"/>
      <c r="DZ8" s="466"/>
      <c r="EA8" s="466"/>
      <c r="EB8" s="466"/>
      <c r="EC8" s="466"/>
      <c r="ED8" s="466"/>
    </row>
    <row r="9" spans="1:134" ht="15" customHeight="1" x14ac:dyDescent="0.3">
      <c r="A9" s="466"/>
      <c r="B9" s="466"/>
      <c r="C9" s="466"/>
      <c r="D9" s="466"/>
      <c r="E9" s="466"/>
      <c r="F9" s="469"/>
      <c r="G9" s="469"/>
      <c r="H9" s="470"/>
      <c r="I9" s="470"/>
      <c r="J9" s="471"/>
      <c r="K9" s="471"/>
      <c r="L9" s="474"/>
      <c r="M9" s="474"/>
      <c r="N9" s="475"/>
      <c r="O9" s="475"/>
      <c r="P9" s="476"/>
      <c r="Q9" s="476"/>
      <c r="R9" s="473"/>
      <c r="S9" s="473"/>
      <c r="T9" s="466"/>
      <c r="U9" s="466"/>
      <c r="V9" s="466"/>
      <c r="W9" s="466"/>
      <c r="X9" s="466"/>
      <c r="Y9" s="466"/>
      <c r="Z9" s="466"/>
      <c r="AA9" s="466"/>
      <c r="AB9" s="466"/>
      <c r="AC9" s="466"/>
      <c r="AD9" s="466"/>
      <c r="AE9" s="466"/>
      <c r="AF9" s="466"/>
      <c r="AG9" s="466"/>
      <c r="AH9" s="466"/>
      <c r="AI9" s="466"/>
      <c r="AJ9" s="466"/>
      <c r="AK9" s="466"/>
      <c r="AL9" s="466"/>
      <c r="AM9" s="466"/>
      <c r="AN9" s="466"/>
      <c r="AO9" s="466"/>
      <c r="AP9" s="466"/>
      <c r="AQ9" s="466"/>
      <c r="AR9" s="466"/>
      <c r="AS9" s="466"/>
      <c r="AT9" s="466"/>
      <c r="AU9" s="466"/>
      <c r="AV9" s="466"/>
      <c r="AW9" s="466"/>
      <c r="AX9" s="466"/>
      <c r="AY9" s="466"/>
      <c r="AZ9" s="466"/>
      <c r="BA9" s="466"/>
      <c r="BB9" s="466"/>
      <c r="BC9" s="466"/>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c r="DK9" s="466"/>
      <c r="DL9" s="466"/>
      <c r="DM9" s="466"/>
      <c r="DN9" s="466"/>
      <c r="DO9" s="466"/>
      <c r="DP9" s="466"/>
      <c r="DQ9" s="466"/>
      <c r="DR9" s="466"/>
      <c r="DS9" s="466"/>
      <c r="DT9" s="466"/>
      <c r="DU9" s="466"/>
      <c r="DV9" s="466"/>
      <c r="DW9" s="466"/>
      <c r="DX9" s="466"/>
      <c r="DY9" s="466"/>
      <c r="DZ9" s="466"/>
      <c r="EA9" s="466"/>
      <c r="EB9" s="466"/>
      <c r="EC9" s="466"/>
      <c r="ED9" s="466"/>
    </row>
    <row r="10" spans="1:134" ht="15" customHeight="1" x14ac:dyDescent="0.3">
      <c r="A10" s="466"/>
      <c r="B10" s="466"/>
      <c r="C10" s="466"/>
      <c r="D10" s="466"/>
      <c r="E10" s="466"/>
      <c r="F10" s="469"/>
      <c r="G10" s="469"/>
      <c r="H10" s="470"/>
      <c r="I10" s="470"/>
      <c r="J10" s="471"/>
      <c r="K10" s="471"/>
      <c r="L10" s="474"/>
      <c r="M10" s="474"/>
      <c r="N10" s="475"/>
      <c r="O10" s="475"/>
      <c r="P10" s="476"/>
      <c r="Q10" s="476"/>
      <c r="R10" s="473"/>
      <c r="S10" s="473"/>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c r="DJ10" s="466"/>
      <c r="DK10" s="466"/>
      <c r="DL10" s="466"/>
      <c r="DM10" s="466"/>
      <c r="DN10" s="466"/>
      <c r="DO10" s="466"/>
      <c r="DP10" s="466"/>
      <c r="DQ10" s="466"/>
      <c r="DR10" s="466"/>
      <c r="DS10" s="466"/>
      <c r="DT10" s="466"/>
      <c r="DU10" s="466"/>
      <c r="DV10" s="466"/>
      <c r="DW10" s="466"/>
      <c r="DX10" s="466"/>
      <c r="DY10" s="466"/>
      <c r="DZ10" s="466"/>
      <c r="EA10" s="466"/>
      <c r="EB10" s="466"/>
      <c r="EC10" s="466"/>
      <c r="ED10" s="466"/>
    </row>
    <row r="11" spans="1:134" ht="15" customHeight="1" x14ac:dyDescent="0.3">
      <c r="A11" s="466"/>
      <c r="B11" s="466"/>
      <c r="C11" s="466"/>
      <c r="D11" s="466"/>
      <c r="E11" s="466"/>
      <c r="F11" s="469"/>
      <c r="G11" s="469"/>
      <c r="H11" s="470"/>
      <c r="I11" s="470"/>
      <c r="J11" s="471"/>
      <c r="K11" s="471"/>
      <c r="L11" s="474"/>
      <c r="M11" s="474"/>
      <c r="N11" s="475"/>
      <c r="O11" s="475"/>
      <c r="P11" s="476"/>
      <c r="Q11" s="476"/>
      <c r="R11" s="473"/>
      <c r="S11" s="473"/>
      <c r="T11" s="466"/>
      <c r="U11" s="466"/>
      <c r="V11" s="466"/>
      <c r="W11" s="466"/>
      <c r="X11" s="466"/>
      <c r="Y11" s="466"/>
      <c r="Z11" s="466"/>
      <c r="AA11" s="466"/>
      <c r="AB11" s="466"/>
      <c r="AC11" s="466"/>
      <c r="AD11" s="466"/>
      <c r="AE11" s="466"/>
      <c r="AF11" s="466"/>
      <c r="AG11" s="466"/>
      <c r="AH11" s="466"/>
      <c r="AI11" s="466"/>
      <c r="AJ11" s="466"/>
      <c r="AK11" s="466"/>
      <c r="AL11" s="466"/>
      <c r="AM11" s="466"/>
      <c r="AN11" s="466"/>
      <c r="AO11" s="466"/>
      <c r="AP11" s="466"/>
      <c r="AQ11" s="466"/>
      <c r="AR11" s="466"/>
      <c r="AS11" s="466"/>
      <c r="AT11" s="466"/>
      <c r="AU11" s="466"/>
      <c r="AV11" s="466"/>
      <c r="AW11" s="466"/>
      <c r="AX11" s="466"/>
      <c r="AY11" s="466"/>
      <c r="AZ11" s="466"/>
      <c r="BA11" s="466"/>
      <c r="BB11" s="466"/>
      <c r="BC11" s="466"/>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c r="CD11" s="466"/>
      <c r="CE11" s="466"/>
      <c r="CF11" s="466"/>
      <c r="CG11" s="466"/>
      <c r="CH11" s="466"/>
      <c r="CI11" s="466"/>
      <c r="CJ11" s="466"/>
      <c r="CK11" s="466"/>
      <c r="CL11" s="466"/>
      <c r="CM11" s="466"/>
      <c r="CN11" s="466"/>
      <c r="CO11" s="466"/>
      <c r="CP11" s="466"/>
      <c r="CQ11" s="466"/>
      <c r="CR11" s="466"/>
      <c r="CS11" s="466"/>
      <c r="CT11" s="466"/>
      <c r="CU11" s="466"/>
      <c r="CV11" s="466"/>
      <c r="CW11" s="466"/>
      <c r="CX11" s="466"/>
      <c r="CY11" s="466"/>
      <c r="CZ11" s="466"/>
      <c r="DA11" s="466"/>
      <c r="DB11" s="466"/>
      <c r="DC11" s="466"/>
      <c r="DD11" s="466"/>
      <c r="DE11" s="466"/>
      <c r="DF11" s="466"/>
      <c r="DG11" s="466"/>
      <c r="DH11" s="466"/>
      <c r="DI11" s="466"/>
      <c r="DJ11" s="466"/>
      <c r="DK11" s="466"/>
      <c r="DL11" s="466"/>
      <c r="DM11" s="466"/>
      <c r="DN11" s="466"/>
      <c r="DO11" s="466"/>
      <c r="DP11" s="466"/>
      <c r="DQ11" s="466"/>
      <c r="DR11" s="466"/>
      <c r="DS11" s="466"/>
      <c r="DT11" s="466"/>
      <c r="DU11" s="466"/>
      <c r="DV11" s="466"/>
      <c r="DW11" s="466"/>
      <c r="DX11" s="466"/>
      <c r="DY11" s="466"/>
      <c r="DZ11" s="466"/>
      <c r="EA11" s="466"/>
      <c r="EB11" s="466"/>
      <c r="EC11" s="466"/>
      <c r="ED11" s="466"/>
    </row>
    <row r="12" spans="1:134" ht="15" customHeight="1" x14ac:dyDescent="0.3">
      <c r="A12" s="466"/>
      <c r="B12" s="466"/>
      <c r="C12" s="466"/>
      <c r="D12" s="466"/>
      <c r="E12" s="466"/>
      <c r="F12" s="469"/>
      <c r="G12" s="469"/>
      <c r="H12" s="470"/>
      <c r="I12" s="470"/>
      <c r="J12" s="471"/>
      <c r="K12" s="471"/>
      <c r="L12" s="474"/>
      <c r="M12" s="474"/>
      <c r="N12" s="475"/>
      <c r="O12" s="475"/>
      <c r="P12" s="476"/>
      <c r="Q12" s="476"/>
      <c r="R12" s="473"/>
      <c r="S12" s="473"/>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c r="DJ12" s="466"/>
      <c r="DK12" s="466"/>
      <c r="DL12" s="466"/>
      <c r="DM12" s="466"/>
      <c r="DN12" s="466"/>
      <c r="DO12" s="466"/>
      <c r="DP12" s="466"/>
      <c r="DQ12" s="466"/>
      <c r="DR12" s="466"/>
      <c r="DS12" s="466"/>
      <c r="DT12" s="466"/>
      <c r="DU12" s="466"/>
      <c r="DV12" s="466"/>
      <c r="DW12" s="466"/>
      <c r="DX12" s="466"/>
      <c r="DY12" s="466"/>
      <c r="DZ12" s="466"/>
      <c r="EA12" s="466"/>
      <c r="EB12" s="466"/>
      <c r="EC12" s="466"/>
      <c r="ED12" s="466"/>
    </row>
    <row r="13" spans="1:134" ht="15" customHeight="1" x14ac:dyDescent="0.3">
      <c r="A13" s="466"/>
      <c r="B13" s="466"/>
      <c r="C13" s="466"/>
      <c r="D13" s="466"/>
      <c r="E13" s="466"/>
      <c r="F13" s="469"/>
      <c r="G13" s="469"/>
      <c r="H13" s="470"/>
      <c r="I13" s="470"/>
      <c r="J13" s="471"/>
      <c r="K13" s="471"/>
      <c r="L13" s="474"/>
      <c r="M13" s="474"/>
      <c r="N13" s="475"/>
      <c r="O13" s="475"/>
      <c r="P13" s="476"/>
      <c r="Q13" s="476"/>
      <c r="R13" s="473"/>
      <c r="S13" s="473"/>
      <c r="T13" s="466"/>
      <c r="U13" s="466"/>
      <c r="V13" s="466"/>
      <c r="W13" s="466"/>
      <c r="X13" s="466"/>
      <c r="Y13" s="466"/>
      <c r="Z13" s="466"/>
      <c r="AA13" s="466"/>
      <c r="AB13" s="466"/>
      <c r="AC13" s="466"/>
      <c r="AD13" s="466"/>
      <c r="AE13" s="466"/>
      <c r="AF13" s="466"/>
      <c r="AG13" s="466"/>
      <c r="AH13" s="466"/>
      <c r="AI13" s="466"/>
      <c r="AJ13" s="466"/>
      <c r="AK13" s="466"/>
      <c r="AL13" s="466"/>
      <c r="AM13" s="466"/>
      <c r="AN13" s="466"/>
      <c r="AO13" s="466"/>
      <c r="AP13" s="466"/>
      <c r="AQ13" s="466"/>
      <c r="AR13" s="466"/>
      <c r="AS13" s="466"/>
      <c r="AT13" s="466"/>
      <c r="AU13" s="466"/>
      <c r="AV13" s="466"/>
      <c r="AW13" s="466"/>
      <c r="AX13" s="466"/>
      <c r="AY13" s="466"/>
      <c r="AZ13" s="466"/>
      <c r="BA13" s="466"/>
      <c r="BB13" s="466"/>
      <c r="BC13" s="466"/>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c r="DJ13" s="466"/>
      <c r="DK13" s="466"/>
      <c r="DL13" s="466"/>
      <c r="DM13" s="466"/>
      <c r="DN13" s="466"/>
      <c r="DO13" s="466"/>
      <c r="DP13" s="466"/>
      <c r="DQ13" s="466"/>
      <c r="DR13" s="466"/>
      <c r="DS13" s="466"/>
      <c r="DT13" s="466"/>
      <c r="DU13" s="466"/>
      <c r="DV13" s="466"/>
      <c r="DW13" s="466"/>
      <c r="DX13" s="466"/>
      <c r="DY13" s="466"/>
      <c r="DZ13" s="466"/>
      <c r="EA13" s="466"/>
      <c r="EB13" s="466"/>
      <c r="EC13" s="466"/>
      <c r="ED13" s="466"/>
    </row>
    <row r="14" spans="1:134" ht="15" customHeight="1" x14ac:dyDescent="0.3">
      <c r="A14" s="466"/>
      <c r="B14" s="466"/>
      <c r="C14" s="466"/>
      <c r="D14" s="466"/>
      <c r="E14" s="466"/>
      <c r="F14" s="469"/>
      <c r="G14" s="469"/>
      <c r="H14" s="470"/>
      <c r="I14" s="470"/>
      <c r="J14" s="471"/>
      <c r="K14" s="471"/>
      <c r="L14" s="474"/>
      <c r="M14" s="474"/>
      <c r="N14" s="475"/>
      <c r="O14" s="475"/>
      <c r="P14" s="476"/>
      <c r="Q14" s="476"/>
      <c r="R14" s="473"/>
      <c r="S14" s="473"/>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c r="DJ14" s="466"/>
      <c r="DK14" s="466"/>
      <c r="DL14" s="466"/>
      <c r="DM14" s="466"/>
      <c r="DN14" s="466"/>
      <c r="DO14" s="466"/>
      <c r="DP14" s="466"/>
      <c r="DQ14" s="466"/>
      <c r="DR14" s="466"/>
      <c r="DS14" s="466"/>
      <c r="DT14" s="466"/>
      <c r="DU14" s="466"/>
      <c r="DV14" s="466"/>
      <c r="DW14" s="466"/>
      <c r="DX14" s="466"/>
      <c r="DY14" s="466"/>
      <c r="DZ14" s="466"/>
      <c r="EA14" s="466"/>
      <c r="EB14" s="466"/>
      <c r="EC14" s="466"/>
      <c r="ED14" s="466"/>
    </row>
    <row r="15" spans="1:134" ht="15" customHeight="1" x14ac:dyDescent="0.3">
      <c r="A15" s="466"/>
      <c r="B15" s="466"/>
      <c r="C15" s="466"/>
      <c r="D15" s="466"/>
      <c r="E15" s="466"/>
      <c r="F15" s="458"/>
      <c r="G15" s="458"/>
      <c r="H15" s="459"/>
      <c r="I15" s="459"/>
      <c r="J15" s="459"/>
      <c r="K15" s="459"/>
      <c r="L15" s="459"/>
      <c r="M15" s="459"/>
      <c r="N15" s="459"/>
      <c r="O15" s="459"/>
      <c r="P15" s="459"/>
      <c r="Q15" s="459"/>
      <c r="R15" s="458"/>
      <c r="S15" s="458"/>
      <c r="T15" s="466"/>
      <c r="U15" s="466"/>
      <c r="V15" s="466"/>
      <c r="W15" s="466"/>
      <c r="X15" s="466"/>
      <c r="Y15" s="466"/>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66"/>
      <c r="DZ15" s="466"/>
      <c r="EA15" s="466"/>
      <c r="EB15" s="466"/>
      <c r="EC15" s="466"/>
      <c r="ED15" s="466"/>
    </row>
    <row r="16" spans="1:134" ht="15" customHeight="1" x14ac:dyDescent="0.3">
      <c r="A16" s="466"/>
      <c r="B16" s="466"/>
      <c r="C16" s="466"/>
      <c r="D16" s="466"/>
      <c r="E16" s="466"/>
      <c r="F16" s="458"/>
      <c r="G16" s="458"/>
      <c r="H16" s="459"/>
      <c r="I16" s="459"/>
      <c r="J16" s="459"/>
      <c r="K16" s="459"/>
      <c r="L16" s="459"/>
      <c r="M16" s="459"/>
      <c r="N16" s="459"/>
      <c r="O16" s="459"/>
      <c r="P16" s="459"/>
      <c r="Q16" s="459"/>
      <c r="R16" s="458"/>
      <c r="S16" s="458"/>
      <c r="T16" s="466"/>
      <c r="U16" s="466"/>
      <c r="V16" s="466"/>
      <c r="W16" s="466"/>
      <c r="X16" s="466"/>
      <c r="Y16" s="466"/>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66"/>
    </row>
    <row r="17" spans="1:134" ht="15" customHeight="1" x14ac:dyDescent="0.3">
      <c r="A17" s="466"/>
      <c r="B17" s="466"/>
      <c r="C17" s="466"/>
      <c r="D17" s="466"/>
      <c r="E17" s="466"/>
      <c r="F17" s="458"/>
      <c r="G17" s="458"/>
      <c r="H17" s="459"/>
      <c r="I17" s="459"/>
      <c r="J17" s="459"/>
      <c r="K17" s="459"/>
      <c r="L17" s="459"/>
      <c r="M17" s="459"/>
      <c r="N17" s="459"/>
      <c r="O17" s="459"/>
      <c r="P17" s="459"/>
      <c r="Q17" s="459"/>
      <c r="R17" s="458"/>
      <c r="S17" s="458"/>
      <c r="T17" s="466"/>
      <c r="U17" s="466"/>
      <c r="V17" s="466"/>
      <c r="W17" s="466"/>
      <c r="X17" s="466"/>
      <c r="Y17" s="466"/>
      <c r="Z17" s="466"/>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c r="CD17" s="466"/>
      <c r="CE17" s="466"/>
      <c r="CF17" s="466"/>
      <c r="CG17" s="466"/>
      <c r="CH17" s="466"/>
      <c r="CI17" s="466"/>
      <c r="CJ17" s="466"/>
      <c r="CK17" s="466"/>
      <c r="CL17" s="466"/>
      <c r="CM17" s="466"/>
      <c r="CN17" s="466"/>
      <c r="CO17" s="466"/>
      <c r="CP17" s="466"/>
      <c r="CQ17" s="466"/>
      <c r="CR17" s="466"/>
      <c r="CS17" s="466"/>
      <c r="CT17" s="466"/>
      <c r="CU17" s="466"/>
      <c r="CV17" s="466"/>
      <c r="CW17" s="466"/>
      <c r="CX17" s="466"/>
      <c r="CY17" s="466"/>
      <c r="CZ17" s="466"/>
      <c r="DA17" s="466"/>
      <c r="DB17" s="466"/>
      <c r="DC17" s="466"/>
      <c r="DD17" s="466"/>
      <c r="DE17" s="466"/>
      <c r="DF17" s="466"/>
      <c r="DG17" s="466"/>
      <c r="DH17" s="466"/>
      <c r="DI17" s="466"/>
      <c r="DJ17" s="466"/>
      <c r="DK17" s="466"/>
      <c r="DL17" s="466"/>
      <c r="DM17" s="466"/>
      <c r="DN17" s="466"/>
      <c r="DO17" s="466"/>
      <c r="DP17" s="466"/>
      <c r="DQ17" s="466"/>
      <c r="DR17" s="466"/>
      <c r="DS17" s="466"/>
      <c r="DT17" s="466"/>
      <c r="DU17" s="466"/>
      <c r="DV17" s="466"/>
      <c r="DW17" s="466"/>
      <c r="DX17" s="466"/>
      <c r="DY17" s="466"/>
      <c r="DZ17" s="466"/>
      <c r="EA17" s="466"/>
      <c r="EB17" s="466"/>
      <c r="EC17" s="466"/>
      <c r="ED17" s="466"/>
    </row>
    <row r="18" spans="1:134" ht="15" customHeight="1" x14ac:dyDescent="0.3">
      <c r="A18" s="466"/>
      <c r="B18" s="466"/>
      <c r="C18" s="466"/>
      <c r="D18" s="466"/>
      <c r="E18" s="466"/>
      <c r="F18" s="458"/>
      <c r="G18" s="458"/>
      <c r="H18" s="459"/>
      <c r="I18" s="459"/>
      <c r="J18" s="459"/>
      <c r="K18" s="459"/>
      <c r="L18" s="459"/>
      <c r="M18" s="459"/>
      <c r="N18" s="459"/>
      <c r="O18" s="459"/>
      <c r="P18" s="459"/>
      <c r="Q18" s="459"/>
      <c r="R18" s="458"/>
      <c r="S18" s="458"/>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6"/>
      <c r="BY18" s="466"/>
      <c r="BZ18" s="466"/>
      <c r="CA18" s="466"/>
      <c r="CB18" s="466"/>
      <c r="CC18" s="466"/>
      <c r="CD18" s="466"/>
      <c r="CE18" s="466"/>
      <c r="CF18" s="466"/>
      <c r="CG18" s="466"/>
      <c r="CH18" s="466"/>
      <c r="CI18" s="466"/>
      <c r="CJ18" s="466"/>
      <c r="CK18" s="466"/>
      <c r="CL18" s="466"/>
      <c r="CM18" s="466"/>
      <c r="CN18" s="466"/>
      <c r="CO18" s="466"/>
      <c r="CP18" s="466"/>
      <c r="CQ18" s="466"/>
      <c r="CR18" s="466"/>
      <c r="CS18" s="466"/>
      <c r="CT18" s="466"/>
      <c r="CU18" s="466"/>
      <c r="CV18" s="466"/>
      <c r="CW18" s="466"/>
      <c r="CX18" s="466"/>
      <c r="CY18" s="466"/>
      <c r="CZ18" s="466"/>
      <c r="DA18" s="466"/>
      <c r="DB18" s="466"/>
      <c r="DC18" s="466"/>
      <c r="DD18" s="466"/>
      <c r="DE18" s="466"/>
      <c r="DF18" s="466"/>
      <c r="DG18" s="466"/>
      <c r="DH18" s="466"/>
      <c r="DI18" s="466"/>
      <c r="DJ18" s="466"/>
      <c r="DK18" s="466"/>
      <c r="DL18" s="466"/>
      <c r="DM18" s="466"/>
      <c r="DN18" s="466"/>
      <c r="DO18" s="466"/>
      <c r="DP18" s="466"/>
      <c r="DQ18" s="466"/>
      <c r="DR18" s="466"/>
      <c r="DS18" s="466"/>
      <c r="DT18" s="466"/>
      <c r="DU18" s="466"/>
      <c r="DV18" s="466"/>
      <c r="DW18" s="466"/>
      <c r="DX18" s="466"/>
      <c r="DY18" s="466"/>
      <c r="DZ18" s="466"/>
      <c r="EA18" s="466"/>
      <c r="EB18" s="466"/>
      <c r="EC18" s="466"/>
      <c r="ED18" s="466"/>
    </row>
    <row r="19" spans="1:134" ht="15" customHeight="1" x14ac:dyDescent="0.3">
      <c r="A19" s="466"/>
      <c r="B19" s="466"/>
      <c r="C19" s="466"/>
      <c r="D19" s="466"/>
      <c r="E19" s="466"/>
      <c r="F19" s="458"/>
      <c r="G19" s="458"/>
      <c r="H19" s="459"/>
      <c r="I19" s="459"/>
      <c r="J19" s="459"/>
      <c r="K19" s="459"/>
      <c r="L19" s="459"/>
      <c r="M19" s="459"/>
      <c r="N19" s="459"/>
      <c r="O19" s="459"/>
      <c r="P19" s="459"/>
      <c r="Q19" s="459"/>
      <c r="R19" s="458"/>
      <c r="S19" s="458"/>
      <c r="T19" s="466"/>
      <c r="U19" s="466"/>
      <c r="V19" s="466"/>
      <c r="W19" s="466"/>
      <c r="X19" s="466"/>
      <c r="Y19" s="466"/>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row>
    <row r="20" spans="1:134" ht="15" customHeight="1" x14ac:dyDescent="0.3">
      <c r="A20" s="466"/>
      <c r="B20" s="466"/>
      <c r="C20" s="466"/>
      <c r="D20" s="466"/>
      <c r="E20" s="466"/>
      <c r="F20" s="458"/>
      <c r="G20" s="458"/>
      <c r="H20" s="459"/>
      <c r="I20" s="459"/>
      <c r="J20" s="459"/>
      <c r="K20" s="459"/>
      <c r="L20" s="459"/>
      <c r="M20" s="459"/>
      <c r="N20" s="459"/>
      <c r="O20" s="459"/>
      <c r="P20" s="459"/>
      <c r="Q20" s="459"/>
      <c r="R20" s="458"/>
      <c r="S20" s="458"/>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466"/>
      <c r="CE20" s="466"/>
      <c r="CF20" s="466"/>
      <c r="CG20" s="466"/>
      <c r="CH20" s="466"/>
      <c r="CI20" s="466"/>
      <c r="CJ20" s="466"/>
      <c r="CK20" s="466"/>
      <c r="CL20" s="466"/>
      <c r="CM20" s="466"/>
      <c r="CN20" s="466"/>
      <c r="CO20" s="466"/>
      <c r="CP20" s="466"/>
      <c r="CQ20" s="466"/>
      <c r="CR20" s="466"/>
      <c r="CS20" s="466"/>
      <c r="CT20" s="466"/>
      <c r="CU20" s="466"/>
      <c r="CV20" s="466"/>
      <c r="CW20" s="466"/>
      <c r="CX20" s="466"/>
      <c r="CY20" s="466"/>
      <c r="CZ20" s="466"/>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row>
    <row r="21" spans="1:134" x14ac:dyDescent="0.3">
      <c r="A21" s="110"/>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row>
    <row r="22" spans="1:134" x14ac:dyDescent="0.3">
      <c r="A22" s="110"/>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row>
    <row r="23" spans="1:134" x14ac:dyDescent="0.3">
      <c r="A23" s="110"/>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row>
    <row r="24" spans="1:134" x14ac:dyDescent="0.3">
      <c r="A24" s="110"/>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row>
    <row r="25" spans="1:134" x14ac:dyDescent="0.3">
      <c r="A25" s="11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row>
    <row r="26" spans="1:134" x14ac:dyDescent="0.3">
      <c r="A26" s="110"/>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row>
    <row r="27" spans="1:134" x14ac:dyDescent="0.3">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row>
    <row r="28" spans="1:134" x14ac:dyDescent="0.3">
      <c r="A28" s="110"/>
      <c r="B28" s="110"/>
      <c r="C28" s="110"/>
      <c r="D28" s="110"/>
      <c r="E28" s="110"/>
      <c r="F28" s="110"/>
      <c r="G28" s="110"/>
      <c r="H28" s="110"/>
      <c r="I28" s="110"/>
      <c r="J28" s="462" t="s">
        <v>321</v>
      </c>
      <c r="K28" s="463"/>
      <c r="L28" s="463"/>
      <c r="M28" s="463"/>
      <c r="N28" s="463"/>
      <c r="O28" s="463"/>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row>
    <row r="29" spans="1:134" ht="14.4" customHeight="1" x14ac:dyDescent="0.3">
      <c r="A29" s="110"/>
      <c r="B29" s="110"/>
      <c r="C29" s="110"/>
      <c r="D29" s="110"/>
      <c r="E29" s="110"/>
      <c r="F29" s="110"/>
      <c r="G29" s="110"/>
      <c r="H29" s="110"/>
      <c r="I29" s="110"/>
      <c r="J29" s="465" t="s">
        <v>506</v>
      </c>
      <c r="K29" s="465"/>
      <c r="L29" s="465"/>
      <c r="M29" s="465"/>
      <c r="N29" s="465"/>
      <c r="O29" s="465"/>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row>
    <row r="30" spans="1:134" x14ac:dyDescent="0.3">
      <c r="A30" s="110"/>
      <c r="B30" s="110"/>
      <c r="C30" s="110"/>
      <c r="D30" s="110"/>
      <c r="E30" s="110"/>
      <c r="F30" s="110"/>
      <c r="G30" s="110"/>
      <c r="H30" s="110"/>
      <c r="I30" s="110"/>
      <c r="J30" s="465"/>
      <c r="K30" s="465"/>
      <c r="L30" s="465"/>
      <c r="M30" s="465"/>
      <c r="N30" s="465"/>
      <c r="O30" s="465"/>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row>
    <row r="31" spans="1:134" x14ac:dyDescent="0.3">
      <c r="A31" s="110"/>
      <c r="B31" s="110"/>
      <c r="C31" s="110"/>
      <c r="D31" s="110"/>
      <c r="E31" s="110"/>
      <c r="F31" s="110"/>
      <c r="G31" s="110"/>
      <c r="H31" s="110"/>
      <c r="I31" s="110"/>
      <c r="J31" s="463" t="s">
        <v>322</v>
      </c>
      <c r="K31" s="463"/>
      <c r="L31" s="463"/>
      <c r="M31" s="463"/>
      <c r="N31" s="463"/>
      <c r="O31" s="463"/>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row>
    <row r="32" spans="1:134" x14ac:dyDescent="0.3">
      <c r="A32" s="110"/>
      <c r="B32" s="110"/>
      <c r="C32" s="110"/>
      <c r="D32" s="110"/>
      <c r="E32" s="110"/>
      <c r="F32" s="110"/>
      <c r="G32" s="110"/>
      <c r="H32" s="110"/>
      <c r="I32" s="110"/>
      <c r="J32" s="463" t="s">
        <v>505</v>
      </c>
      <c r="K32" s="463"/>
      <c r="L32" s="463"/>
      <c r="M32" s="463"/>
      <c r="N32" s="463"/>
      <c r="O32" s="463"/>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row>
    <row r="33" spans="1:134" x14ac:dyDescent="0.3">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row>
    <row r="34" spans="1:134" x14ac:dyDescent="0.3">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row>
    <row r="35" spans="1:134" x14ac:dyDescent="0.3">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row>
    <row r="36" spans="1:134" x14ac:dyDescent="0.3">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row>
    <row r="37" spans="1:134" x14ac:dyDescent="0.3">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row>
    <row r="38" spans="1:134" x14ac:dyDescent="0.3">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row>
    <row r="39" spans="1:134" x14ac:dyDescent="0.3">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row>
    <row r="40" spans="1:134" x14ac:dyDescent="0.3">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row>
    <row r="41" spans="1:134" x14ac:dyDescent="0.3">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row>
    <row r="42" spans="1:134" x14ac:dyDescent="0.3">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row>
    <row r="43" spans="1:134" x14ac:dyDescent="0.3">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row>
    <row r="44" spans="1:134" x14ac:dyDescent="0.3">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row>
    <row r="45" spans="1:134" x14ac:dyDescent="0.3">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row>
    <row r="46" spans="1:134" x14ac:dyDescent="0.3">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row>
    <row r="47" spans="1:134" x14ac:dyDescent="0.3">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row>
    <row r="48" spans="1:134" x14ac:dyDescent="0.3">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row>
    <row r="49" spans="1:134" x14ac:dyDescent="0.3">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row>
    <row r="50" spans="1:134" x14ac:dyDescent="0.3">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row>
    <row r="51" spans="1:134" x14ac:dyDescent="0.3">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row>
    <row r="52" spans="1:134" x14ac:dyDescent="0.3">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row>
    <row r="53" spans="1:134" x14ac:dyDescent="0.3">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row>
    <row r="54" spans="1:134" x14ac:dyDescent="0.3">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row>
    <row r="55" spans="1:134" x14ac:dyDescent="0.3">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row>
    <row r="56" spans="1:134" x14ac:dyDescent="0.3">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row>
    <row r="57" spans="1:134" x14ac:dyDescent="0.3">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row>
    <row r="58" spans="1:134" x14ac:dyDescent="0.3">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row>
    <row r="59" spans="1:134" x14ac:dyDescent="0.3">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row>
    <row r="60" spans="1:134" x14ac:dyDescent="0.3">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row>
    <row r="61" spans="1:134" x14ac:dyDescent="0.3">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row>
    <row r="62" spans="1:134" x14ac:dyDescent="0.3">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row>
    <row r="63" spans="1:134" x14ac:dyDescent="0.3">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row>
    <row r="64" spans="1:134" x14ac:dyDescent="0.3">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row>
    <row r="65" spans="1:134" x14ac:dyDescent="0.3">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row>
    <row r="66" spans="1:134" x14ac:dyDescent="0.3">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row>
    <row r="67" spans="1:134" x14ac:dyDescent="0.3">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row>
    <row r="68" spans="1:134" x14ac:dyDescent="0.3">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row>
    <row r="200" spans="2:22" x14ac:dyDescent="0.3">
      <c r="B200" s="464" t="s">
        <v>57</v>
      </c>
      <c r="C200" s="464"/>
      <c r="D200" s="464"/>
      <c r="E200" s="464"/>
      <c r="F200" s="464"/>
      <c r="G200" s="464"/>
      <c r="H200" s="464"/>
      <c r="I200" s="464"/>
      <c r="J200" s="464"/>
      <c r="K200" s="464"/>
      <c r="L200" s="464"/>
      <c r="M200" s="464"/>
      <c r="N200" s="464"/>
      <c r="O200" s="464"/>
      <c r="P200" s="464"/>
      <c r="Q200" s="464"/>
      <c r="R200" s="464"/>
      <c r="S200" s="464"/>
      <c r="T200" s="464"/>
      <c r="U200" s="464"/>
      <c r="V200" s="464"/>
    </row>
  </sheetData>
  <sheetProtection algorithmName="SHA-512" hashValue="DE19MGs4DC4/Pj7wjzqv+3iPP9cg5dY4aR3wbwQpcvKjSGgcT25ueBXdHAai4MblSYf8nAV272IDWEIY0KfXdg==" saltValue="Vrlz2nHMOkaXuQkWoT2IVA==" spinCount="100000" sheet="1" formatCells="0" formatColumns="0" formatRows="0" insertColumns="0" insertRows="0" insertHyperlinks="0" deleteColumns="0" deleteRows="0"/>
  <mergeCells count="30">
    <mergeCell ref="R15:S20"/>
    <mergeCell ref="A1:E20"/>
    <mergeCell ref="T1:ED20"/>
    <mergeCell ref="F2:S2"/>
    <mergeCell ref="J3:K8"/>
    <mergeCell ref="F9:G14"/>
    <mergeCell ref="H9:I14"/>
    <mergeCell ref="J9:K14"/>
    <mergeCell ref="R3:S8"/>
    <mergeCell ref="F1:S1"/>
    <mergeCell ref="R9:S14"/>
    <mergeCell ref="L9:M14"/>
    <mergeCell ref="N9:O14"/>
    <mergeCell ref="P9:Q14"/>
    <mergeCell ref="L3:M8"/>
    <mergeCell ref="N3:O8"/>
    <mergeCell ref="J28:O28"/>
    <mergeCell ref="J31:O31"/>
    <mergeCell ref="J32:O32"/>
    <mergeCell ref="B200:V200"/>
    <mergeCell ref="J29:O30"/>
    <mergeCell ref="P3:Q8"/>
    <mergeCell ref="F15:G20"/>
    <mergeCell ref="H15:I20"/>
    <mergeCell ref="J15:K20"/>
    <mergeCell ref="L15:M20"/>
    <mergeCell ref="F3:G8"/>
    <mergeCell ref="H3:I8"/>
    <mergeCell ref="N15:O20"/>
    <mergeCell ref="P15:Q20"/>
  </mergeCell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63B6B-FE8D-4486-AFEF-B84DF056B642}">
  <sheetPr codeName="Sayfa20">
    <tabColor rgb="FFC00000"/>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OCAK!N1&amp;" "&amp;"AYI BORÇ-ALACAK DURUM RAPORU"</f>
        <v>OCAK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285</v>
      </c>
      <c r="Z5" s="200" t="s">
        <v>286</v>
      </c>
      <c r="AA5" s="8"/>
      <c r="AB5" s="8"/>
    </row>
    <row r="6" spans="1:28" ht="24.9" customHeight="1" x14ac:dyDescent="0.3">
      <c r="A6" s="510"/>
      <c r="B6" s="510"/>
      <c r="C6" s="510"/>
      <c r="D6" s="587" t="str">
        <f>OCAK!R2</f>
        <v>Bu Ay Ödenen Borç Toplamı</v>
      </c>
      <c r="E6" s="587"/>
      <c r="F6" s="40">
        <f>OCAK!S2</f>
        <v>0</v>
      </c>
      <c r="G6" s="587" t="str">
        <f>OCAK!T2</f>
        <v>Bu Ay Alınan Alacak Toplamı</v>
      </c>
      <c r="H6" s="587"/>
      <c r="I6" s="40">
        <f>OCAK!U2</f>
        <v>0</v>
      </c>
      <c r="J6" s="591"/>
      <c r="K6" s="592"/>
      <c r="L6" s="592"/>
      <c r="M6" s="592"/>
      <c r="N6" s="592"/>
      <c r="O6" s="593"/>
      <c r="P6" s="560"/>
      <c r="Q6" s="560"/>
      <c r="R6" s="560"/>
      <c r="S6" s="560"/>
      <c r="T6" s="560"/>
      <c r="U6" s="560"/>
      <c r="V6" s="201" t="s">
        <v>41</v>
      </c>
      <c r="W6" s="204">
        <f>ONCEKIYIL!S2</f>
        <v>0</v>
      </c>
      <c r="X6" s="204">
        <f>ONCEKIYIL!U2</f>
        <v>0</v>
      </c>
      <c r="Y6" s="204">
        <f>ONCEKIYIL!S3</f>
        <v>0</v>
      </c>
      <c r="Z6" s="11">
        <f>ONCEKIYIL!U3</f>
        <v>0</v>
      </c>
      <c r="AA6" s="8"/>
      <c r="AB6" s="8"/>
    </row>
    <row r="7" spans="1:28" ht="24.9" customHeight="1" x14ac:dyDescent="0.3">
      <c r="A7" s="510"/>
      <c r="B7" s="510"/>
      <c r="C7" s="510"/>
      <c r="D7" s="587" t="str">
        <f>OCAK!R3</f>
        <v>Bu Ay Kalan Borç</v>
      </c>
      <c r="E7" s="587"/>
      <c r="F7" s="40">
        <f>OCAK!S3</f>
        <v>0</v>
      </c>
      <c r="G7" s="587" t="str">
        <f>OCAK!T3</f>
        <v>Bu Ay Kalan Alacak</v>
      </c>
      <c r="H7" s="587"/>
      <c r="I7" s="40">
        <f>OCAK!U3</f>
        <v>0</v>
      </c>
      <c r="J7" s="591"/>
      <c r="K7" s="592"/>
      <c r="L7" s="592"/>
      <c r="M7" s="592"/>
      <c r="N7" s="592"/>
      <c r="O7" s="593"/>
      <c r="P7" s="560"/>
      <c r="Q7" s="560"/>
      <c r="R7" s="560"/>
      <c r="S7" s="560"/>
      <c r="T7" s="560"/>
      <c r="U7" s="560"/>
      <c r="V7" s="203" t="s">
        <v>26</v>
      </c>
      <c r="W7" s="205">
        <f>F6</f>
        <v>0</v>
      </c>
      <c r="X7" s="205">
        <f>I6</f>
        <v>0</v>
      </c>
      <c r="Y7" s="205">
        <f>F7</f>
        <v>0</v>
      </c>
      <c r="Z7" s="11">
        <f>I7</f>
        <v>0</v>
      </c>
      <c r="AA7" s="8"/>
      <c r="AB7" s="8"/>
    </row>
    <row r="8" spans="1:28" ht="24.9" customHeight="1" x14ac:dyDescent="0.3">
      <c r="A8" s="510"/>
      <c r="B8" s="510"/>
      <c r="C8" s="510"/>
      <c r="D8" s="587" t="str">
        <f>OCAK!R4</f>
        <v>Genel Ödenen Borç</v>
      </c>
      <c r="E8" s="587"/>
      <c r="F8" s="40">
        <f>OCAK!S4</f>
        <v>0</v>
      </c>
      <c r="G8" s="587" t="str">
        <f>OCAK!T4</f>
        <v>Genel Alınan Alacak</v>
      </c>
      <c r="H8" s="587"/>
      <c r="I8" s="40">
        <f>OCAK!U4</f>
        <v>0</v>
      </c>
      <c r="J8" s="591"/>
      <c r="K8" s="592"/>
      <c r="L8" s="592"/>
      <c r="M8" s="592"/>
      <c r="N8" s="592"/>
      <c r="O8" s="593"/>
      <c r="P8" s="560"/>
      <c r="Q8" s="560"/>
      <c r="R8" s="560"/>
      <c r="S8" s="560"/>
      <c r="T8" s="560"/>
      <c r="U8" s="560"/>
      <c r="V8" s="8"/>
      <c r="W8" s="8"/>
      <c r="X8" s="8"/>
      <c r="Y8" s="8"/>
      <c r="Z8" s="8"/>
      <c r="AA8" s="8"/>
      <c r="AB8" s="8"/>
    </row>
    <row r="9" spans="1:28" ht="24.6" customHeight="1" x14ac:dyDescent="0.3">
      <c r="A9" s="510"/>
      <c r="B9" s="510"/>
      <c r="C9" s="510"/>
      <c r="D9" s="587" t="str">
        <f>OCAK!R5</f>
        <v>Genel Kalan Borç</v>
      </c>
      <c r="E9" s="587"/>
      <c r="F9" s="40">
        <f>OCAK!S5</f>
        <v>0</v>
      </c>
      <c r="G9" s="587" t="str">
        <f>OCAK!T5</f>
        <v>Genel Kalan Alacak</v>
      </c>
      <c r="H9" s="587"/>
      <c r="I9" s="40">
        <f>OCAK!U5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OCAK!N8</f>
        <v>0</v>
      </c>
      <c r="E12" s="575">
        <f>OCAK!O8</f>
        <v>0</v>
      </c>
      <c r="F12" s="576"/>
      <c r="G12" s="57">
        <f>OCAK!P8</f>
        <v>0</v>
      </c>
      <c r="H12" s="577" t="str">
        <f>IF(OCAK!Q8=" "," ",IF(OCAK!Q8=0,"Borç Bitti",OCAK!Q8))</f>
        <v/>
      </c>
      <c r="I12" s="578"/>
      <c r="J12" s="51">
        <f>OCAK!R8</f>
        <v>0</v>
      </c>
      <c r="K12" s="575">
        <f>OCAK!S8</f>
        <v>0</v>
      </c>
      <c r="L12" s="576"/>
      <c r="M12" s="57">
        <f>OCAK!T8</f>
        <v>0</v>
      </c>
      <c r="N12" s="579" t="str">
        <f>IF(OCAK!U8=" "," ",IF(OCAK!U8=0,"Alacak Bitti",OCAK!U8))</f>
        <v/>
      </c>
      <c r="O12" s="580"/>
      <c r="P12" s="560"/>
      <c r="Q12" s="560"/>
      <c r="R12" s="560"/>
      <c r="S12" s="560"/>
      <c r="T12" s="560"/>
      <c r="U12" s="560"/>
    </row>
    <row r="13" spans="1:28" ht="18" customHeight="1" x14ac:dyDescent="0.3">
      <c r="A13" s="510"/>
      <c r="B13" s="510"/>
      <c r="C13" s="510"/>
      <c r="D13" s="58">
        <f>OCAK!N9</f>
        <v>0</v>
      </c>
      <c r="E13" s="581">
        <f>OCAK!O9</f>
        <v>0</v>
      </c>
      <c r="F13" s="582"/>
      <c r="G13" s="59">
        <f>OCAK!P9</f>
        <v>0</v>
      </c>
      <c r="H13" s="583" t="str">
        <f>IF(OCAK!Q9=" "," ",IF(OCAK!Q9=0,"Borç Bitti",OCAK!Q9))</f>
        <v/>
      </c>
      <c r="I13" s="584"/>
      <c r="J13" s="60">
        <f>OCAK!R9</f>
        <v>0</v>
      </c>
      <c r="K13" s="581">
        <f>OCAK!S9</f>
        <v>0</v>
      </c>
      <c r="L13" s="582"/>
      <c r="M13" s="59">
        <f>OCAK!T9</f>
        <v>0</v>
      </c>
      <c r="N13" s="585" t="str">
        <f>IF(OCAK!U9=" "," ",IF(OCAK!U9=0,"Alacak Bitti",OCAK!U9))</f>
        <v/>
      </c>
      <c r="O13" s="586"/>
      <c r="P13" s="560"/>
      <c r="Q13" s="560"/>
      <c r="R13" s="560"/>
      <c r="S13" s="560"/>
      <c r="T13" s="560"/>
      <c r="U13" s="560"/>
    </row>
    <row r="14" spans="1:28" ht="18" customHeight="1" x14ac:dyDescent="0.3">
      <c r="A14" s="510"/>
      <c r="B14" s="510"/>
      <c r="C14" s="510"/>
      <c r="D14" s="47">
        <f>OCAK!N10</f>
        <v>0</v>
      </c>
      <c r="E14" s="575">
        <f>OCAK!O10</f>
        <v>0</v>
      </c>
      <c r="F14" s="576"/>
      <c r="G14" s="57">
        <f>OCAK!P10</f>
        <v>0</v>
      </c>
      <c r="H14" s="577" t="str">
        <f>IF(OCAK!Q10=" "," ",IF(OCAK!Q10=0,"Borç Bitti",OCAK!Q10))</f>
        <v/>
      </c>
      <c r="I14" s="578"/>
      <c r="J14" s="51">
        <f>OCAK!R10</f>
        <v>0</v>
      </c>
      <c r="K14" s="575">
        <f>OCAK!S10</f>
        <v>0</v>
      </c>
      <c r="L14" s="576"/>
      <c r="M14" s="57">
        <f>OCAK!T10</f>
        <v>0</v>
      </c>
      <c r="N14" s="579" t="str">
        <f>IF(OCAK!U10=" "," ",IF(OCAK!U10=0,"Alacak Bitti",OCAK!U10))</f>
        <v/>
      </c>
      <c r="O14" s="580"/>
      <c r="P14" s="560"/>
      <c r="Q14" s="560"/>
      <c r="R14" s="560"/>
      <c r="S14" s="560"/>
      <c r="T14" s="560"/>
      <c r="U14" s="560"/>
    </row>
    <row r="15" spans="1:28" ht="18" customHeight="1" x14ac:dyDescent="0.3">
      <c r="A15" s="510"/>
      <c r="B15" s="510"/>
      <c r="C15" s="510"/>
      <c r="D15" s="58">
        <f>OCAK!N11</f>
        <v>0</v>
      </c>
      <c r="E15" s="581">
        <f>OCAK!O11</f>
        <v>0</v>
      </c>
      <c r="F15" s="582"/>
      <c r="G15" s="59">
        <f>OCAK!P11</f>
        <v>0</v>
      </c>
      <c r="H15" s="583" t="str">
        <f>IF(OCAK!Q11=" "," ",IF(OCAK!Q11=0,"Borç Bitti",OCAK!Q11))</f>
        <v/>
      </c>
      <c r="I15" s="584"/>
      <c r="J15" s="60">
        <f>OCAK!R11</f>
        <v>0</v>
      </c>
      <c r="K15" s="581">
        <f>OCAK!S11</f>
        <v>0</v>
      </c>
      <c r="L15" s="582"/>
      <c r="M15" s="59">
        <f>OCAK!T11</f>
        <v>0</v>
      </c>
      <c r="N15" s="585" t="str">
        <f>IF(OCAK!U11=" "," ",IF(OCAK!U11=0,"Alacak Bitti",OCAK!U11))</f>
        <v/>
      </c>
      <c r="O15" s="586"/>
      <c r="P15" s="560"/>
      <c r="Q15" s="560"/>
      <c r="R15" s="560"/>
      <c r="S15" s="560"/>
      <c r="T15" s="560"/>
      <c r="U15" s="560"/>
    </row>
    <row r="16" spans="1:28" ht="18" customHeight="1" x14ac:dyDescent="0.3">
      <c r="A16" s="510"/>
      <c r="B16" s="510"/>
      <c r="C16" s="510"/>
      <c r="D16" s="47">
        <f>OCAK!N12</f>
        <v>0</v>
      </c>
      <c r="E16" s="575">
        <f>OCAK!O12</f>
        <v>0</v>
      </c>
      <c r="F16" s="576"/>
      <c r="G16" s="57">
        <f>OCAK!P12</f>
        <v>0</v>
      </c>
      <c r="H16" s="577" t="str">
        <f>IF(OCAK!Q12=" "," ",IF(OCAK!Q12=0,"Borç Bitti",OCAK!Q12))</f>
        <v/>
      </c>
      <c r="I16" s="578"/>
      <c r="J16" s="51">
        <f>OCAK!R12</f>
        <v>0</v>
      </c>
      <c r="K16" s="575">
        <f>OCAK!S12</f>
        <v>0</v>
      </c>
      <c r="L16" s="576"/>
      <c r="M16" s="57">
        <f>OCAK!T12</f>
        <v>0</v>
      </c>
      <c r="N16" s="579" t="str">
        <f>IF(OCAK!U12=" "," ",IF(OCAK!U12=0,"Alacak Bitti",OCAK!U12))</f>
        <v/>
      </c>
      <c r="O16" s="580"/>
      <c r="P16" s="560"/>
      <c r="Q16" s="560"/>
      <c r="R16" s="560"/>
      <c r="S16" s="560"/>
      <c r="T16" s="560"/>
      <c r="U16" s="560"/>
    </row>
    <row r="17" spans="1:21" ht="18" customHeight="1" x14ac:dyDescent="0.3">
      <c r="A17" s="510"/>
      <c r="B17" s="510"/>
      <c r="C17" s="510"/>
      <c r="D17" s="58">
        <f>OCAK!N13</f>
        <v>0</v>
      </c>
      <c r="E17" s="581">
        <f>OCAK!O13</f>
        <v>0</v>
      </c>
      <c r="F17" s="582"/>
      <c r="G17" s="59">
        <f>OCAK!P13</f>
        <v>0</v>
      </c>
      <c r="H17" s="583" t="str">
        <f>IF(OCAK!Q13=" "," ",IF(OCAK!Q13=0,"Borç Bitti",OCAK!Q13))</f>
        <v/>
      </c>
      <c r="I17" s="584"/>
      <c r="J17" s="60">
        <f>OCAK!R13</f>
        <v>0</v>
      </c>
      <c r="K17" s="581">
        <f>OCAK!S13</f>
        <v>0</v>
      </c>
      <c r="L17" s="582"/>
      <c r="M17" s="59">
        <f>OCAK!T13</f>
        <v>0</v>
      </c>
      <c r="N17" s="585" t="str">
        <f>IF(OCAK!U13=" "," ",IF(OCAK!U13=0,"Alacak Bitti",OCAK!U13))</f>
        <v/>
      </c>
      <c r="O17" s="586"/>
      <c r="P17" s="560"/>
      <c r="Q17" s="560"/>
      <c r="R17" s="560"/>
      <c r="S17" s="560"/>
      <c r="T17" s="560"/>
      <c r="U17" s="560"/>
    </row>
    <row r="18" spans="1:21" ht="18" customHeight="1" x14ac:dyDescent="0.3">
      <c r="A18" s="510"/>
      <c r="B18" s="510"/>
      <c r="C18" s="510"/>
      <c r="D18" s="47">
        <f>OCAK!N14</f>
        <v>0</v>
      </c>
      <c r="E18" s="575">
        <f>OCAK!O14</f>
        <v>0</v>
      </c>
      <c r="F18" s="576"/>
      <c r="G18" s="57">
        <f>OCAK!P14</f>
        <v>0</v>
      </c>
      <c r="H18" s="577" t="str">
        <f>IF(OCAK!Q14=" "," ",IF(OCAK!Q14=0,"Borç Bitti",OCAK!Q14))</f>
        <v/>
      </c>
      <c r="I18" s="578"/>
      <c r="J18" s="51">
        <f>OCAK!R14</f>
        <v>0</v>
      </c>
      <c r="K18" s="575">
        <f>OCAK!S14</f>
        <v>0</v>
      </c>
      <c r="L18" s="576"/>
      <c r="M18" s="57">
        <f>OCAK!T14</f>
        <v>0</v>
      </c>
      <c r="N18" s="579" t="str">
        <f>IF(OCAK!U14=" "," ",IF(OCAK!U14=0,"Alacak Bitti",OCAK!U14))</f>
        <v/>
      </c>
      <c r="O18" s="580"/>
      <c r="P18" s="560"/>
      <c r="Q18" s="560"/>
      <c r="R18" s="560"/>
      <c r="S18" s="560"/>
      <c r="T18" s="560"/>
      <c r="U18" s="560"/>
    </row>
    <row r="19" spans="1:21" ht="18" customHeight="1" x14ac:dyDescent="0.3">
      <c r="A19" s="510"/>
      <c r="B19" s="510"/>
      <c r="C19" s="510"/>
      <c r="D19" s="58">
        <f>OCAK!N15</f>
        <v>0</v>
      </c>
      <c r="E19" s="581">
        <f>OCAK!O15</f>
        <v>0</v>
      </c>
      <c r="F19" s="582"/>
      <c r="G19" s="59">
        <f>OCAK!P15</f>
        <v>0</v>
      </c>
      <c r="H19" s="583" t="str">
        <f>IF(OCAK!Q15=" "," ",IF(OCAK!Q15=0,"Borç Bitti",OCAK!Q15))</f>
        <v/>
      </c>
      <c r="I19" s="584"/>
      <c r="J19" s="60">
        <f>OCAK!R15</f>
        <v>0</v>
      </c>
      <c r="K19" s="581">
        <f>OCAK!S15</f>
        <v>0</v>
      </c>
      <c r="L19" s="582"/>
      <c r="M19" s="59">
        <f>OCAK!T15</f>
        <v>0</v>
      </c>
      <c r="N19" s="585" t="str">
        <f>IF(OCAK!U15=" "," ",IF(OCAK!U15=0,"Alacak Bitti",OCAK!U15))</f>
        <v/>
      </c>
      <c r="O19" s="586"/>
      <c r="P19" s="560"/>
      <c r="Q19" s="560"/>
      <c r="R19" s="560"/>
      <c r="S19" s="560"/>
      <c r="T19" s="560"/>
      <c r="U19" s="560"/>
    </row>
    <row r="20" spans="1:21" ht="18" customHeight="1" x14ac:dyDescent="0.3">
      <c r="A20" s="510"/>
      <c r="B20" s="510"/>
      <c r="C20" s="510"/>
      <c r="D20" s="47">
        <f>OCAK!N16</f>
        <v>0</v>
      </c>
      <c r="E20" s="575">
        <f>OCAK!O16</f>
        <v>0</v>
      </c>
      <c r="F20" s="576"/>
      <c r="G20" s="57">
        <f>OCAK!P16</f>
        <v>0</v>
      </c>
      <c r="H20" s="577" t="str">
        <f>IF(OCAK!Q16=" "," ",IF(OCAK!Q16=0,"Borç Bitti",OCAK!Q16))</f>
        <v/>
      </c>
      <c r="I20" s="578"/>
      <c r="J20" s="51">
        <f>OCAK!R16</f>
        <v>0</v>
      </c>
      <c r="K20" s="575">
        <f>OCAK!S16</f>
        <v>0</v>
      </c>
      <c r="L20" s="576"/>
      <c r="M20" s="57">
        <f>OCAK!T16</f>
        <v>0</v>
      </c>
      <c r="N20" s="579" t="str">
        <f>IF(OCAK!U16=" "," ",IF(OCAK!U16=0,"Alacak Bitti",OCAK!U16))</f>
        <v/>
      </c>
      <c r="O20" s="580"/>
      <c r="P20" s="560"/>
      <c r="Q20" s="560"/>
      <c r="R20" s="560"/>
      <c r="S20" s="560"/>
      <c r="T20" s="560"/>
      <c r="U20" s="560"/>
    </row>
    <row r="21" spans="1:21" ht="18" customHeight="1" x14ac:dyDescent="0.3">
      <c r="A21" s="510"/>
      <c r="B21" s="510"/>
      <c r="C21" s="510"/>
      <c r="D21" s="58">
        <f>OCAK!N17</f>
        <v>0</v>
      </c>
      <c r="E21" s="581">
        <f>OCAK!O17</f>
        <v>0</v>
      </c>
      <c r="F21" s="582"/>
      <c r="G21" s="59">
        <f>OCAK!P17</f>
        <v>0</v>
      </c>
      <c r="H21" s="583" t="str">
        <f>IF(OCAK!Q17=" "," ",IF(OCAK!Q17=0,"Borç Bitti",OCAK!Q17))</f>
        <v/>
      </c>
      <c r="I21" s="584"/>
      <c r="J21" s="60">
        <f>OCAK!R17</f>
        <v>0</v>
      </c>
      <c r="K21" s="581">
        <f>OCAK!S17</f>
        <v>0</v>
      </c>
      <c r="L21" s="582"/>
      <c r="M21" s="59">
        <f>OCAK!T17</f>
        <v>0</v>
      </c>
      <c r="N21" s="585" t="str">
        <f>IF(OCAK!U17=" "," ",IF(OCAK!U17=0,"Alacak Bitti",OCAK!U17))</f>
        <v/>
      </c>
      <c r="O21" s="586"/>
      <c r="P21" s="560"/>
      <c r="Q21" s="560"/>
      <c r="R21" s="560"/>
      <c r="S21" s="560"/>
      <c r="T21" s="560"/>
      <c r="U21" s="560"/>
    </row>
    <row r="22" spans="1:21" ht="18" customHeight="1" x14ac:dyDescent="0.3">
      <c r="A22" s="510"/>
      <c r="B22" s="510"/>
      <c r="C22" s="510"/>
      <c r="D22" s="47">
        <f>OCAK!N18</f>
        <v>0</v>
      </c>
      <c r="E22" s="575">
        <f>OCAK!O18</f>
        <v>0</v>
      </c>
      <c r="F22" s="576"/>
      <c r="G22" s="57">
        <f>OCAK!P18</f>
        <v>0</v>
      </c>
      <c r="H22" s="577" t="str">
        <f>IF(OCAK!Q18=" "," ",IF(OCAK!Q18=0,"Borç Bitti",OCAK!Q18))</f>
        <v/>
      </c>
      <c r="I22" s="578"/>
      <c r="J22" s="51">
        <f>OCAK!R18</f>
        <v>0</v>
      </c>
      <c r="K22" s="575">
        <f>OCAK!S18</f>
        <v>0</v>
      </c>
      <c r="L22" s="576"/>
      <c r="M22" s="57">
        <f>OCAK!T18</f>
        <v>0</v>
      </c>
      <c r="N22" s="579" t="str">
        <f>IF(OCAK!U18=" "," ",IF(OCAK!U18=0,"Alacak Bitti",OCAK!U18))</f>
        <v/>
      </c>
      <c r="O22" s="580"/>
      <c r="P22" s="560"/>
      <c r="Q22" s="560"/>
      <c r="R22" s="560"/>
      <c r="S22" s="560"/>
      <c r="T22" s="560"/>
      <c r="U22" s="560"/>
    </row>
    <row r="23" spans="1:21" ht="18" customHeight="1" x14ac:dyDescent="0.3">
      <c r="A23" s="510"/>
      <c r="B23" s="510"/>
      <c r="C23" s="510"/>
      <c r="D23" s="58">
        <f>OCAK!N19</f>
        <v>0</v>
      </c>
      <c r="E23" s="581">
        <f>OCAK!O19</f>
        <v>0</v>
      </c>
      <c r="F23" s="582"/>
      <c r="G23" s="59">
        <f>OCAK!P19</f>
        <v>0</v>
      </c>
      <c r="H23" s="583" t="str">
        <f>IF(OCAK!Q19=" "," ",IF(OCAK!Q19=0,"Borç Bitti",OCAK!Q19))</f>
        <v/>
      </c>
      <c r="I23" s="584"/>
      <c r="J23" s="60">
        <f>OCAK!R19</f>
        <v>0</v>
      </c>
      <c r="K23" s="581">
        <f>OCAK!S19</f>
        <v>0</v>
      </c>
      <c r="L23" s="582"/>
      <c r="M23" s="59">
        <f>OCAK!T19</f>
        <v>0</v>
      </c>
      <c r="N23" s="585" t="str">
        <f>IF(OCAK!U19=" "," ",IF(OCAK!U19=0,"Alacak Bitti",OCAK!U19))</f>
        <v/>
      </c>
      <c r="O23" s="586"/>
      <c r="P23" s="560"/>
      <c r="Q23" s="560"/>
      <c r="R23" s="560"/>
      <c r="S23" s="560"/>
      <c r="T23" s="560"/>
      <c r="U23" s="560"/>
    </row>
    <row r="24" spans="1:21" ht="18" customHeight="1" x14ac:dyDescent="0.3">
      <c r="A24" s="510"/>
      <c r="B24" s="510"/>
      <c r="C24" s="510"/>
      <c r="D24" s="47">
        <f>OCAK!N20</f>
        <v>0</v>
      </c>
      <c r="E24" s="575">
        <f>OCAK!O20</f>
        <v>0</v>
      </c>
      <c r="F24" s="576"/>
      <c r="G24" s="57">
        <f>OCAK!P20</f>
        <v>0</v>
      </c>
      <c r="H24" s="577" t="str">
        <f>IF(OCAK!Q20=" "," ",IF(OCAK!Q20=0,"Borç Bitti",OCAK!Q20))</f>
        <v/>
      </c>
      <c r="I24" s="578"/>
      <c r="J24" s="51">
        <f>OCAK!R20</f>
        <v>0</v>
      </c>
      <c r="K24" s="575">
        <f>OCAK!S20</f>
        <v>0</v>
      </c>
      <c r="L24" s="576"/>
      <c r="M24" s="57">
        <f>OCAK!T20</f>
        <v>0</v>
      </c>
      <c r="N24" s="579" t="str">
        <f>IF(OCAK!U20=" "," ",IF(OCAK!U20=0,"Alacak Bitti",OCAK!U20))</f>
        <v/>
      </c>
      <c r="O24" s="580"/>
      <c r="P24" s="560"/>
      <c r="Q24" s="560"/>
      <c r="R24" s="560"/>
      <c r="S24" s="560"/>
      <c r="T24" s="560"/>
      <c r="U24" s="560"/>
    </row>
    <row r="25" spans="1:21" ht="18" customHeight="1" x14ac:dyDescent="0.3">
      <c r="A25" s="510"/>
      <c r="B25" s="510"/>
      <c r="C25" s="510"/>
      <c r="D25" s="58">
        <f>OCAK!N21</f>
        <v>0</v>
      </c>
      <c r="E25" s="581">
        <f>OCAK!O21</f>
        <v>0</v>
      </c>
      <c r="F25" s="582"/>
      <c r="G25" s="59">
        <f>OCAK!P21</f>
        <v>0</v>
      </c>
      <c r="H25" s="583" t="str">
        <f>IF(OCAK!Q21=" "," ",IF(OCAK!Q21=0,"Borç Bitti",OCAK!Q21))</f>
        <v/>
      </c>
      <c r="I25" s="584"/>
      <c r="J25" s="60">
        <f>OCAK!R21</f>
        <v>0</v>
      </c>
      <c r="K25" s="581">
        <f>OCAK!S21</f>
        <v>0</v>
      </c>
      <c r="L25" s="582"/>
      <c r="M25" s="59">
        <f>OCAK!T21</f>
        <v>0</v>
      </c>
      <c r="N25" s="585" t="str">
        <f>IF(OCAK!U21=" "," ",IF(OCAK!U21=0,"Alacak Bitti",OCAK!U21))</f>
        <v/>
      </c>
      <c r="O25" s="586"/>
      <c r="P25" s="560"/>
      <c r="Q25" s="560"/>
      <c r="R25" s="560"/>
      <c r="S25" s="560"/>
      <c r="T25" s="560"/>
      <c r="U25" s="560"/>
    </row>
    <row r="26" spans="1:21" ht="18" customHeight="1" x14ac:dyDescent="0.3">
      <c r="A26" s="510"/>
      <c r="B26" s="510"/>
      <c r="C26" s="510"/>
      <c r="D26" s="47">
        <f>OCAK!N22</f>
        <v>0</v>
      </c>
      <c r="E26" s="575">
        <f>OCAK!O22</f>
        <v>0</v>
      </c>
      <c r="F26" s="576"/>
      <c r="G26" s="57">
        <f>OCAK!P22</f>
        <v>0</v>
      </c>
      <c r="H26" s="577" t="str">
        <f>IF(OCAK!Q22=" "," ",IF(OCAK!Q22=0,"Borç Bitti",OCAK!Q22))</f>
        <v/>
      </c>
      <c r="I26" s="578"/>
      <c r="J26" s="51">
        <f>OCAK!R22</f>
        <v>0</v>
      </c>
      <c r="K26" s="575">
        <f>OCAK!S22</f>
        <v>0</v>
      </c>
      <c r="L26" s="576"/>
      <c r="M26" s="57">
        <f>OCAK!T22</f>
        <v>0</v>
      </c>
      <c r="N26" s="579" t="str">
        <f>IF(OCAK!U22=" "," ",IF(OCAK!U22=0,"Alacak Bitti",OCAK!U22))</f>
        <v/>
      </c>
      <c r="O26" s="580"/>
      <c r="P26" s="560"/>
      <c r="Q26" s="560"/>
      <c r="R26" s="560"/>
      <c r="S26" s="560"/>
      <c r="T26" s="560"/>
      <c r="U26" s="560"/>
    </row>
    <row r="27" spans="1:21" ht="18" customHeight="1" x14ac:dyDescent="0.3">
      <c r="A27" s="510"/>
      <c r="B27" s="510"/>
      <c r="C27" s="510"/>
      <c r="D27" s="58">
        <f>OCAK!N23</f>
        <v>0</v>
      </c>
      <c r="E27" s="581">
        <f>OCAK!O23</f>
        <v>0</v>
      </c>
      <c r="F27" s="582"/>
      <c r="G27" s="59">
        <f>OCAK!P23</f>
        <v>0</v>
      </c>
      <c r="H27" s="583" t="str">
        <f>IF(OCAK!Q23=" "," ",IF(OCAK!Q23=0,"Borç Bitti",OCAK!Q23))</f>
        <v/>
      </c>
      <c r="I27" s="584"/>
      <c r="J27" s="60">
        <f>OCAK!R23</f>
        <v>0</v>
      </c>
      <c r="K27" s="581">
        <f>OCAK!S23</f>
        <v>0</v>
      </c>
      <c r="L27" s="582"/>
      <c r="M27" s="59">
        <f>OCAK!T23</f>
        <v>0</v>
      </c>
      <c r="N27" s="585" t="str">
        <f>IF(OCAK!U23=" "," ",IF(OCAK!U23=0,"Alacak Bitti",OCAK!U23))</f>
        <v/>
      </c>
      <c r="O27" s="586"/>
      <c r="P27" s="560"/>
      <c r="Q27" s="560"/>
      <c r="R27" s="560"/>
      <c r="S27" s="560"/>
      <c r="T27" s="560"/>
      <c r="U27" s="560"/>
    </row>
    <row r="28" spans="1:21" ht="18" customHeight="1" x14ac:dyDescent="0.3">
      <c r="A28" s="510"/>
      <c r="B28" s="510"/>
      <c r="C28" s="510"/>
      <c r="D28" s="47">
        <f>OCAK!N24</f>
        <v>0</v>
      </c>
      <c r="E28" s="575">
        <f>OCAK!O24</f>
        <v>0</v>
      </c>
      <c r="F28" s="576"/>
      <c r="G28" s="57">
        <f>OCAK!P24</f>
        <v>0</v>
      </c>
      <c r="H28" s="577" t="str">
        <f>IF(OCAK!Q24=" "," ",IF(OCAK!Q24=0,"Borç Bitti",OCAK!Q24))</f>
        <v/>
      </c>
      <c r="I28" s="578"/>
      <c r="J28" s="51">
        <f>OCAK!R24</f>
        <v>0</v>
      </c>
      <c r="K28" s="575">
        <f>OCAK!S24</f>
        <v>0</v>
      </c>
      <c r="L28" s="576"/>
      <c r="M28" s="57">
        <f>OCAK!T24</f>
        <v>0</v>
      </c>
      <c r="N28" s="579" t="str">
        <f>IF(OCAK!U24=" "," ",IF(OCAK!U24=0,"Alacak Bitti",OCAK!U24))</f>
        <v/>
      </c>
      <c r="O28" s="580"/>
      <c r="P28" s="560"/>
      <c r="Q28" s="560"/>
      <c r="R28" s="560"/>
      <c r="S28" s="560"/>
      <c r="T28" s="560"/>
      <c r="U28" s="560"/>
    </row>
    <row r="29" spans="1:21" ht="18" customHeight="1" x14ac:dyDescent="0.3">
      <c r="A29" s="510"/>
      <c r="B29" s="510"/>
      <c r="C29" s="510"/>
      <c r="D29" s="58">
        <f>OCAK!N25</f>
        <v>0</v>
      </c>
      <c r="E29" s="581">
        <f>OCAK!O25</f>
        <v>0</v>
      </c>
      <c r="F29" s="582"/>
      <c r="G29" s="59">
        <f>OCAK!P25</f>
        <v>0</v>
      </c>
      <c r="H29" s="583" t="str">
        <f>IF(OCAK!Q25=" "," ",IF(OCAK!Q25=0,"Borç Bitti",OCAK!Q25))</f>
        <v/>
      </c>
      <c r="I29" s="584"/>
      <c r="J29" s="60">
        <f>OCAK!R25</f>
        <v>0</v>
      </c>
      <c r="K29" s="581">
        <f>OCAK!S25</f>
        <v>0</v>
      </c>
      <c r="L29" s="582"/>
      <c r="M29" s="59">
        <f>OCAK!T25</f>
        <v>0</v>
      </c>
      <c r="N29" s="585" t="str">
        <f>IF(OCAK!U25=" "," ",IF(OCAK!U25=0,"Alacak Bitti",OCAK!U25))</f>
        <v/>
      </c>
      <c r="O29" s="586"/>
      <c r="P29" s="560"/>
      <c r="Q29" s="560"/>
      <c r="R29" s="560"/>
      <c r="S29" s="560"/>
      <c r="T29" s="560"/>
      <c r="U29" s="560"/>
    </row>
    <row r="30" spans="1:21" ht="18" customHeight="1" x14ac:dyDescent="0.3">
      <c r="A30" s="510"/>
      <c r="B30" s="510"/>
      <c r="C30" s="510"/>
      <c r="D30" s="47">
        <f>OCAK!N26</f>
        <v>0</v>
      </c>
      <c r="E30" s="575">
        <f>OCAK!O26</f>
        <v>0</v>
      </c>
      <c r="F30" s="576"/>
      <c r="G30" s="57">
        <f>OCAK!P26</f>
        <v>0</v>
      </c>
      <c r="H30" s="577" t="str">
        <f>IF(OCAK!Q26=" "," ",IF(OCAK!Q26=0,"Borç Bitti",OCAK!Q26))</f>
        <v/>
      </c>
      <c r="I30" s="578"/>
      <c r="J30" s="51">
        <f>OCAK!R26</f>
        <v>0</v>
      </c>
      <c r="K30" s="575">
        <f>OCAK!S26</f>
        <v>0</v>
      </c>
      <c r="L30" s="576"/>
      <c r="M30" s="57">
        <f>OCAK!T26</f>
        <v>0</v>
      </c>
      <c r="N30" s="579" t="str">
        <f>IF(OCAK!U26=" "," ",IF(OCAK!U26=0,"Alacak Bitti",OCAK!U26))</f>
        <v/>
      </c>
      <c r="O30" s="580"/>
      <c r="P30" s="560"/>
      <c r="Q30" s="560"/>
      <c r="R30" s="560"/>
      <c r="S30" s="560"/>
      <c r="T30" s="560"/>
      <c r="U30" s="560"/>
    </row>
    <row r="31" spans="1:21" ht="18" customHeight="1" x14ac:dyDescent="0.3">
      <c r="A31" s="510"/>
      <c r="B31" s="510"/>
      <c r="C31" s="510"/>
      <c r="D31" s="58">
        <f>OCAK!N27</f>
        <v>0</v>
      </c>
      <c r="E31" s="581">
        <f>OCAK!O27</f>
        <v>0</v>
      </c>
      <c r="F31" s="582"/>
      <c r="G31" s="59">
        <f>OCAK!P27</f>
        <v>0</v>
      </c>
      <c r="H31" s="583" t="str">
        <f>IF(OCAK!Q27=" "," ",IF(OCAK!Q27=0,"Borç Bitti",OCAK!Q27))</f>
        <v/>
      </c>
      <c r="I31" s="584"/>
      <c r="J31" s="60">
        <f>OCAK!R27</f>
        <v>0</v>
      </c>
      <c r="K31" s="581">
        <f>OCAK!S27</f>
        <v>0</v>
      </c>
      <c r="L31" s="582"/>
      <c r="M31" s="59">
        <f>OCAK!T27</f>
        <v>0</v>
      </c>
      <c r="N31" s="585" t="str">
        <f>IF(OCAK!U27=" "," ",IF(OCAK!U27=0,"Alacak Bitti",OCAK!U27))</f>
        <v/>
      </c>
      <c r="O31" s="586"/>
      <c r="P31" s="560"/>
      <c r="Q31" s="560"/>
      <c r="R31" s="560"/>
      <c r="S31" s="560"/>
      <c r="T31" s="560"/>
      <c r="U31" s="560"/>
    </row>
    <row r="32" spans="1:21" ht="18" customHeight="1" x14ac:dyDescent="0.3">
      <c r="A32" s="510"/>
      <c r="B32" s="510"/>
      <c r="C32" s="510"/>
      <c r="D32" s="47">
        <f>OCAK!N28</f>
        <v>0</v>
      </c>
      <c r="E32" s="575">
        <f>OCAK!O28</f>
        <v>0</v>
      </c>
      <c r="F32" s="576"/>
      <c r="G32" s="57">
        <f>OCAK!P28</f>
        <v>0</v>
      </c>
      <c r="H32" s="577" t="str">
        <f>IF(OCAK!Q28=" "," ",IF(OCAK!Q28=0,"Borç Bitti",OCAK!Q28))</f>
        <v/>
      </c>
      <c r="I32" s="578"/>
      <c r="J32" s="51">
        <f>OCAK!R28</f>
        <v>0</v>
      </c>
      <c r="K32" s="575">
        <f>OCAK!S28</f>
        <v>0</v>
      </c>
      <c r="L32" s="576"/>
      <c r="M32" s="57">
        <f>OCAK!T28</f>
        <v>0</v>
      </c>
      <c r="N32" s="579" t="str">
        <f>IF(OCAK!U28=" "," ",IF(OCAK!U28=0,"Alacak Bitti",OCAK!U28))</f>
        <v/>
      </c>
      <c r="O32" s="580"/>
      <c r="P32" s="560"/>
      <c r="Q32" s="560"/>
      <c r="R32" s="560"/>
      <c r="S32" s="560"/>
      <c r="T32" s="560"/>
      <c r="U32" s="560"/>
    </row>
    <row r="33" spans="1:21" ht="18" customHeight="1" x14ac:dyDescent="0.3">
      <c r="A33" s="510"/>
      <c r="B33" s="510"/>
      <c r="C33" s="510"/>
      <c r="D33" s="58">
        <f>OCAK!N29</f>
        <v>0</v>
      </c>
      <c r="E33" s="581">
        <f>OCAK!O29</f>
        <v>0</v>
      </c>
      <c r="F33" s="582"/>
      <c r="G33" s="59">
        <f>OCAK!P29</f>
        <v>0</v>
      </c>
      <c r="H33" s="583" t="str">
        <f>IF(OCAK!Q29=" "," ",IF(OCAK!Q29=0,"Borç Bitti",OCAK!Q29))</f>
        <v/>
      </c>
      <c r="I33" s="584"/>
      <c r="J33" s="60">
        <f>OCAK!R29</f>
        <v>0</v>
      </c>
      <c r="K33" s="581">
        <f>OCAK!S29</f>
        <v>0</v>
      </c>
      <c r="L33" s="582"/>
      <c r="M33" s="59">
        <f>OCAK!T29</f>
        <v>0</v>
      </c>
      <c r="N33" s="585" t="str">
        <f>IF(OCAK!U29=" "," ",IF(OCAK!U29=0,"Alacak Bitti",OCAK!U29))</f>
        <v/>
      </c>
      <c r="O33" s="586"/>
      <c r="P33" s="560"/>
      <c r="Q33" s="560"/>
      <c r="R33" s="560"/>
      <c r="S33" s="560"/>
      <c r="T33" s="560"/>
      <c r="U33" s="560"/>
    </row>
    <row r="34" spans="1:21" ht="18" customHeight="1" x14ac:dyDescent="0.3">
      <c r="A34" s="510"/>
      <c r="B34" s="510"/>
      <c r="C34" s="510"/>
      <c r="D34" s="47">
        <f>OCAK!N30</f>
        <v>0</v>
      </c>
      <c r="E34" s="575">
        <f>OCAK!O30</f>
        <v>0</v>
      </c>
      <c r="F34" s="576"/>
      <c r="G34" s="57">
        <f>OCAK!P30</f>
        <v>0</v>
      </c>
      <c r="H34" s="577" t="str">
        <f>IF(OCAK!Q30=" "," ",IF(OCAK!Q30=0,"Borç Bitti",OCAK!Q30))</f>
        <v/>
      </c>
      <c r="I34" s="578"/>
      <c r="J34" s="51">
        <f>OCAK!R30</f>
        <v>0</v>
      </c>
      <c r="K34" s="575">
        <f>OCAK!S30</f>
        <v>0</v>
      </c>
      <c r="L34" s="576"/>
      <c r="M34" s="57">
        <f>OCAK!T30</f>
        <v>0</v>
      </c>
      <c r="N34" s="579" t="str">
        <f>IF(OCAK!U30=" "," ",IF(OCAK!U30=0,"Alacak Bitti",OCAK!U30))</f>
        <v/>
      </c>
      <c r="O34" s="580"/>
      <c r="P34" s="560"/>
      <c r="Q34" s="560"/>
      <c r="R34" s="560"/>
      <c r="S34" s="560"/>
      <c r="T34" s="560"/>
      <c r="U34" s="560"/>
    </row>
    <row r="35" spans="1:21" ht="18" customHeight="1" x14ac:dyDescent="0.3">
      <c r="A35" s="510"/>
      <c r="B35" s="510"/>
      <c r="C35" s="510"/>
      <c r="D35" s="58">
        <f>OCAK!N31</f>
        <v>0</v>
      </c>
      <c r="E35" s="581">
        <f>OCAK!O31</f>
        <v>0</v>
      </c>
      <c r="F35" s="582"/>
      <c r="G35" s="59">
        <f>OCAK!P31</f>
        <v>0</v>
      </c>
      <c r="H35" s="583" t="str">
        <f>IF(OCAK!Q31=" "," ",IF(OCAK!Q31=0,"Borç Bitti",OCAK!Q31))</f>
        <v/>
      </c>
      <c r="I35" s="584"/>
      <c r="J35" s="60">
        <f>OCAK!R31</f>
        <v>0</v>
      </c>
      <c r="K35" s="581">
        <f>OCAK!S31</f>
        <v>0</v>
      </c>
      <c r="L35" s="582"/>
      <c r="M35" s="59">
        <f>OCAK!T31</f>
        <v>0</v>
      </c>
      <c r="N35" s="585" t="str">
        <f>IF(OCAK!U31=" "," ",IF(OCAK!U31=0,"Alacak Bitti",OCAK!U31))</f>
        <v/>
      </c>
      <c r="O35" s="586"/>
      <c r="P35" s="560"/>
      <c r="Q35" s="560"/>
      <c r="R35" s="560"/>
      <c r="S35" s="560"/>
      <c r="T35" s="560"/>
      <c r="U35" s="560"/>
    </row>
    <row r="36" spans="1:21" ht="18" customHeight="1" x14ac:dyDescent="0.3">
      <c r="A36" s="510"/>
      <c r="B36" s="510"/>
      <c r="C36" s="510"/>
      <c r="D36" s="47">
        <f>OCAK!N32</f>
        <v>0</v>
      </c>
      <c r="E36" s="575">
        <f>OCAK!O32</f>
        <v>0</v>
      </c>
      <c r="F36" s="576"/>
      <c r="G36" s="57">
        <f>OCAK!P32</f>
        <v>0</v>
      </c>
      <c r="H36" s="577" t="str">
        <f>IF(OCAK!Q32=" "," ",IF(OCAK!Q32=0,"Borç Bitti",OCAK!Q32))</f>
        <v/>
      </c>
      <c r="I36" s="578"/>
      <c r="J36" s="51">
        <f>OCAK!R32</f>
        <v>0</v>
      </c>
      <c r="K36" s="575">
        <f>OCAK!S32</f>
        <v>0</v>
      </c>
      <c r="L36" s="576"/>
      <c r="M36" s="57">
        <f>OCAK!T32</f>
        <v>0</v>
      </c>
      <c r="N36" s="579" t="str">
        <f>IF(OCAK!U32=" "," ",IF(OCAK!U32=0,"Alacak Bitti",OCAK!U32))</f>
        <v/>
      </c>
      <c r="O36" s="580"/>
      <c r="P36" s="560"/>
      <c r="Q36" s="560"/>
      <c r="R36" s="560"/>
      <c r="S36" s="560"/>
      <c r="T36" s="560"/>
      <c r="U36" s="560"/>
    </row>
    <row r="37" spans="1:21" ht="18" customHeight="1" x14ac:dyDescent="0.3">
      <c r="A37" s="510"/>
      <c r="B37" s="510"/>
      <c r="C37" s="510"/>
      <c r="D37" s="58">
        <f>OCAK!N33</f>
        <v>0</v>
      </c>
      <c r="E37" s="581">
        <f>OCAK!O33</f>
        <v>0</v>
      </c>
      <c r="F37" s="582"/>
      <c r="G37" s="59">
        <f>OCAK!P33</f>
        <v>0</v>
      </c>
      <c r="H37" s="583" t="str">
        <f>IF(OCAK!Q33=" "," ",IF(OCAK!Q33=0,"Borç Bitti",OCAK!Q33))</f>
        <v/>
      </c>
      <c r="I37" s="584"/>
      <c r="J37" s="60">
        <f>OCAK!R33</f>
        <v>0</v>
      </c>
      <c r="K37" s="581">
        <f>OCAK!S33</f>
        <v>0</v>
      </c>
      <c r="L37" s="582"/>
      <c r="M37" s="59">
        <f>OCAK!T33</f>
        <v>0</v>
      </c>
      <c r="N37" s="585" t="str">
        <f>IF(OCAK!U33=" "," ",IF(OCAK!U33=0,"Alacak Bitti",OCAK!U33))</f>
        <v/>
      </c>
      <c r="O37" s="586"/>
      <c r="P37" s="560"/>
      <c r="Q37" s="560"/>
      <c r="R37" s="560"/>
      <c r="S37" s="560"/>
      <c r="T37" s="560"/>
      <c r="U37" s="560"/>
    </row>
    <row r="38" spans="1:21" ht="18" customHeight="1" x14ac:dyDescent="0.3">
      <c r="A38" s="510"/>
      <c r="B38" s="510"/>
      <c r="C38" s="510"/>
      <c r="D38" s="47">
        <f>OCAK!N34</f>
        <v>0</v>
      </c>
      <c r="E38" s="575">
        <f>OCAK!O34</f>
        <v>0</v>
      </c>
      <c r="F38" s="576"/>
      <c r="G38" s="57">
        <f>OCAK!P34</f>
        <v>0</v>
      </c>
      <c r="H38" s="577" t="str">
        <f>IF(OCAK!Q34=" "," ",IF(OCAK!Q34=0,"Borç Bitti",OCAK!Q34))</f>
        <v/>
      </c>
      <c r="I38" s="578"/>
      <c r="J38" s="51">
        <f>OCAK!R34</f>
        <v>0</v>
      </c>
      <c r="K38" s="575">
        <f>OCAK!S34</f>
        <v>0</v>
      </c>
      <c r="L38" s="576"/>
      <c r="M38" s="57">
        <f>OCAK!T34</f>
        <v>0</v>
      </c>
      <c r="N38" s="579" t="str">
        <f>IF(OCAK!U34=" "," ",IF(OCAK!U34=0,"Alacak Bitti",OCAK!U34))</f>
        <v/>
      </c>
      <c r="O38" s="580"/>
      <c r="P38" s="560"/>
      <c r="Q38" s="560"/>
      <c r="R38" s="560"/>
      <c r="S38" s="560"/>
      <c r="T38" s="560"/>
      <c r="U38" s="560"/>
    </row>
    <row r="39" spans="1:21" ht="18" customHeight="1" x14ac:dyDescent="0.3">
      <c r="A39" s="510"/>
      <c r="B39" s="510"/>
      <c r="C39" s="510"/>
      <c r="D39" s="58">
        <f>OCAK!N35</f>
        <v>0</v>
      </c>
      <c r="E39" s="581">
        <f>OCAK!O35</f>
        <v>0</v>
      </c>
      <c r="F39" s="582"/>
      <c r="G39" s="59">
        <f>OCAK!P35</f>
        <v>0</v>
      </c>
      <c r="H39" s="583" t="str">
        <f>IF(OCAK!Q35=" "," ",IF(OCAK!Q35=0,"Borç Bitti",OCAK!Q35))</f>
        <v/>
      </c>
      <c r="I39" s="584"/>
      <c r="J39" s="60">
        <f>OCAK!R35</f>
        <v>0</v>
      </c>
      <c r="K39" s="581">
        <f>OCAK!S35</f>
        <v>0</v>
      </c>
      <c r="L39" s="582"/>
      <c r="M39" s="59">
        <f>OCAK!T35</f>
        <v>0</v>
      </c>
      <c r="N39" s="585" t="str">
        <f>IF(OCAK!U35=" "," ",IF(OCAK!U35=0,"Alacak Bitti",OCAK!U35))</f>
        <v/>
      </c>
      <c r="O39" s="586"/>
      <c r="P39" s="560"/>
      <c r="Q39" s="560"/>
      <c r="R39" s="560"/>
      <c r="S39" s="560"/>
      <c r="T39" s="560"/>
      <c r="U39" s="560"/>
    </row>
    <row r="40" spans="1:21" ht="18" customHeight="1" x14ac:dyDescent="0.3">
      <c r="A40" s="510"/>
      <c r="B40" s="510"/>
      <c r="C40" s="510"/>
      <c r="D40" s="47">
        <f>OCAK!N36</f>
        <v>0</v>
      </c>
      <c r="E40" s="575">
        <f>OCAK!O36</f>
        <v>0</v>
      </c>
      <c r="F40" s="576"/>
      <c r="G40" s="57">
        <f>OCAK!P36</f>
        <v>0</v>
      </c>
      <c r="H40" s="577" t="str">
        <f>IF(OCAK!Q36=" "," ",IF(OCAK!Q36=0,"Borç Bitti",OCAK!Q36))</f>
        <v/>
      </c>
      <c r="I40" s="578"/>
      <c r="J40" s="51">
        <f>OCAK!R36</f>
        <v>0</v>
      </c>
      <c r="K40" s="575">
        <f>OCAK!S36</f>
        <v>0</v>
      </c>
      <c r="L40" s="576"/>
      <c r="M40" s="57">
        <f>OCAK!T36</f>
        <v>0</v>
      </c>
      <c r="N40" s="579" t="str">
        <f>IF(OCAK!U36=" "," ",IF(OCAK!U36=0,"Alacak Bitti",OCAK!U36))</f>
        <v/>
      </c>
      <c r="O40" s="580"/>
      <c r="P40" s="560"/>
      <c r="Q40" s="560"/>
      <c r="R40" s="560"/>
      <c r="S40" s="560"/>
      <c r="T40" s="560"/>
      <c r="U40" s="560"/>
    </row>
    <row r="41" spans="1:21" ht="18" customHeight="1" x14ac:dyDescent="0.3">
      <c r="A41" s="510"/>
      <c r="B41" s="510"/>
      <c r="C41" s="510"/>
      <c r="D41" s="58">
        <f>OCAK!N37</f>
        <v>0</v>
      </c>
      <c r="E41" s="581">
        <f>OCAK!O37</f>
        <v>0</v>
      </c>
      <c r="F41" s="582"/>
      <c r="G41" s="59">
        <f>OCAK!P37</f>
        <v>0</v>
      </c>
      <c r="H41" s="583" t="str">
        <f>IF(OCAK!Q37=" "," ",IF(OCAK!Q37=0,"Borç Bitti",OCAK!Q37))</f>
        <v/>
      </c>
      <c r="I41" s="584"/>
      <c r="J41" s="60">
        <f>OCAK!R37</f>
        <v>0</v>
      </c>
      <c r="K41" s="581">
        <f>OCAK!S37</f>
        <v>0</v>
      </c>
      <c r="L41" s="582"/>
      <c r="M41" s="59">
        <f>OCAK!T37</f>
        <v>0</v>
      </c>
      <c r="N41" s="585" t="str">
        <f>IF(OCAK!U37=" "," ",IF(OCAK!U37=0,"Alacak Bitti",OCAK!U37))</f>
        <v/>
      </c>
      <c r="O41" s="586"/>
      <c r="P41" s="560"/>
      <c r="Q41" s="560"/>
      <c r="R41" s="560"/>
      <c r="S41" s="560"/>
      <c r="T41" s="560"/>
      <c r="U41" s="560"/>
    </row>
    <row r="42" spans="1:21" ht="18" customHeight="1" x14ac:dyDescent="0.3">
      <c r="A42" s="510"/>
      <c r="B42" s="510"/>
      <c r="C42" s="510"/>
      <c r="D42" s="47">
        <f>OCAK!N38</f>
        <v>0</v>
      </c>
      <c r="E42" s="575">
        <f>OCAK!O38</f>
        <v>0</v>
      </c>
      <c r="F42" s="576"/>
      <c r="G42" s="57">
        <f>OCAK!P38</f>
        <v>0</v>
      </c>
      <c r="H42" s="577" t="str">
        <f>IF(OCAK!Q38=" "," ",IF(OCAK!Q38=0,"Borç Bitti",OCAK!Q38))</f>
        <v/>
      </c>
      <c r="I42" s="578"/>
      <c r="J42" s="51">
        <f>OCAK!R38</f>
        <v>0</v>
      </c>
      <c r="K42" s="575">
        <f>OCAK!S38</f>
        <v>0</v>
      </c>
      <c r="L42" s="576"/>
      <c r="M42" s="57">
        <f>OCAK!T38</f>
        <v>0</v>
      </c>
      <c r="N42" s="579" t="str">
        <f>IF(OCAK!U38=" "," ",IF(OCAK!U38=0,"Alacak Bitti",OCAK!U38))</f>
        <v/>
      </c>
      <c r="O42" s="580"/>
      <c r="P42" s="560"/>
      <c r="Q42" s="560"/>
      <c r="R42" s="560"/>
      <c r="S42" s="560"/>
      <c r="T42" s="560"/>
      <c r="U42" s="560"/>
    </row>
    <row r="43" spans="1:21" ht="18" customHeight="1" x14ac:dyDescent="0.3">
      <c r="A43" s="510"/>
      <c r="B43" s="510"/>
      <c r="C43" s="510"/>
      <c r="D43" s="58">
        <f>OCAK!N39</f>
        <v>0</v>
      </c>
      <c r="E43" s="581">
        <f>OCAK!O39</f>
        <v>0</v>
      </c>
      <c r="F43" s="582"/>
      <c r="G43" s="59">
        <f>OCAK!P39</f>
        <v>0</v>
      </c>
      <c r="H43" s="583" t="str">
        <f>IF(OCAK!Q39=" "," ",IF(OCAK!Q39=0,"Borç Bitti",OCAK!Q39))</f>
        <v/>
      </c>
      <c r="I43" s="584"/>
      <c r="J43" s="60">
        <f>OCAK!R39</f>
        <v>0</v>
      </c>
      <c r="K43" s="581">
        <f>OCAK!S39</f>
        <v>0</v>
      </c>
      <c r="L43" s="582"/>
      <c r="M43" s="59">
        <f>OCAK!T39</f>
        <v>0</v>
      </c>
      <c r="N43" s="585" t="str">
        <f>IF(OCAK!U39=" "," ",IF(OCAK!U39=0,"Alacak Bitti",OCAK!U39))</f>
        <v/>
      </c>
      <c r="O43" s="586"/>
      <c r="P43" s="560"/>
      <c r="Q43" s="560"/>
      <c r="R43" s="560"/>
      <c r="S43" s="560"/>
      <c r="T43" s="560"/>
      <c r="U43" s="560"/>
    </row>
    <row r="44" spans="1:21" ht="18" customHeight="1" x14ac:dyDescent="0.3">
      <c r="A44" s="510"/>
      <c r="B44" s="510"/>
      <c r="C44" s="510"/>
      <c r="D44" s="47">
        <f>OCAK!N40</f>
        <v>0</v>
      </c>
      <c r="E44" s="575">
        <f>OCAK!O40</f>
        <v>0</v>
      </c>
      <c r="F44" s="576"/>
      <c r="G44" s="57">
        <f>OCAK!P40</f>
        <v>0</v>
      </c>
      <c r="H44" s="577" t="str">
        <f>IF(OCAK!Q40=" "," ",IF(OCAK!Q40=0,"Borç Bitti",OCAK!Q40))</f>
        <v/>
      </c>
      <c r="I44" s="578"/>
      <c r="J44" s="51">
        <f>OCAK!R40</f>
        <v>0</v>
      </c>
      <c r="K44" s="575">
        <f>OCAK!S40</f>
        <v>0</v>
      </c>
      <c r="L44" s="576"/>
      <c r="M44" s="57">
        <f>OCAK!T40</f>
        <v>0</v>
      </c>
      <c r="N44" s="579" t="str">
        <f>IF(OCAK!U40=" "," ",IF(OCAK!U40=0,"Alacak Bitti",OCAK!U40))</f>
        <v/>
      </c>
      <c r="O44" s="580"/>
      <c r="P44" s="560"/>
      <c r="Q44" s="560"/>
      <c r="R44" s="560"/>
      <c r="S44" s="560"/>
      <c r="T44" s="560"/>
      <c r="U44" s="560"/>
    </row>
    <row r="45" spans="1:21" ht="18" customHeight="1" x14ac:dyDescent="0.3">
      <c r="A45" s="510"/>
      <c r="B45" s="510"/>
      <c r="C45" s="510"/>
      <c r="D45" s="58">
        <f>OCAK!N41</f>
        <v>0</v>
      </c>
      <c r="E45" s="581">
        <f>OCAK!O41</f>
        <v>0</v>
      </c>
      <c r="F45" s="582"/>
      <c r="G45" s="59">
        <f>OCAK!P41</f>
        <v>0</v>
      </c>
      <c r="H45" s="583" t="str">
        <f>IF(OCAK!Q41=" "," ",IF(OCAK!Q41=0,"Borç Bitti",OCAK!Q41))</f>
        <v/>
      </c>
      <c r="I45" s="584"/>
      <c r="J45" s="60">
        <f>OCAK!R41</f>
        <v>0</v>
      </c>
      <c r="K45" s="581">
        <f>OCAK!S41</f>
        <v>0</v>
      </c>
      <c r="L45" s="582"/>
      <c r="M45" s="59">
        <f>OCAK!T41</f>
        <v>0</v>
      </c>
      <c r="N45" s="585" t="str">
        <f>IF(OCAK!U41=" "," ",IF(OCAK!U41=0,"Alacak Bitti",OCAK!U41))</f>
        <v/>
      </c>
      <c r="O45" s="586"/>
      <c r="P45" s="560"/>
      <c r="Q45" s="560"/>
      <c r="R45" s="560"/>
      <c r="S45" s="560"/>
      <c r="T45" s="560"/>
      <c r="U45" s="560"/>
    </row>
    <row r="46" spans="1:21" ht="18" customHeight="1" x14ac:dyDescent="0.3">
      <c r="A46" s="510"/>
      <c r="B46" s="510"/>
      <c r="C46" s="510"/>
      <c r="D46" s="47">
        <f>OCAK!N42</f>
        <v>0</v>
      </c>
      <c r="E46" s="575">
        <f>OCAK!O42</f>
        <v>0</v>
      </c>
      <c r="F46" s="576"/>
      <c r="G46" s="57">
        <f>OCAK!P42</f>
        <v>0</v>
      </c>
      <c r="H46" s="577" t="str">
        <f>IF(OCAK!Q42=" "," ",IF(OCAK!Q42=0,"Borç Bitti",OCAK!Q42))</f>
        <v/>
      </c>
      <c r="I46" s="578"/>
      <c r="J46" s="51">
        <f>OCAK!R42</f>
        <v>0</v>
      </c>
      <c r="K46" s="575">
        <f>OCAK!S42</f>
        <v>0</v>
      </c>
      <c r="L46" s="576"/>
      <c r="M46" s="57">
        <f>OCAK!T42</f>
        <v>0</v>
      </c>
      <c r="N46" s="579" t="str">
        <f>IF(OCAK!U42=" "," ",IF(OCAK!U42=0,"Alacak Bitti",OCAK!U42))</f>
        <v/>
      </c>
      <c r="O46" s="580"/>
      <c r="P46" s="560"/>
      <c r="Q46" s="560"/>
      <c r="R46" s="560"/>
      <c r="S46" s="560"/>
      <c r="T46" s="560"/>
      <c r="U46" s="560"/>
    </row>
    <row r="47" spans="1:21" ht="18" customHeight="1" x14ac:dyDescent="0.3">
      <c r="A47" s="510"/>
      <c r="B47" s="510"/>
      <c r="C47" s="510"/>
      <c r="D47" s="58">
        <f>OCAK!N43</f>
        <v>0</v>
      </c>
      <c r="E47" s="581">
        <f>OCAK!O43</f>
        <v>0</v>
      </c>
      <c r="F47" s="582"/>
      <c r="G47" s="59">
        <f>OCAK!P43</f>
        <v>0</v>
      </c>
      <c r="H47" s="583" t="str">
        <f>IF(OCAK!Q43=" "," ",IF(OCAK!Q43=0,"Borç Bitti",OCAK!Q43))</f>
        <v/>
      </c>
      <c r="I47" s="584"/>
      <c r="J47" s="60">
        <f>OCAK!R43</f>
        <v>0</v>
      </c>
      <c r="K47" s="581">
        <f>OCAK!S43</f>
        <v>0</v>
      </c>
      <c r="L47" s="582"/>
      <c r="M47" s="59">
        <f>OCAK!T43</f>
        <v>0</v>
      </c>
      <c r="N47" s="585" t="str">
        <f>IF(OCAK!U43=" "," ",IF(OCAK!U43=0,"Alacak Bitti",OCAK!U43))</f>
        <v/>
      </c>
      <c r="O47" s="586"/>
      <c r="P47" s="560"/>
      <c r="Q47" s="560"/>
      <c r="R47" s="560"/>
      <c r="S47" s="560"/>
      <c r="T47" s="560"/>
      <c r="U47" s="560"/>
    </row>
    <row r="48" spans="1:21" ht="18" customHeight="1" x14ac:dyDescent="0.3">
      <c r="A48" s="510"/>
      <c r="B48" s="510"/>
      <c r="C48" s="510"/>
      <c r="D48" s="47">
        <f>OCAK!N44</f>
        <v>0</v>
      </c>
      <c r="E48" s="575">
        <f>OCAK!O44</f>
        <v>0</v>
      </c>
      <c r="F48" s="576"/>
      <c r="G48" s="57">
        <f>OCAK!P44</f>
        <v>0</v>
      </c>
      <c r="H48" s="577" t="str">
        <f>IF(OCAK!Q44=" "," ",IF(OCAK!Q44=0,"Borç Bitti",OCAK!Q44))</f>
        <v/>
      </c>
      <c r="I48" s="578"/>
      <c r="J48" s="51">
        <f>OCAK!R44</f>
        <v>0</v>
      </c>
      <c r="K48" s="575">
        <f>OCAK!S44</f>
        <v>0</v>
      </c>
      <c r="L48" s="576"/>
      <c r="M48" s="57">
        <f>OCAK!T44</f>
        <v>0</v>
      </c>
      <c r="N48" s="579" t="str">
        <f>IF(OCAK!U44=" "," ",IF(OCAK!U44=0,"Alacak Bitti",OCAK!U44))</f>
        <v/>
      </c>
      <c r="O48" s="580"/>
      <c r="P48" s="560"/>
      <c r="Q48" s="560"/>
      <c r="R48" s="560"/>
      <c r="S48" s="560"/>
      <c r="T48" s="560"/>
      <c r="U48" s="560"/>
    </row>
    <row r="49" spans="1:21" ht="18" customHeight="1" x14ac:dyDescent="0.3">
      <c r="A49" s="510"/>
      <c r="B49" s="510"/>
      <c r="C49" s="510"/>
      <c r="D49" s="58">
        <f>OCAK!N45</f>
        <v>0</v>
      </c>
      <c r="E49" s="581">
        <f>OCAK!O45</f>
        <v>0</v>
      </c>
      <c r="F49" s="582"/>
      <c r="G49" s="59">
        <f>OCAK!P45</f>
        <v>0</v>
      </c>
      <c r="H49" s="583" t="str">
        <f>IF(OCAK!Q45=" "," ",IF(OCAK!Q45=0,"Borç Bitti",OCAK!Q45))</f>
        <v/>
      </c>
      <c r="I49" s="584"/>
      <c r="J49" s="60">
        <f>OCAK!R45</f>
        <v>0</v>
      </c>
      <c r="K49" s="581">
        <f>OCAK!S45</f>
        <v>0</v>
      </c>
      <c r="L49" s="582"/>
      <c r="M49" s="59">
        <f>OCAK!T45</f>
        <v>0</v>
      </c>
      <c r="N49" s="585" t="str">
        <f>IF(OCAK!U45=" "," ",IF(OCAK!U45=0,"Alacak Bitti",OCAK!U45))</f>
        <v/>
      </c>
      <c r="O49" s="586"/>
      <c r="P49" s="560"/>
      <c r="Q49" s="560"/>
      <c r="R49" s="560"/>
      <c r="S49" s="560"/>
      <c r="T49" s="560"/>
      <c r="U49" s="560"/>
    </row>
    <row r="50" spans="1:21" ht="18" customHeight="1" x14ac:dyDescent="0.3">
      <c r="A50" s="510"/>
      <c r="B50" s="510"/>
      <c r="C50" s="510"/>
      <c r="D50" s="47">
        <f>OCAK!N46</f>
        <v>0</v>
      </c>
      <c r="E50" s="575">
        <f>OCAK!O46</f>
        <v>0</v>
      </c>
      <c r="F50" s="576"/>
      <c r="G50" s="57">
        <f>OCAK!P46</f>
        <v>0</v>
      </c>
      <c r="H50" s="577" t="str">
        <f>IF(OCAK!Q46=" "," ",IF(OCAK!Q46=0,"Borç Bitti",OCAK!Q46))</f>
        <v/>
      </c>
      <c r="I50" s="578"/>
      <c r="J50" s="51">
        <f>OCAK!R46</f>
        <v>0</v>
      </c>
      <c r="K50" s="575">
        <f>OCAK!S46</f>
        <v>0</v>
      </c>
      <c r="L50" s="576"/>
      <c r="M50" s="57">
        <f>OCAK!T46</f>
        <v>0</v>
      </c>
      <c r="N50" s="579" t="str">
        <f>IF(OCAK!U46=" "," ",IF(OCAK!U46=0,"Alacak Bitti",OCAK!U46))</f>
        <v/>
      </c>
      <c r="O50" s="580"/>
      <c r="P50" s="560"/>
      <c r="Q50" s="560"/>
      <c r="R50" s="560"/>
      <c r="S50" s="560"/>
      <c r="T50" s="560"/>
      <c r="U50" s="560"/>
    </row>
    <row r="51" spans="1:21" ht="18" customHeight="1" x14ac:dyDescent="0.3">
      <c r="A51" s="510"/>
      <c r="B51" s="510"/>
      <c r="C51" s="510"/>
      <c r="D51" s="58">
        <f>OCAK!N47</f>
        <v>0</v>
      </c>
      <c r="E51" s="581">
        <f>OCAK!O47</f>
        <v>0</v>
      </c>
      <c r="F51" s="582"/>
      <c r="G51" s="59">
        <f>OCAK!P47</f>
        <v>0</v>
      </c>
      <c r="H51" s="583" t="str">
        <f>IF(OCAK!Q47=" "," ",IF(OCAK!Q47=0,"Borç Bitti",OCAK!Q47))</f>
        <v/>
      </c>
      <c r="I51" s="584"/>
      <c r="J51" s="60">
        <f>OCAK!R47</f>
        <v>0</v>
      </c>
      <c r="K51" s="581">
        <f>OCAK!S47</f>
        <v>0</v>
      </c>
      <c r="L51" s="582"/>
      <c r="M51" s="59">
        <f>OCAK!T47</f>
        <v>0</v>
      </c>
      <c r="N51" s="585" t="str">
        <f>IF(OCAK!U47=" "," ",IF(OCAK!U47=0,"Alacak Bitti",OCAK!U47))</f>
        <v/>
      </c>
      <c r="O51" s="586"/>
      <c r="P51" s="560"/>
      <c r="Q51" s="560"/>
      <c r="R51" s="560"/>
      <c r="S51" s="560"/>
      <c r="T51" s="560"/>
      <c r="U51" s="560"/>
    </row>
    <row r="52" spans="1:21" ht="18" customHeight="1" x14ac:dyDescent="0.3">
      <c r="A52" s="510"/>
      <c r="B52" s="510"/>
      <c r="C52" s="510"/>
      <c r="D52" s="47">
        <f>OCAK!N48</f>
        <v>0</v>
      </c>
      <c r="E52" s="575">
        <f>OCAK!O48</f>
        <v>0</v>
      </c>
      <c r="F52" s="576"/>
      <c r="G52" s="57">
        <f>OCAK!P48</f>
        <v>0</v>
      </c>
      <c r="H52" s="577" t="str">
        <f>IF(OCAK!Q48=" "," ",IF(OCAK!Q48=0,"Borç Bitti",OCAK!Q48))</f>
        <v/>
      </c>
      <c r="I52" s="578"/>
      <c r="J52" s="51">
        <f>OCAK!R48</f>
        <v>0</v>
      </c>
      <c r="K52" s="575">
        <f>OCAK!S48</f>
        <v>0</v>
      </c>
      <c r="L52" s="576"/>
      <c r="M52" s="57">
        <f>OCAK!T48</f>
        <v>0</v>
      </c>
      <c r="N52" s="579" t="str">
        <f>IF(OCAK!U48=" "," ",IF(OCAK!U48=0,"Alacak Bitti",OCAK!U48))</f>
        <v/>
      </c>
      <c r="O52" s="580"/>
      <c r="P52" s="560"/>
      <c r="Q52" s="560"/>
      <c r="R52" s="560"/>
      <c r="S52" s="560"/>
      <c r="T52" s="560"/>
      <c r="U52" s="560"/>
    </row>
    <row r="53" spans="1:21" ht="18" customHeight="1" x14ac:dyDescent="0.3">
      <c r="A53" s="510"/>
      <c r="B53" s="510"/>
      <c r="C53" s="510"/>
      <c r="D53" s="58">
        <f>OCAK!N49</f>
        <v>0</v>
      </c>
      <c r="E53" s="581">
        <f>OCAK!O49</f>
        <v>0</v>
      </c>
      <c r="F53" s="582"/>
      <c r="G53" s="59">
        <f>OCAK!P49</f>
        <v>0</v>
      </c>
      <c r="H53" s="583" t="str">
        <f>IF(OCAK!Q49=" "," ",IF(OCAK!Q49=0,"Borç Bitti",OCAK!Q49))</f>
        <v/>
      </c>
      <c r="I53" s="584"/>
      <c r="J53" s="60">
        <f>OCAK!R49</f>
        <v>0</v>
      </c>
      <c r="K53" s="581">
        <f>OCAK!S49</f>
        <v>0</v>
      </c>
      <c r="L53" s="582"/>
      <c r="M53" s="59">
        <f>OCAK!T49</f>
        <v>0</v>
      </c>
      <c r="N53" s="585" t="str">
        <f>IF(OCAK!U49=" "," ",IF(OCAK!U49=0,"Alacak Bitti",OCAK!U49))</f>
        <v/>
      </c>
      <c r="O53" s="586"/>
      <c r="P53" s="560"/>
      <c r="Q53" s="560"/>
      <c r="R53" s="560"/>
      <c r="S53" s="560"/>
      <c r="T53" s="560"/>
      <c r="U53" s="560"/>
    </row>
    <row r="54" spans="1:21" ht="18" customHeight="1" x14ac:dyDescent="0.3">
      <c r="A54" s="510"/>
      <c r="B54" s="510"/>
      <c r="C54" s="510"/>
      <c r="D54" s="47">
        <f>OCAK!N50</f>
        <v>0</v>
      </c>
      <c r="E54" s="575">
        <f>OCAK!O50</f>
        <v>0</v>
      </c>
      <c r="F54" s="576"/>
      <c r="G54" s="57">
        <f>OCAK!P50</f>
        <v>0</v>
      </c>
      <c r="H54" s="577" t="str">
        <f>IF(OCAK!Q50=" "," ",IF(OCAK!Q50=0,"Borç Bitti",OCAK!Q50))</f>
        <v/>
      </c>
      <c r="I54" s="578"/>
      <c r="J54" s="51">
        <f>OCAK!R50</f>
        <v>0</v>
      </c>
      <c r="K54" s="575">
        <f>OCAK!S50</f>
        <v>0</v>
      </c>
      <c r="L54" s="576"/>
      <c r="M54" s="57">
        <f>OCAK!T50</f>
        <v>0</v>
      </c>
      <c r="N54" s="579" t="str">
        <f>IF(OCAK!U50=" "," ",IF(OCAK!U50=0,"Alacak Bitti",OCAK!U50))</f>
        <v/>
      </c>
      <c r="O54" s="580"/>
      <c r="P54" s="560"/>
      <c r="Q54" s="560"/>
      <c r="R54" s="560"/>
      <c r="S54" s="560"/>
      <c r="T54" s="560"/>
      <c r="U54" s="560"/>
    </row>
    <row r="55" spans="1:21" ht="18" customHeight="1" x14ac:dyDescent="0.3">
      <c r="A55" s="510"/>
      <c r="B55" s="510"/>
      <c r="C55" s="510"/>
      <c r="D55" s="58">
        <f>OCAK!N51</f>
        <v>0</v>
      </c>
      <c r="E55" s="581">
        <f>OCAK!O51</f>
        <v>0</v>
      </c>
      <c r="F55" s="582"/>
      <c r="G55" s="59">
        <f>OCAK!P51</f>
        <v>0</v>
      </c>
      <c r="H55" s="583" t="str">
        <f>IF(OCAK!Q51=" "," ",IF(OCAK!Q51=0,"Borç Bitti",OCAK!Q51))</f>
        <v/>
      </c>
      <c r="I55" s="584"/>
      <c r="J55" s="60">
        <f>OCAK!R51</f>
        <v>0</v>
      </c>
      <c r="K55" s="581">
        <f>OCAK!S51</f>
        <v>0</v>
      </c>
      <c r="L55" s="582"/>
      <c r="M55" s="59">
        <f>OCAK!T51</f>
        <v>0</v>
      </c>
      <c r="N55" s="585" t="str">
        <f>IF(OCAK!U51=" "," ",IF(OCAK!U51=0,"Alacak Bitti",OCAK!U51))</f>
        <v/>
      </c>
      <c r="O55" s="586"/>
      <c r="P55" s="560"/>
      <c r="Q55" s="560"/>
      <c r="R55" s="560"/>
      <c r="S55" s="560"/>
      <c r="T55" s="560"/>
      <c r="U55" s="560"/>
    </row>
    <row r="56" spans="1:21" ht="18" customHeight="1" x14ac:dyDescent="0.3">
      <c r="A56" s="510"/>
      <c r="B56" s="510"/>
      <c r="C56" s="510"/>
      <c r="D56" s="47">
        <f>OCAK!N52</f>
        <v>0</v>
      </c>
      <c r="E56" s="575">
        <f>OCAK!O52</f>
        <v>0</v>
      </c>
      <c r="F56" s="576"/>
      <c r="G56" s="57">
        <f>OCAK!P52</f>
        <v>0</v>
      </c>
      <c r="H56" s="577" t="str">
        <f>IF(OCAK!Q52=" "," ",IF(OCAK!Q52=0,"Borç Bitti",OCAK!Q52))</f>
        <v/>
      </c>
      <c r="I56" s="578"/>
      <c r="J56" s="51">
        <f>OCAK!R52</f>
        <v>0</v>
      </c>
      <c r="K56" s="575">
        <f>OCAK!S52</f>
        <v>0</v>
      </c>
      <c r="L56" s="576"/>
      <c r="M56" s="57">
        <f>OCAK!T52</f>
        <v>0</v>
      </c>
      <c r="N56" s="579" t="str">
        <f>IF(OCAK!U52=" "," ",IF(OCAK!U52=0,"Alacak Bitti",OCAK!U52))</f>
        <v/>
      </c>
      <c r="O56" s="580"/>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V1:Y4"/>
    <mergeCell ref="D4:E4"/>
    <mergeCell ref="F4:O4"/>
    <mergeCell ref="J5:O9"/>
    <mergeCell ref="D6:E6"/>
    <mergeCell ref="D59:O59"/>
    <mergeCell ref="D62:O93"/>
    <mergeCell ref="D5:F5"/>
    <mergeCell ref="G5:I5"/>
    <mergeCell ref="D57:O57"/>
    <mergeCell ref="D58:O58"/>
    <mergeCell ref="G6:H6"/>
    <mergeCell ref="D7:E7"/>
    <mergeCell ref="G7:H7"/>
    <mergeCell ref="D8:E8"/>
    <mergeCell ref="G8:H8"/>
    <mergeCell ref="D10:I10"/>
    <mergeCell ref="J10:O10"/>
    <mergeCell ref="E11:F11"/>
    <mergeCell ref="H11:I11"/>
    <mergeCell ref="K11:L11"/>
    <mergeCell ref="N11:O11"/>
    <mergeCell ref="E12:F12"/>
    <mergeCell ref="K12:L12"/>
    <mergeCell ref="N12:O12"/>
    <mergeCell ref="E13:F13"/>
    <mergeCell ref="H13:I13"/>
    <mergeCell ref="K13:L13"/>
    <mergeCell ref="N13:O13"/>
    <mergeCell ref="A1:C93"/>
    <mergeCell ref="D1:O3"/>
    <mergeCell ref="P1:U93"/>
    <mergeCell ref="H12:I12"/>
    <mergeCell ref="D9:E9"/>
    <mergeCell ref="G9:H9"/>
    <mergeCell ref="E16:F16"/>
    <mergeCell ref="H16:I16"/>
    <mergeCell ref="K16:L16"/>
    <mergeCell ref="N16:O16"/>
    <mergeCell ref="E17:F17"/>
    <mergeCell ref="H17:I17"/>
    <mergeCell ref="K17:L17"/>
    <mergeCell ref="N17:O17"/>
    <mergeCell ref="E14:F14"/>
    <mergeCell ref="H14:I14"/>
    <mergeCell ref="K14:L14"/>
    <mergeCell ref="N14:O14"/>
    <mergeCell ref="E15:F15"/>
    <mergeCell ref="H15:I15"/>
    <mergeCell ref="K15:L15"/>
    <mergeCell ref="N15:O15"/>
    <mergeCell ref="E20:F20"/>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56:F56"/>
    <mergeCell ref="H56:I56"/>
    <mergeCell ref="K56:L56"/>
    <mergeCell ref="N56:O56"/>
    <mergeCell ref="E54:F54"/>
    <mergeCell ref="H54:I54"/>
    <mergeCell ref="K54:L54"/>
    <mergeCell ref="N54:O54"/>
    <mergeCell ref="E55:F55"/>
    <mergeCell ref="H55:I55"/>
    <mergeCell ref="K55:L55"/>
    <mergeCell ref="N55:O55"/>
  </mergeCells>
  <pageMargins left="0.7" right="0.7" top="0.75" bottom="0.75" header="0.3" footer="0.3"/>
  <pageSetup paperSize="9" scale="70" orientation="portrait" horizontalDpi="360" verticalDpi="36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ayfa21">
    <tabColor rgb="FFFFFF00"/>
  </sheetPr>
  <dimension ref="A1:Z93"/>
  <sheetViews>
    <sheetView showZeros="0" topLeftCell="A4"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7.5546875" style="2" customWidth="1"/>
    <col min="5" max="5" width="12.88671875" style="2" customWidth="1"/>
    <col min="6" max="6" width="10.6640625" style="2" customWidth="1"/>
    <col min="7" max="7" width="7.5546875" style="2" customWidth="1"/>
    <col min="8" max="8" width="12.88671875" style="2" customWidth="1"/>
    <col min="9" max="9" width="10.6640625" style="2" customWidth="1"/>
    <col min="10" max="10" width="7.5546875" style="2" customWidth="1"/>
    <col min="11" max="11" width="12.88671875" style="2" customWidth="1"/>
    <col min="12" max="12" width="10.6640625" style="2" customWidth="1"/>
    <col min="13" max="13" width="7.5546875" style="2" customWidth="1"/>
    <col min="14" max="14" width="12.88671875" style="2" customWidth="1"/>
    <col min="15" max="20" width="10.6640625" style="2" customWidth="1"/>
    <col min="21" max="21" width="12.664062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ŞUBAT!N1&amp;" "&amp;"AYI GELİR GİDER DURUM RAPORU"</f>
        <v>ŞUBAT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ŞUBAT!B3</f>
        <v>0</v>
      </c>
      <c r="G5" s="559" t="str">
        <f>AYARLAR!B8</f>
        <v>TOPLAM GELİR</v>
      </c>
      <c r="H5" s="559"/>
      <c r="I5" s="41">
        <f>ŞUBAT!D1</f>
        <v>0</v>
      </c>
      <c r="J5" s="566"/>
      <c r="K5" s="566"/>
      <c r="L5" s="566"/>
      <c r="M5" s="566"/>
      <c r="N5" s="566"/>
      <c r="O5" s="567"/>
      <c r="P5" s="560"/>
      <c r="Q5" s="560"/>
      <c r="R5" s="560"/>
      <c r="S5" s="560"/>
      <c r="T5" s="560"/>
      <c r="U5" s="560"/>
      <c r="V5" s="206"/>
      <c r="W5" s="7" t="s">
        <v>37</v>
      </c>
      <c r="X5" s="7" t="s">
        <v>38</v>
      </c>
      <c r="Y5" s="7" t="s">
        <v>21</v>
      </c>
      <c r="Z5" s="8"/>
    </row>
    <row r="6" spans="1:26" ht="24.9" customHeight="1" x14ac:dyDescent="0.3">
      <c r="A6" s="510"/>
      <c r="B6" s="510"/>
      <c r="C6" s="510"/>
      <c r="D6" s="559" t="str">
        <f>AYARLAR!E10</f>
        <v>EV TOPLAM GİDER</v>
      </c>
      <c r="E6" s="559"/>
      <c r="F6" s="40">
        <f>ŞUBAT!E3</f>
        <v>0</v>
      </c>
      <c r="G6" s="559" t="str">
        <f>AYARLAR!H8</f>
        <v>TOPLAM GİDER</v>
      </c>
      <c r="H6" s="559"/>
      <c r="I6" s="41">
        <f>ŞUBAT!J1</f>
        <v>0</v>
      </c>
      <c r="J6" s="568"/>
      <c r="K6" s="568"/>
      <c r="L6" s="568"/>
      <c r="M6" s="568"/>
      <c r="N6" s="568"/>
      <c r="O6" s="569"/>
      <c r="P6" s="560"/>
      <c r="Q6" s="560"/>
      <c r="R6" s="560"/>
      <c r="S6" s="560"/>
      <c r="T6" s="560"/>
      <c r="U6" s="560"/>
      <c r="V6" s="201" t="s">
        <v>41</v>
      </c>
      <c r="W6" s="202">
        <f>ONCEKIYIL!D1</f>
        <v>0</v>
      </c>
      <c r="X6" s="202">
        <f>ONCEKIYIL!J1</f>
        <v>0</v>
      </c>
      <c r="Y6" s="202">
        <f>ONCEKIYIL!P5</f>
        <v>0</v>
      </c>
      <c r="Z6" s="8"/>
    </row>
    <row r="7" spans="1:26" ht="24.9" customHeight="1" x14ac:dyDescent="0.3">
      <c r="A7" s="510"/>
      <c r="B7" s="510"/>
      <c r="C7" s="510"/>
      <c r="D7" s="559" t="str">
        <f>AYARLAR!H10</f>
        <v>İŞ TOPLAM GELİR</v>
      </c>
      <c r="E7" s="559"/>
      <c r="F7" s="40">
        <f>ŞUBAT!H3</f>
        <v>0</v>
      </c>
      <c r="G7" s="559" t="str">
        <f>"ÖNCEKİ AYDAN"&amp;" "&amp;AYARLAR!N10</f>
        <v>ÖNCEKİ AYDAN DEVİR</v>
      </c>
      <c r="H7" s="559"/>
      <c r="I7" s="41">
        <f>ŞUBAT!P4</f>
        <v>0</v>
      </c>
      <c r="J7" s="568"/>
      <c r="K7" s="568"/>
      <c r="L7" s="568"/>
      <c r="M7" s="568"/>
      <c r="N7" s="568"/>
      <c r="O7" s="569"/>
      <c r="P7" s="560"/>
      <c r="Q7" s="560"/>
      <c r="R7" s="560"/>
      <c r="S7" s="560"/>
      <c r="T7" s="560"/>
      <c r="U7" s="560"/>
      <c r="V7" s="203" t="s">
        <v>26</v>
      </c>
      <c r="W7" s="203">
        <f>OCAK!D1</f>
        <v>0</v>
      </c>
      <c r="X7" s="203">
        <f>OCAK!J1</f>
        <v>0</v>
      </c>
      <c r="Y7" s="203">
        <f>OCAK!P5</f>
        <v>0</v>
      </c>
      <c r="Z7" s="8"/>
    </row>
    <row r="8" spans="1:26" ht="24.9" customHeight="1" x14ac:dyDescent="0.3">
      <c r="A8" s="510"/>
      <c r="B8" s="510"/>
      <c r="C8" s="510"/>
      <c r="D8" s="559" t="str">
        <f>AYARLAR!K10</f>
        <v>İŞ TOPLAM GİDER</v>
      </c>
      <c r="E8" s="559"/>
      <c r="F8" s="40">
        <f>ŞUBAT!K3</f>
        <v>0</v>
      </c>
      <c r="G8" s="559" t="str">
        <f>AYARLAR!N11&amp;" "&amp;"'DAKİ PARA"</f>
        <v>KASA 'DAKİ PARA</v>
      </c>
      <c r="H8" s="559"/>
      <c r="I8" s="41">
        <f>ŞUBAT!P5</f>
        <v>0</v>
      </c>
      <c r="J8" s="568"/>
      <c r="K8" s="568"/>
      <c r="L8" s="568"/>
      <c r="M8" s="568"/>
      <c r="N8" s="568"/>
      <c r="O8" s="569"/>
      <c r="P8" s="560"/>
      <c r="Q8" s="560"/>
      <c r="R8" s="560"/>
      <c r="S8" s="560"/>
      <c r="T8" s="560"/>
      <c r="U8" s="560"/>
      <c r="V8" s="203" t="s">
        <v>25</v>
      </c>
      <c r="W8" s="203">
        <f>ŞUBAT!D1</f>
        <v>0</v>
      </c>
      <c r="X8" s="203">
        <f>ŞUBAT!J1</f>
        <v>0</v>
      </c>
      <c r="Y8" s="203">
        <f>ŞUBAT!P5</f>
        <v>0</v>
      </c>
      <c r="Z8" s="8"/>
    </row>
    <row r="9" spans="1:26" ht="24.9" customHeight="1" x14ac:dyDescent="0.3">
      <c r="A9" s="510"/>
      <c r="B9" s="510"/>
      <c r="C9" s="510"/>
      <c r="D9" s="42" t="s">
        <v>45</v>
      </c>
      <c r="E9" s="43">
        <f>ŞUBAT!P2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c r="V10" s="8"/>
      <c r="W10" s="8"/>
      <c r="X10" s="8"/>
      <c r="Y10" s="8"/>
      <c r="Z10" s="8"/>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47">
        <f>ŞUBAT!B8</f>
        <v>0</v>
      </c>
      <c r="E12" s="48">
        <f>ŞUBAT!C8</f>
        <v>0</v>
      </c>
      <c r="F12" s="49">
        <f>ŞUBAT!D8</f>
        <v>0</v>
      </c>
      <c r="G12" s="47">
        <f>ŞUBAT!E8</f>
        <v>0</v>
      </c>
      <c r="H12" s="48">
        <f>ŞUBAT!F8</f>
        <v>0</v>
      </c>
      <c r="I12" s="50">
        <f>ŞUBAT!G8</f>
        <v>0</v>
      </c>
      <c r="J12" s="51">
        <f>ŞUBAT!H8</f>
        <v>0</v>
      </c>
      <c r="K12" s="48">
        <f>ŞUBAT!I8</f>
        <v>0</v>
      </c>
      <c r="L12" s="49">
        <f>ŞUBAT!J8</f>
        <v>0</v>
      </c>
      <c r="M12" s="47">
        <f>ŞUBAT!K8</f>
        <v>0</v>
      </c>
      <c r="N12" s="48">
        <f>ŞUBAT!L8</f>
        <v>0</v>
      </c>
      <c r="O12" s="49">
        <f>ŞUBAT!M8</f>
        <v>0</v>
      </c>
      <c r="P12" s="560"/>
      <c r="Q12" s="560"/>
      <c r="R12" s="560"/>
      <c r="S12" s="560"/>
      <c r="T12" s="560"/>
      <c r="U12" s="560"/>
    </row>
    <row r="13" spans="1:26" ht="18" customHeight="1" x14ac:dyDescent="0.3">
      <c r="A13" s="510"/>
      <c r="B13" s="510"/>
      <c r="C13" s="510"/>
      <c r="D13" s="58">
        <f>ŞUBAT!B9</f>
        <v>0</v>
      </c>
      <c r="E13" s="61">
        <f>ŞUBAT!C9</f>
        <v>0</v>
      </c>
      <c r="F13" s="62">
        <f>ŞUBAT!D9</f>
        <v>0</v>
      </c>
      <c r="G13" s="58">
        <f>ŞUBAT!E9</f>
        <v>0</v>
      </c>
      <c r="H13" s="61">
        <f>ŞUBAT!F9</f>
        <v>0</v>
      </c>
      <c r="I13" s="63">
        <f>ŞUBAT!G9</f>
        <v>0</v>
      </c>
      <c r="J13" s="60">
        <f>ŞUBAT!H9</f>
        <v>0</v>
      </c>
      <c r="K13" s="61">
        <f>ŞUBAT!I9</f>
        <v>0</v>
      </c>
      <c r="L13" s="62">
        <f>ŞUBAT!J9</f>
        <v>0</v>
      </c>
      <c r="M13" s="58">
        <f>ŞUBAT!K9</f>
        <v>0</v>
      </c>
      <c r="N13" s="61">
        <f>ŞUBAT!L9</f>
        <v>0</v>
      </c>
      <c r="O13" s="62">
        <f>ŞUBAT!M9</f>
        <v>0</v>
      </c>
      <c r="P13" s="560"/>
      <c r="Q13" s="560"/>
      <c r="R13" s="560"/>
      <c r="S13" s="560"/>
      <c r="T13" s="560"/>
      <c r="U13" s="560"/>
    </row>
    <row r="14" spans="1:26" ht="18" customHeight="1" x14ac:dyDescent="0.3">
      <c r="A14" s="510"/>
      <c r="B14" s="510"/>
      <c r="C14" s="510"/>
      <c r="D14" s="47">
        <f>ŞUBAT!B10</f>
        <v>0</v>
      </c>
      <c r="E14" s="48">
        <f>ŞUBAT!C10</f>
        <v>0</v>
      </c>
      <c r="F14" s="49">
        <f>ŞUBAT!D10</f>
        <v>0</v>
      </c>
      <c r="G14" s="47">
        <f>ŞUBAT!E10</f>
        <v>0</v>
      </c>
      <c r="H14" s="48">
        <f>ŞUBAT!F10</f>
        <v>0</v>
      </c>
      <c r="I14" s="50">
        <f>ŞUBAT!G10</f>
        <v>0</v>
      </c>
      <c r="J14" s="51">
        <f>ŞUBAT!H10</f>
        <v>0</v>
      </c>
      <c r="K14" s="48">
        <f>ŞUBAT!I10</f>
        <v>0</v>
      </c>
      <c r="L14" s="49">
        <f>ŞUBAT!J10</f>
        <v>0</v>
      </c>
      <c r="M14" s="47">
        <f>ŞUBAT!K10</f>
        <v>0</v>
      </c>
      <c r="N14" s="48">
        <f>ŞUBAT!L10</f>
        <v>0</v>
      </c>
      <c r="O14" s="49">
        <f>ŞUBAT!M10</f>
        <v>0</v>
      </c>
      <c r="P14" s="560"/>
      <c r="Q14" s="560"/>
      <c r="R14" s="560"/>
      <c r="S14" s="560"/>
      <c r="T14" s="560"/>
      <c r="U14" s="560"/>
    </row>
    <row r="15" spans="1:26" ht="18" customHeight="1" x14ac:dyDescent="0.3">
      <c r="A15" s="510"/>
      <c r="B15" s="510"/>
      <c r="C15" s="510"/>
      <c r="D15" s="58">
        <f>ŞUBAT!B11</f>
        <v>0</v>
      </c>
      <c r="E15" s="61">
        <f>ŞUBAT!C11</f>
        <v>0</v>
      </c>
      <c r="F15" s="62">
        <f>ŞUBAT!D11</f>
        <v>0</v>
      </c>
      <c r="G15" s="58">
        <f>ŞUBAT!E11</f>
        <v>0</v>
      </c>
      <c r="H15" s="61">
        <f>ŞUBAT!F11</f>
        <v>0</v>
      </c>
      <c r="I15" s="63">
        <f>ŞUBAT!G11</f>
        <v>0</v>
      </c>
      <c r="J15" s="60">
        <f>ŞUBAT!H11</f>
        <v>0</v>
      </c>
      <c r="K15" s="61">
        <f>ŞUBAT!I11</f>
        <v>0</v>
      </c>
      <c r="L15" s="62">
        <f>ŞUBAT!J11</f>
        <v>0</v>
      </c>
      <c r="M15" s="58">
        <f>ŞUBAT!K11</f>
        <v>0</v>
      </c>
      <c r="N15" s="61">
        <f>ŞUBAT!L11</f>
        <v>0</v>
      </c>
      <c r="O15" s="62">
        <f>ŞUBAT!M11</f>
        <v>0</v>
      </c>
      <c r="P15" s="560"/>
      <c r="Q15" s="560"/>
      <c r="R15" s="560"/>
      <c r="S15" s="560"/>
      <c r="T15" s="560"/>
      <c r="U15" s="560"/>
    </row>
    <row r="16" spans="1:26" ht="18" customHeight="1" x14ac:dyDescent="0.3">
      <c r="A16" s="510"/>
      <c r="B16" s="510"/>
      <c r="C16" s="510"/>
      <c r="D16" s="47">
        <f>ŞUBAT!B12</f>
        <v>0</v>
      </c>
      <c r="E16" s="48">
        <f>ŞUBAT!C12</f>
        <v>0</v>
      </c>
      <c r="F16" s="49">
        <f>ŞUBAT!D12</f>
        <v>0</v>
      </c>
      <c r="G16" s="47">
        <f>ŞUBAT!E12</f>
        <v>0</v>
      </c>
      <c r="H16" s="48">
        <f>ŞUBAT!F12</f>
        <v>0</v>
      </c>
      <c r="I16" s="50">
        <f>ŞUBAT!G12</f>
        <v>0</v>
      </c>
      <c r="J16" s="51">
        <f>ŞUBAT!H12</f>
        <v>0</v>
      </c>
      <c r="K16" s="48">
        <f>ŞUBAT!I12</f>
        <v>0</v>
      </c>
      <c r="L16" s="49">
        <f>ŞUBAT!J12</f>
        <v>0</v>
      </c>
      <c r="M16" s="47">
        <f>ŞUBAT!K12</f>
        <v>0</v>
      </c>
      <c r="N16" s="48">
        <f>ŞUBAT!L12</f>
        <v>0</v>
      </c>
      <c r="O16" s="49">
        <f>ŞUBAT!M12</f>
        <v>0</v>
      </c>
      <c r="P16" s="560"/>
      <c r="Q16" s="560"/>
      <c r="R16" s="560"/>
      <c r="S16" s="560"/>
      <c r="T16" s="560"/>
      <c r="U16" s="560"/>
    </row>
    <row r="17" spans="1:21" ht="18" customHeight="1" x14ac:dyDescent="0.3">
      <c r="A17" s="510"/>
      <c r="B17" s="510"/>
      <c r="C17" s="510"/>
      <c r="D17" s="58">
        <f>ŞUBAT!B13</f>
        <v>0</v>
      </c>
      <c r="E17" s="61">
        <f>ŞUBAT!C13</f>
        <v>0</v>
      </c>
      <c r="F17" s="62">
        <f>ŞUBAT!D13</f>
        <v>0</v>
      </c>
      <c r="G17" s="58">
        <f>ŞUBAT!E13</f>
        <v>0</v>
      </c>
      <c r="H17" s="61">
        <f>ŞUBAT!F13</f>
        <v>0</v>
      </c>
      <c r="I17" s="63">
        <f>ŞUBAT!G13</f>
        <v>0</v>
      </c>
      <c r="J17" s="60">
        <f>ŞUBAT!H13</f>
        <v>0</v>
      </c>
      <c r="K17" s="61">
        <f>ŞUBAT!I13</f>
        <v>0</v>
      </c>
      <c r="L17" s="62">
        <f>ŞUBAT!J13</f>
        <v>0</v>
      </c>
      <c r="M17" s="58">
        <f>ŞUBAT!K13</f>
        <v>0</v>
      </c>
      <c r="N17" s="61">
        <f>ŞUBAT!L13</f>
        <v>0</v>
      </c>
      <c r="O17" s="62">
        <f>ŞUBAT!M13</f>
        <v>0</v>
      </c>
      <c r="P17" s="560"/>
      <c r="Q17" s="560"/>
      <c r="R17" s="560"/>
      <c r="S17" s="560"/>
      <c r="T17" s="560"/>
      <c r="U17" s="560"/>
    </row>
    <row r="18" spans="1:21" ht="18" customHeight="1" x14ac:dyDescent="0.3">
      <c r="A18" s="510"/>
      <c r="B18" s="510"/>
      <c r="C18" s="510"/>
      <c r="D18" s="47">
        <f>ŞUBAT!B14</f>
        <v>0</v>
      </c>
      <c r="E18" s="48">
        <f>ŞUBAT!C14</f>
        <v>0</v>
      </c>
      <c r="F18" s="49">
        <f>ŞUBAT!D14</f>
        <v>0</v>
      </c>
      <c r="G18" s="47">
        <f>ŞUBAT!E14</f>
        <v>0</v>
      </c>
      <c r="H18" s="48">
        <f>ŞUBAT!F14</f>
        <v>0</v>
      </c>
      <c r="I18" s="50">
        <f>ŞUBAT!G14</f>
        <v>0</v>
      </c>
      <c r="J18" s="51">
        <f>ŞUBAT!H14</f>
        <v>0</v>
      </c>
      <c r="K18" s="48">
        <f>ŞUBAT!I14</f>
        <v>0</v>
      </c>
      <c r="L18" s="49">
        <f>ŞUBAT!J14</f>
        <v>0</v>
      </c>
      <c r="M18" s="47">
        <f>ŞUBAT!K14</f>
        <v>0</v>
      </c>
      <c r="N18" s="48">
        <f>ŞUBAT!L14</f>
        <v>0</v>
      </c>
      <c r="O18" s="49">
        <f>ŞUBAT!M14</f>
        <v>0</v>
      </c>
      <c r="P18" s="560"/>
      <c r="Q18" s="560"/>
      <c r="R18" s="560"/>
      <c r="S18" s="560"/>
      <c r="T18" s="560"/>
      <c r="U18" s="560"/>
    </row>
    <row r="19" spans="1:21" ht="18" customHeight="1" x14ac:dyDescent="0.3">
      <c r="A19" s="510"/>
      <c r="B19" s="510"/>
      <c r="C19" s="510"/>
      <c r="D19" s="58">
        <f>ŞUBAT!B15</f>
        <v>0</v>
      </c>
      <c r="E19" s="61">
        <f>ŞUBAT!C15</f>
        <v>0</v>
      </c>
      <c r="F19" s="62">
        <f>ŞUBAT!D15</f>
        <v>0</v>
      </c>
      <c r="G19" s="58">
        <f>ŞUBAT!E15</f>
        <v>0</v>
      </c>
      <c r="H19" s="61">
        <f>ŞUBAT!F15</f>
        <v>0</v>
      </c>
      <c r="I19" s="63">
        <f>ŞUBAT!G15</f>
        <v>0</v>
      </c>
      <c r="J19" s="60">
        <f>ŞUBAT!H15</f>
        <v>0</v>
      </c>
      <c r="K19" s="61">
        <f>ŞUBAT!I15</f>
        <v>0</v>
      </c>
      <c r="L19" s="62">
        <f>ŞUBAT!J15</f>
        <v>0</v>
      </c>
      <c r="M19" s="58">
        <f>ŞUBAT!K15</f>
        <v>0</v>
      </c>
      <c r="N19" s="61">
        <f>ŞUBAT!L15</f>
        <v>0</v>
      </c>
      <c r="O19" s="62">
        <f>ŞUBAT!M15</f>
        <v>0</v>
      </c>
      <c r="P19" s="560"/>
      <c r="Q19" s="560"/>
      <c r="R19" s="560"/>
      <c r="S19" s="560"/>
      <c r="T19" s="560"/>
      <c r="U19" s="560"/>
    </row>
    <row r="20" spans="1:21" ht="18" customHeight="1" x14ac:dyDescent="0.3">
      <c r="A20" s="510"/>
      <c r="B20" s="510"/>
      <c r="C20" s="510"/>
      <c r="D20" s="47">
        <f>ŞUBAT!B16</f>
        <v>0</v>
      </c>
      <c r="E20" s="48">
        <f>ŞUBAT!C16</f>
        <v>0</v>
      </c>
      <c r="F20" s="49">
        <f>ŞUBAT!D16</f>
        <v>0</v>
      </c>
      <c r="G20" s="47">
        <f>ŞUBAT!E16</f>
        <v>0</v>
      </c>
      <c r="H20" s="48">
        <f>ŞUBAT!F16</f>
        <v>0</v>
      </c>
      <c r="I20" s="50">
        <f>ŞUBAT!G16</f>
        <v>0</v>
      </c>
      <c r="J20" s="51">
        <f>ŞUBAT!H16</f>
        <v>0</v>
      </c>
      <c r="K20" s="48">
        <f>ŞUBAT!I16</f>
        <v>0</v>
      </c>
      <c r="L20" s="49">
        <f>ŞUBAT!J16</f>
        <v>0</v>
      </c>
      <c r="M20" s="47">
        <f>ŞUBAT!K16</f>
        <v>0</v>
      </c>
      <c r="N20" s="48">
        <f>ŞUBAT!L16</f>
        <v>0</v>
      </c>
      <c r="O20" s="49">
        <f>ŞUBAT!M16</f>
        <v>0</v>
      </c>
      <c r="P20" s="560"/>
      <c r="Q20" s="560"/>
      <c r="R20" s="560"/>
      <c r="S20" s="560"/>
      <c r="T20" s="560"/>
      <c r="U20" s="560"/>
    </row>
    <row r="21" spans="1:21" ht="18" customHeight="1" x14ac:dyDescent="0.3">
      <c r="A21" s="510"/>
      <c r="B21" s="510"/>
      <c r="C21" s="510"/>
      <c r="D21" s="58">
        <f>ŞUBAT!B17</f>
        <v>0</v>
      </c>
      <c r="E21" s="61">
        <f>ŞUBAT!C17</f>
        <v>0</v>
      </c>
      <c r="F21" s="62">
        <f>ŞUBAT!D17</f>
        <v>0</v>
      </c>
      <c r="G21" s="58">
        <f>ŞUBAT!E17</f>
        <v>0</v>
      </c>
      <c r="H21" s="61">
        <f>ŞUBAT!F17</f>
        <v>0</v>
      </c>
      <c r="I21" s="63">
        <f>ŞUBAT!G17</f>
        <v>0</v>
      </c>
      <c r="J21" s="60">
        <f>ŞUBAT!H17</f>
        <v>0</v>
      </c>
      <c r="K21" s="61">
        <f>ŞUBAT!I17</f>
        <v>0</v>
      </c>
      <c r="L21" s="62">
        <f>ŞUBAT!J17</f>
        <v>0</v>
      </c>
      <c r="M21" s="58">
        <f>ŞUBAT!K17</f>
        <v>0</v>
      </c>
      <c r="N21" s="61">
        <f>ŞUBAT!L17</f>
        <v>0</v>
      </c>
      <c r="O21" s="62">
        <f>ŞUBAT!M17</f>
        <v>0</v>
      </c>
      <c r="P21" s="560"/>
      <c r="Q21" s="560"/>
      <c r="R21" s="560"/>
      <c r="S21" s="560"/>
      <c r="T21" s="560"/>
      <c r="U21" s="560"/>
    </row>
    <row r="22" spans="1:21" ht="18" customHeight="1" x14ac:dyDescent="0.3">
      <c r="A22" s="510"/>
      <c r="B22" s="510"/>
      <c r="C22" s="510"/>
      <c r="D22" s="47">
        <f>ŞUBAT!B18</f>
        <v>0</v>
      </c>
      <c r="E22" s="48">
        <f>ŞUBAT!C18</f>
        <v>0</v>
      </c>
      <c r="F22" s="49">
        <f>ŞUBAT!D18</f>
        <v>0</v>
      </c>
      <c r="G22" s="47">
        <f>ŞUBAT!E18</f>
        <v>0</v>
      </c>
      <c r="H22" s="48">
        <f>ŞUBAT!F18</f>
        <v>0</v>
      </c>
      <c r="I22" s="50">
        <f>ŞUBAT!G18</f>
        <v>0</v>
      </c>
      <c r="J22" s="51">
        <f>ŞUBAT!H18</f>
        <v>0</v>
      </c>
      <c r="K22" s="48">
        <f>ŞUBAT!I18</f>
        <v>0</v>
      </c>
      <c r="L22" s="49">
        <f>ŞUBAT!J18</f>
        <v>0</v>
      </c>
      <c r="M22" s="47">
        <f>ŞUBAT!K18</f>
        <v>0</v>
      </c>
      <c r="N22" s="48">
        <f>ŞUBAT!L18</f>
        <v>0</v>
      </c>
      <c r="O22" s="49">
        <f>ŞUBAT!M18</f>
        <v>0</v>
      </c>
      <c r="P22" s="560"/>
      <c r="Q22" s="560"/>
      <c r="R22" s="560"/>
      <c r="S22" s="560"/>
      <c r="T22" s="560"/>
      <c r="U22" s="560"/>
    </row>
    <row r="23" spans="1:21" ht="18" customHeight="1" x14ac:dyDescent="0.3">
      <c r="A23" s="510"/>
      <c r="B23" s="510"/>
      <c r="C23" s="510"/>
      <c r="D23" s="58">
        <f>ŞUBAT!B19</f>
        <v>0</v>
      </c>
      <c r="E23" s="61">
        <f>ŞUBAT!C19</f>
        <v>0</v>
      </c>
      <c r="F23" s="62">
        <f>ŞUBAT!D19</f>
        <v>0</v>
      </c>
      <c r="G23" s="58">
        <f>ŞUBAT!E19</f>
        <v>0</v>
      </c>
      <c r="H23" s="61">
        <f>ŞUBAT!F19</f>
        <v>0</v>
      </c>
      <c r="I23" s="63">
        <f>ŞUBAT!G19</f>
        <v>0</v>
      </c>
      <c r="J23" s="60">
        <f>ŞUBAT!H19</f>
        <v>0</v>
      </c>
      <c r="K23" s="61">
        <f>ŞUBAT!I19</f>
        <v>0</v>
      </c>
      <c r="L23" s="62">
        <f>ŞUBAT!J19</f>
        <v>0</v>
      </c>
      <c r="M23" s="58">
        <f>ŞUBAT!K19</f>
        <v>0</v>
      </c>
      <c r="N23" s="61">
        <f>ŞUBAT!L19</f>
        <v>0</v>
      </c>
      <c r="O23" s="62">
        <f>ŞUBAT!M19</f>
        <v>0</v>
      </c>
      <c r="P23" s="560"/>
      <c r="Q23" s="560"/>
      <c r="R23" s="560"/>
      <c r="S23" s="560"/>
      <c r="T23" s="560"/>
      <c r="U23" s="560"/>
    </row>
    <row r="24" spans="1:21" ht="18" customHeight="1" x14ac:dyDescent="0.3">
      <c r="A24" s="510"/>
      <c r="B24" s="510"/>
      <c r="C24" s="510"/>
      <c r="D24" s="47">
        <f>ŞUBAT!B20</f>
        <v>0</v>
      </c>
      <c r="E24" s="48">
        <f>ŞUBAT!C20</f>
        <v>0</v>
      </c>
      <c r="F24" s="49">
        <f>ŞUBAT!D20</f>
        <v>0</v>
      </c>
      <c r="G24" s="47">
        <f>ŞUBAT!E20</f>
        <v>0</v>
      </c>
      <c r="H24" s="48">
        <f>ŞUBAT!F20</f>
        <v>0</v>
      </c>
      <c r="I24" s="50">
        <f>ŞUBAT!G20</f>
        <v>0</v>
      </c>
      <c r="J24" s="51">
        <f>ŞUBAT!H20</f>
        <v>0</v>
      </c>
      <c r="K24" s="48">
        <f>ŞUBAT!I20</f>
        <v>0</v>
      </c>
      <c r="L24" s="49">
        <f>ŞUBAT!J20</f>
        <v>0</v>
      </c>
      <c r="M24" s="47">
        <f>ŞUBAT!K20</f>
        <v>0</v>
      </c>
      <c r="N24" s="48">
        <f>ŞUBAT!L20</f>
        <v>0</v>
      </c>
      <c r="O24" s="49">
        <f>ŞUBAT!M20</f>
        <v>0</v>
      </c>
      <c r="P24" s="560"/>
      <c r="Q24" s="560"/>
      <c r="R24" s="560"/>
      <c r="S24" s="560"/>
      <c r="T24" s="560"/>
      <c r="U24" s="560"/>
    </row>
    <row r="25" spans="1:21" ht="18" customHeight="1" x14ac:dyDescent="0.3">
      <c r="A25" s="510"/>
      <c r="B25" s="510"/>
      <c r="C25" s="510"/>
      <c r="D25" s="58">
        <f>ŞUBAT!B21</f>
        <v>0</v>
      </c>
      <c r="E25" s="61">
        <f>ŞUBAT!C21</f>
        <v>0</v>
      </c>
      <c r="F25" s="62">
        <f>ŞUBAT!D21</f>
        <v>0</v>
      </c>
      <c r="G25" s="58">
        <f>ŞUBAT!E21</f>
        <v>0</v>
      </c>
      <c r="H25" s="61">
        <f>ŞUBAT!F21</f>
        <v>0</v>
      </c>
      <c r="I25" s="63">
        <f>ŞUBAT!G21</f>
        <v>0</v>
      </c>
      <c r="J25" s="60">
        <f>ŞUBAT!H21</f>
        <v>0</v>
      </c>
      <c r="K25" s="61">
        <f>ŞUBAT!I21</f>
        <v>0</v>
      </c>
      <c r="L25" s="62">
        <f>ŞUBAT!J21</f>
        <v>0</v>
      </c>
      <c r="M25" s="58">
        <f>ŞUBAT!K21</f>
        <v>0</v>
      </c>
      <c r="N25" s="61">
        <f>ŞUBAT!L21</f>
        <v>0</v>
      </c>
      <c r="O25" s="62">
        <f>ŞUBAT!M21</f>
        <v>0</v>
      </c>
      <c r="P25" s="560"/>
      <c r="Q25" s="560"/>
      <c r="R25" s="560"/>
      <c r="S25" s="560"/>
      <c r="T25" s="560"/>
      <c r="U25" s="560"/>
    </row>
    <row r="26" spans="1:21" ht="18" customHeight="1" x14ac:dyDescent="0.3">
      <c r="A26" s="510"/>
      <c r="B26" s="510"/>
      <c r="C26" s="510"/>
      <c r="D26" s="47">
        <f>ŞUBAT!B22</f>
        <v>0</v>
      </c>
      <c r="E26" s="48">
        <f>ŞUBAT!C22</f>
        <v>0</v>
      </c>
      <c r="F26" s="49">
        <f>ŞUBAT!D22</f>
        <v>0</v>
      </c>
      <c r="G26" s="47">
        <f>ŞUBAT!E22</f>
        <v>0</v>
      </c>
      <c r="H26" s="48">
        <f>ŞUBAT!F22</f>
        <v>0</v>
      </c>
      <c r="I26" s="50">
        <f>ŞUBAT!G22</f>
        <v>0</v>
      </c>
      <c r="J26" s="51">
        <f>ŞUBAT!H22</f>
        <v>0</v>
      </c>
      <c r="K26" s="48">
        <f>ŞUBAT!I22</f>
        <v>0</v>
      </c>
      <c r="L26" s="49">
        <f>ŞUBAT!J22</f>
        <v>0</v>
      </c>
      <c r="M26" s="47">
        <f>ŞUBAT!K22</f>
        <v>0</v>
      </c>
      <c r="N26" s="48">
        <f>ŞUBAT!L22</f>
        <v>0</v>
      </c>
      <c r="O26" s="49">
        <f>ŞUBAT!M22</f>
        <v>0</v>
      </c>
      <c r="P26" s="560"/>
      <c r="Q26" s="560"/>
      <c r="R26" s="560"/>
      <c r="S26" s="560"/>
      <c r="T26" s="560"/>
      <c r="U26" s="560"/>
    </row>
    <row r="27" spans="1:21" ht="18" customHeight="1" x14ac:dyDescent="0.3">
      <c r="A27" s="510"/>
      <c r="B27" s="510"/>
      <c r="C27" s="510"/>
      <c r="D27" s="58">
        <f>ŞUBAT!B23</f>
        <v>0</v>
      </c>
      <c r="E27" s="61">
        <f>ŞUBAT!C23</f>
        <v>0</v>
      </c>
      <c r="F27" s="62">
        <f>ŞUBAT!D23</f>
        <v>0</v>
      </c>
      <c r="G27" s="58">
        <f>ŞUBAT!E23</f>
        <v>0</v>
      </c>
      <c r="H27" s="61">
        <f>ŞUBAT!F23</f>
        <v>0</v>
      </c>
      <c r="I27" s="63">
        <f>ŞUBAT!G23</f>
        <v>0</v>
      </c>
      <c r="J27" s="60">
        <f>ŞUBAT!H23</f>
        <v>0</v>
      </c>
      <c r="K27" s="61">
        <f>ŞUBAT!I23</f>
        <v>0</v>
      </c>
      <c r="L27" s="62">
        <f>ŞUBAT!J23</f>
        <v>0</v>
      </c>
      <c r="M27" s="58">
        <f>ŞUBAT!K23</f>
        <v>0</v>
      </c>
      <c r="N27" s="61">
        <f>ŞUBAT!L23</f>
        <v>0</v>
      </c>
      <c r="O27" s="62">
        <f>ŞUBAT!M23</f>
        <v>0</v>
      </c>
      <c r="P27" s="560"/>
      <c r="Q27" s="560"/>
      <c r="R27" s="560"/>
      <c r="S27" s="560"/>
      <c r="T27" s="560"/>
      <c r="U27" s="560"/>
    </row>
    <row r="28" spans="1:21" ht="18" customHeight="1" x14ac:dyDescent="0.3">
      <c r="A28" s="510"/>
      <c r="B28" s="510"/>
      <c r="C28" s="510"/>
      <c r="D28" s="47">
        <f>ŞUBAT!B24</f>
        <v>0</v>
      </c>
      <c r="E28" s="48">
        <f>ŞUBAT!C24</f>
        <v>0</v>
      </c>
      <c r="F28" s="49">
        <f>ŞUBAT!D24</f>
        <v>0</v>
      </c>
      <c r="G28" s="47">
        <f>ŞUBAT!E24</f>
        <v>0</v>
      </c>
      <c r="H28" s="48">
        <f>ŞUBAT!F24</f>
        <v>0</v>
      </c>
      <c r="I28" s="50">
        <f>ŞUBAT!G24</f>
        <v>0</v>
      </c>
      <c r="J28" s="51">
        <f>ŞUBAT!H24</f>
        <v>0</v>
      </c>
      <c r="K28" s="48">
        <f>ŞUBAT!I24</f>
        <v>0</v>
      </c>
      <c r="L28" s="49">
        <f>ŞUBAT!J24</f>
        <v>0</v>
      </c>
      <c r="M28" s="47">
        <f>ŞUBAT!K24</f>
        <v>0</v>
      </c>
      <c r="N28" s="48">
        <f>ŞUBAT!L24</f>
        <v>0</v>
      </c>
      <c r="O28" s="49">
        <f>ŞUBAT!M24</f>
        <v>0</v>
      </c>
      <c r="P28" s="560"/>
      <c r="Q28" s="560"/>
      <c r="R28" s="560"/>
      <c r="S28" s="560"/>
      <c r="T28" s="560"/>
      <c r="U28" s="560"/>
    </row>
    <row r="29" spans="1:21" ht="18" customHeight="1" x14ac:dyDescent="0.3">
      <c r="A29" s="510"/>
      <c r="B29" s="510"/>
      <c r="C29" s="510"/>
      <c r="D29" s="58">
        <f>ŞUBAT!B25</f>
        <v>0</v>
      </c>
      <c r="E29" s="61">
        <f>ŞUBAT!C25</f>
        <v>0</v>
      </c>
      <c r="F29" s="62">
        <f>ŞUBAT!D25</f>
        <v>0</v>
      </c>
      <c r="G29" s="58">
        <f>ŞUBAT!E25</f>
        <v>0</v>
      </c>
      <c r="H29" s="61">
        <f>ŞUBAT!F25</f>
        <v>0</v>
      </c>
      <c r="I29" s="63">
        <f>ŞUBAT!G25</f>
        <v>0</v>
      </c>
      <c r="J29" s="60">
        <f>ŞUBAT!H25</f>
        <v>0</v>
      </c>
      <c r="K29" s="61">
        <f>ŞUBAT!I25</f>
        <v>0</v>
      </c>
      <c r="L29" s="62">
        <f>ŞUBAT!J25</f>
        <v>0</v>
      </c>
      <c r="M29" s="58">
        <f>ŞUBAT!K25</f>
        <v>0</v>
      </c>
      <c r="N29" s="61">
        <f>ŞUBAT!L25</f>
        <v>0</v>
      </c>
      <c r="O29" s="62">
        <f>ŞUBAT!M25</f>
        <v>0</v>
      </c>
      <c r="P29" s="560"/>
      <c r="Q29" s="560"/>
      <c r="R29" s="560"/>
      <c r="S29" s="560"/>
      <c r="T29" s="560"/>
      <c r="U29" s="560"/>
    </row>
    <row r="30" spans="1:21" ht="18" customHeight="1" x14ac:dyDescent="0.3">
      <c r="A30" s="510"/>
      <c r="B30" s="510"/>
      <c r="C30" s="510"/>
      <c r="D30" s="47">
        <f>ŞUBAT!B26</f>
        <v>0</v>
      </c>
      <c r="E30" s="48">
        <f>ŞUBAT!C26</f>
        <v>0</v>
      </c>
      <c r="F30" s="49">
        <f>ŞUBAT!D26</f>
        <v>0</v>
      </c>
      <c r="G30" s="47">
        <f>ŞUBAT!E26</f>
        <v>0</v>
      </c>
      <c r="H30" s="48">
        <f>ŞUBAT!F26</f>
        <v>0</v>
      </c>
      <c r="I30" s="50">
        <f>ŞUBAT!G26</f>
        <v>0</v>
      </c>
      <c r="J30" s="51">
        <f>ŞUBAT!H26</f>
        <v>0</v>
      </c>
      <c r="K30" s="48">
        <f>ŞUBAT!I26</f>
        <v>0</v>
      </c>
      <c r="L30" s="49">
        <f>ŞUBAT!J26</f>
        <v>0</v>
      </c>
      <c r="M30" s="47">
        <f>ŞUBAT!K26</f>
        <v>0</v>
      </c>
      <c r="N30" s="48">
        <f>ŞUBAT!L26</f>
        <v>0</v>
      </c>
      <c r="O30" s="49">
        <f>ŞUBAT!M26</f>
        <v>0</v>
      </c>
      <c r="P30" s="560"/>
      <c r="Q30" s="560"/>
      <c r="R30" s="560"/>
      <c r="S30" s="560"/>
      <c r="T30" s="560"/>
      <c r="U30" s="560"/>
    </row>
    <row r="31" spans="1:21" ht="18" customHeight="1" x14ac:dyDescent="0.3">
      <c r="A31" s="510"/>
      <c r="B31" s="510"/>
      <c r="C31" s="510"/>
      <c r="D31" s="58">
        <f>ŞUBAT!B27</f>
        <v>0</v>
      </c>
      <c r="E31" s="61">
        <f>ŞUBAT!C27</f>
        <v>0</v>
      </c>
      <c r="F31" s="62">
        <f>ŞUBAT!D27</f>
        <v>0</v>
      </c>
      <c r="G31" s="58">
        <f>ŞUBAT!E27</f>
        <v>0</v>
      </c>
      <c r="H31" s="61">
        <f>ŞUBAT!F27</f>
        <v>0</v>
      </c>
      <c r="I31" s="63">
        <f>ŞUBAT!G27</f>
        <v>0</v>
      </c>
      <c r="J31" s="60">
        <f>ŞUBAT!H27</f>
        <v>0</v>
      </c>
      <c r="K31" s="61">
        <f>ŞUBAT!I27</f>
        <v>0</v>
      </c>
      <c r="L31" s="62">
        <f>ŞUBAT!J27</f>
        <v>0</v>
      </c>
      <c r="M31" s="58">
        <f>ŞUBAT!K27</f>
        <v>0</v>
      </c>
      <c r="N31" s="61">
        <f>ŞUBAT!L27</f>
        <v>0</v>
      </c>
      <c r="O31" s="62">
        <f>ŞUBAT!M27</f>
        <v>0</v>
      </c>
      <c r="P31" s="560"/>
      <c r="Q31" s="560"/>
      <c r="R31" s="560"/>
      <c r="S31" s="560"/>
      <c r="T31" s="560"/>
      <c r="U31" s="560"/>
    </row>
    <row r="32" spans="1:21" ht="18" customHeight="1" x14ac:dyDescent="0.3">
      <c r="A32" s="510"/>
      <c r="B32" s="510"/>
      <c r="C32" s="510"/>
      <c r="D32" s="47">
        <f>ŞUBAT!B28</f>
        <v>0</v>
      </c>
      <c r="E32" s="48">
        <f>ŞUBAT!C28</f>
        <v>0</v>
      </c>
      <c r="F32" s="49">
        <f>ŞUBAT!D28</f>
        <v>0</v>
      </c>
      <c r="G32" s="47">
        <f>ŞUBAT!E28</f>
        <v>0</v>
      </c>
      <c r="H32" s="48">
        <f>ŞUBAT!F28</f>
        <v>0</v>
      </c>
      <c r="I32" s="50">
        <f>ŞUBAT!G28</f>
        <v>0</v>
      </c>
      <c r="J32" s="51">
        <f>ŞUBAT!H28</f>
        <v>0</v>
      </c>
      <c r="K32" s="48">
        <f>ŞUBAT!I28</f>
        <v>0</v>
      </c>
      <c r="L32" s="49">
        <f>ŞUBAT!J28</f>
        <v>0</v>
      </c>
      <c r="M32" s="47">
        <f>ŞUBAT!K28</f>
        <v>0</v>
      </c>
      <c r="N32" s="48">
        <f>ŞUBAT!L28</f>
        <v>0</v>
      </c>
      <c r="O32" s="49">
        <f>ŞUBAT!M28</f>
        <v>0</v>
      </c>
      <c r="P32" s="560"/>
      <c r="Q32" s="560"/>
      <c r="R32" s="560"/>
      <c r="S32" s="560"/>
      <c r="T32" s="560"/>
      <c r="U32" s="560"/>
    </row>
    <row r="33" spans="1:21" ht="18" customHeight="1" x14ac:dyDescent="0.3">
      <c r="A33" s="510"/>
      <c r="B33" s="510"/>
      <c r="C33" s="510"/>
      <c r="D33" s="58">
        <f>ŞUBAT!B29</f>
        <v>0</v>
      </c>
      <c r="E33" s="61">
        <f>ŞUBAT!C29</f>
        <v>0</v>
      </c>
      <c r="F33" s="62">
        <f>ŞUBAT!D29</f>
        <v>0</v>
      </c>
      <c r="G33" s="58">
        <f>ŞUBAT!E29</f>
        <v>0</v>
      </c>
      <c r="H33" s="61">
        <f>ŞUBAT!F29</f>
        <v>0</v>
      </c>
      <c r="I33" s="63">
        <f>ŞUBAT!G29</f>
        <v>0</v>
      </c>
      <c r="J33" s="60">
        <f>ŞUBAT!H29</f>
        <v>0</v>
      </c>
      <c r="K33" s="61">
        <f>ŞUBAT!I29</f>
        <v>0</v>
      </c>
      <c r="L33" s="62">
        <f>ŞUBAT!J29</f>
        <v>0</v>
      </c>
      <c r="M33" s="58">
        <f>ŞUBAT!K29</f>
        <v>0</v>
      </c>
      <c r="N33" s="61">
        <f>ŞUBAT!L29</f>
        <v>0</v>
      </c>
      <c r="O33" s="62">
        <f>ŞUBAT!M29</f>
        <v>0</v>
      </c>
      <c r="P33" s="560"/>
      <c r="Q33" s="560"/>
      <c r="R33" s="560"/>
      <c r="S33" s="560"/>
      <c r="T33" s="560"/>
      <c r="U33" s="560"/>
    </row>
    <row r="34" spans="1:21" ht="18" customHeight="1" x14ac:dyDescent="0.3">
      <c r="A34" s="510"/>
      <c r="B34" s="510"/>
      <c r="C34" s="510"/>
      <c r="D34" s="47">
        <f>ŞUBAT!B30</f>
        <v>0</v>
      </c>
      <c r="E34" s="48">
        <f>ŞUBAT!C30</f>
        <v>0</v>
      </c>
      <c r="F34" s="49">
        <f>ŞUBAT!D30</f>
        <v>0</v>
      </c>
      <c r="G34" s="47">
        <f>ŞUBAT!E30</f>
        <v>0</v>
      </c>
      <c r="H34" s="48">
        <f>ŞUBAT!F30</f>
        <v>0</v>
      </c>
      <c r="I34" s="50">
        <f>ŞUBAT!G30</f>
        <v>0</v>
      </c>
      <c r="J34" s="51">
        <f>ŞUBAT!H30</f>
        <v>0</v>
      </c>
      <c r="K34" s="48">
        <f>ŞUBAT!I30</f>
        <v>0</v>
      </c>
      <c r="L34" s="49">
        <f>ŞUBAT!J30</f>
        <v>0</v>
      </c>
      <c r="M34" s="47">
        <f>ŞUBAT!K30</f>
        <v>0</v>
      </c>
      <c r="N34" s="48">
        <f>ŞUBAT!L30</f>
        <v>0</v>
      </c>
      <c r="O34" s="49">
        <f>ŞUBAT!M30</f>
        <v>0</v>
      </c>
      <c r="P34" s="560"/>
      <c r="Q34" s="560"/>
      <c r="R34" s="560"/>
      <c r="S34" s="560"/>
      <c r="T34" s="560"/>
      <c r="U34" s="560"/>
    </row>
    <row r="35" spans="1:21" ht="18" customHeight="1" x14ac:dyDescent="0.3">
      <c r="A35" s="510"/>
      <c r="B35" s="510"/>
      <c r="C35" s="510"/>
      <c r="D35" s="58">
        <f>ŞUBAT!B31</f>
        <v>0</v>
      </c>
      <c r="E35" s="61">
        <f>ŞUBAT!C31</f>
        <v>0</v>
      </c>
      <c r="F35" s="62">
        <f>ŞUBAT!D31</f>
        <v>0</v>
      </c>
      <c r="G35" s="58">
        <f>ŞUBAT!E31</f>
        <v>0</v>
      </c>
      <c r="H35" s="61">
        <f>ŞUBAT!F31</f>
        <v>0</v>
      </c>
      <c r="I35" s="63">
        <f>ŞUBAT!G31</f>
        <v>0</v>
      </c>
      <c r="J35" s="60">
        <f>ŞUBAT!H31</f>
        <v>0</v>
      </c>
      <c r="K35" s="61">
        <f>ŞUBAT!I31</f>
        <v>0</v>
      </c>
      <c r="L35" s="62">
        <f>ŞUBAT!J31</f>
        <v>0</v>
      </c>
      <c r="M35" s="58">
        <f>ŞUBAT!K31</f>
        <v>0</v>
      </c>
      <c r="N35" s="61">
        <f>ŞUBAT!L31</f>
        <v>0</v>
      </c>
      <c r="O35" s="62">
        <f>ŞUBAT!M31</f>
        <v>0</v>
      </c>
      <c r="P35" s="560"/>
      <c r="Q35" s="560"/>
      <c r="R35" s="560"/>
      <c r="S35" s="560"/>
      <c r="T35" s="560"/>
      <c r="U35" s="560"/>
    </row>
    <row r="36" spans="1:21" ht="18" customHeight="1" x14ac:dyDescent="0.3">
      <c r="A36" s="510"/>
      <c r="B36" s="510"/>
      <c r="C36" s="510"/>
      <c r="D36" s="47">
        <f>ŞUBAT!B32</f>
        <v>0</v>
      </c>
      <c r="E36" s="48">
        <f>ŞUBAT!C32</f>
        <v>0</v>
      </c>
      <c r="F36" s="49">
        <f>ŞUBAT!D32</f>
        <v>0</v>
      </c>
      <c r="G36" s="47">
        <f>ŞUBAT!E32</f>
        <v>0</v>
      </c>
      <c r="H36" s="48">
        <f>ŞUBAT!F32</f>
        <v>0</v>
      </c>
      <c r="I36" s="50">
        <f>ŞUBAT!G32</f>
        <v>0</v>
      </c>
      <c r="J36" s="51">
        <f>ŞUBAT!H32</f>
        <v>0</v>
      </c>
      <c r="K36" s="48">
        <f>ŞUBAT!I32</f>
        <v>0</v>
      </c>
      <c r="L36" s="49">
        <f>ŞUBAT!J32</f>
        <v>0</v>
      </c>
      <c r="M36" s="47">
        <f>ŞUBAT!K32</f>
        <v>0</v>
      </c>
      <c r="N36" s="48">
        <f>ŞUBAT!L32</f>
        <v>0</v>
      </c>
      <c r="O36" s="49">
        <f>ŞUBAT!M32</f>
        <v>0</v>
      </c>
      <c r="P36" s="560"/>
      <c r="Q36" s="560"/>
      <c r="R36" s="560"/>
      <c r="S36" s="560"/>
      <c r="T36" s="560"/>
      <c r="U36" s="560"/>
    </row>
    <row r="37" spans="1:21" ht="18" customHeight="1" x14ac:dyDescent="0.3">
      <c r="A37" s="510"/>
      <c r="B37" s="510"/>
      <c r="C37" s="510"/>
      <c r="D37" s="58">
        <f>ŞUBAT!B33</f>
        <v>0</v>
      </c>
      <c r="E37" s="61">
        <f>ŞUBAT!C33</f>
        <v>0</v>
      </c>
      <c r="F37" s="62">
        <f>ŞUBAT!D33</f>
        <v>0</v>
      </c>
      <c r="G37" s="58">
        <f>ŞUBAT!E33</f>
        <v>0</v>
      </c>
      <c r="H37" s="61">
        <f>ŞUBAT!F33</f>
        <v>0</v>
      </c>
      <c r="I37" s="63">
        <f>ŞUBAT!G33</f>
        <v>0</v>
      </c>
      <c r="J37" s="60">
        <f>ŞUBAT!H33</f>
        <v>0</v>
      </c>
      <c r="K37" s="61">
        <f>ŞUBAT!I33</f>
        <v>0</v>
      </c>
      <c r="L37" s="62">
        <f>ŞUBAT!J33</f>
        <v>0</v>
      </c>
      <c r="M37" s="58">
        <f>ŞUBAT!K33</f>
        <v>0</v>
      </c>
      <c r="N37" s="61">
        <f>ŞUBAT!L33</f>
        <v>0</v>
      </c>
      <c r="O37" s="62">
        <f>ŞUBAT!M33</f>
        <v>0</v>
      </c>
      <c r="P37" s="560"/>
      <c r="Q37" s="560"/>
      <c r="R37" s="560"/>
      <c r="S37" s="560"/>
      <c r="T37" s="560"/>
      <c r="U37" s="560"/>
    </row>
    <row r="38" spans="1:21" ht="18" customHeight="1" x14ac:dyDescent="0.3">
      <c r="A38" s="510"/>
      <c r="B38" s="510"/>
      <c r="C38" s="510"/>
      <c r="D38" s="47">
        <f>ŞUBAT!B34</f>
        <v>0</v>
      </c>
      <c r="E38" s="48">
        <f>ŞUBAT!C34</f>
        <v>0</v>
      </c>
      <c r="F38" s="49">
        <f>ŞUBAT!D34</f>
        <v>0</v>
      </c>
      <c r="G38" s="47">
        <f>ŞUBAT!E34</f>
        <v>0</v>
      </c>
      <c r="H38" s="48">
        <f>ŞUBAT!F34</f>
        <v>0</v>
      </c>
      <c r="I38" s="50">
        <f>ŞUBAT!G34</f>
        <v>0</v>
      </c>
      <c r="J38" s="51">
        <f>ŞUBAT!H34</f>
        <v>0</v>
      </c>
      <c r="K38" s="48">
        <f>ŞUBAT!I34</f>
        <v>0</v>
      </c>
      <c r="L38" s="49">
        <f>ŞUBAT!J34</f>
        <v>0</v>
      </c>
      <c r="M38" s="47">
        <f>ŞUBAT!K34</f>
        <v>0</v>
      </c>
      <c r="N38" s="48">
        <f>ŞUBAT!L34</f>
        <v>0</v>
      </c>
      <c r="O38" s="49">
        <f>ŞUBAT!M34</f>
        <v>0</v>
      </c>
      <c r="P38" s="560"/>
      <c r="Q38" s="560"/>
      <c r="R38" s="560"/>
      <c r="S38" s="560"/>
      <c r="T38" s="560"/>
      <c r="U38" s="560"/>
    </row>
    <row r="39" spans="1:21" ht="18" customHeight="1" x14ac:dyDescent="0.3">
      <c r="A39" s="510"/>
      <c r="B39" s="510"/>
      <c r="C39" s="510"/>
      <c r="D39" s="58">
        <f>ŞUBAT!B35</f>
        <v>0</v>
      </c>
      <c r="E39" s="61">
        <f>ŞUBAT!C35</f>
        <v>0</v>
      </c>
      <c r="F39" s="62">
        <f>ŞUBAT!D35</f>
        <v>0</v>
      </c>
      <c r="G39" s="58">
        <f>ŞUBAT!E35</f>
        <v>0</v>
      </c>
      <c r="H39" s="61">
        <f>ŞUBAT!F35</f>
        <v>0</v>
      </c>
      <c r="I39" s="63">
        <f>ŞUBAT!G35</f>
        <v>0</v>
      </c>
      <c r="J39" s="60">
        <f>ŞUBAT!H35</f>
        <v>0</v>
      </c>
      <c r="K39" s="61">
        <f>ŞUBAT!I35</f>
        <v>0</v>
      </c>
      <c r="L39" s="62">
        <f>ŞUBAT!J35</f>
        <v>0</v>
      </c>
      <c r="M39" s="58">
        <f>ŞUBAT!K35</f>
        <v>0</v>
      </c>
      <c r="N39" s="61">
        <f>ŞUBAT!L35</f>
        <v>0</v>
      </c>
      <c r="O39" s="62">
        <f>ŞUBAT!M35</f>
        <v>0</v>
      </c>
      <c r="P39" s="560"/>
      <c r="Q39" s="560"/>
      <c r="R39" s="560"/>
      <c r="S39" s="560"/>
      <c r="T39" s="560"/>
      <c r="U39" s="560"/>
    </row>
    <row r="40" spans="1:21" ht="18" customHeight="1" x14ac:dyDescent="0.3">
      <c r="A40" s="510"/>
      <c r="B40" s="510"/>
      <c r="C40" s="510"/>
      <c r="D40" s="47">
        <f>ŞUBAT!B36</f>
        <v>0</v>
      </c>
      <c r="E40" s="48">
        <f>ŞUBAT!C36</f>
        <v>0</v>
      </c>
      <c r="F40" s="49">
        <f>ŞUBAT!D36</f>
        <v>0</v>
      </c>
      <c r="G40" s="47">
        <f>ŞUBAT!E36</f>
        <v>0</v>
      </c>
      <c r="H40" s="48">
        <f>ŞUBAT!F36</f>
        <v>0</v>
      </c>
      <c r="I40" s="50">
        <f>ŞUBAT!G36</f>
        <v>0</v>
      </c>
      <c r="J40" s="51">
        <f>ŞUBAT!H36</f>
        <v>0</v>
      </c>
      <c r="K40" s="48">
        <f>ŞUBAT!I36</f>
        <v>0</v>
      </c>
      <c r="L40" s="49">
        <f>ŞUBAT!J36</f>
        <v>0</v>
      </c>
      <c r="M40" s="47">
        <f>ŞUBAT!K36</f>
        <v>0</v>
      </c>
      <c r="N40" s="48">
        <f>ŞUBAT!L36</f>
        <v>0</v>
      </c>
      <c r="O40" s="49">
        <f>ŞUBAT!M36</f>
        <v>0</v>
      </c>
      <c r="P40" s="560"/>
      <c r="Q40" s="560"/>
      <c r="R40" s="560"/>
      <c r="S40" s="560"/>
      <c r="T40" s="560"/>
      <c r="U40" s="560"/>
    </row>
    <row r="41" spans="1:21" ht="18" customHeight="1" x14ac:dyDescent="0.3">
      <c r="A41" s="510"/>
      <c r="B41" s="510"/>
      <c r="C41" s="510"/>
      <c r="D41" s="58">
        <f>ŞUBAT!B37</f>
        <v>0</v>
      </c>
      <c r="E41" s="61">
        <f>ŞUBAT!C37</f>
        <v>0</v>
      </c>
      <c r="F41" s="62">
        <f>ŞUBAT!D37</f>
        <v>0</v>
      </c>
      <c r="G41" s="58">
        <f>ŞUBAT!E37</f>
        <v>0</v>
      </c>
      <c r="H41" s="61">
        <f>ŞUBAT!F37</f>
        <v>0</v>
      </c>
      <c r="I41" s="63">
        <f>ŞUBAT!G37</f>
        <v>0</v>
      </c>
      <c r="J41" s="60">
        <f>ŞUBAT!H37</f>
        <v>0</v>
      </c>
      <c r="K41" s="61">
        <f>ŞUBAT!I37</f>
        <v>0</v>
      </c>
      <c r="L41" s="62">
        <f>ŞUBAT!J37</f>
        <v>0</v>
      </c>
      <c r="M41" s="58">
        <f>ŞUBAT!K37</f>
        <v>0</v>
      </c>
      <c r="N41" s="61">
        <f>ŞUBAT!L37</f>
        <v>0</v>
      </c>
      <c r="O41" s="62">
        <f>ŞUBAT!M37</f>
        <v>0</v>
      </c>
      <c r="P41" s="560"/>
      <c r="Q41" s="560"/>
      <c r="R41" s="560"/>
      <c r="S41" s="560"/>
      <c r="T41" s="560"/>
      <c r="U41" s="560"/>
    </row>
    <row r="42" spans="1:21" ht="18" customHeight="1" x14ac:dyDescent="0.3">
      <c r="A42" s="510"/>
      <c r="B42" s="510"/>
      <c r="C42" s="510"/>
      <c r="D42" s="47">
        <f>ŞUBAT!B38</f>
        <v>0</v>
      </c>
      <c r="E42" s="48">
        <f>ŞUBAT!C38</f>
        <v>0</v>
      </c>
      <c r="F42" s="49">
        <f>ŞUBAT!D38</f>
        <v>0</v>
      </c>
      <c r="G42" s="47">
        <f>ŞUBAT!E38</f>
        <v>0</v>
      </c>
      <c r="H42" s="48">
        <f>ŞUBAT!F38</f>
        <v>0</v>
      </c>
      <c r="I42" s="50">
        <f>ŞUBAT!G38</f>
        <v>0</v>
      </c>
      <c r="J42" s="51">
        <f>ŞUBAT!H38</f>
        <v>0</v>
      </c>
      <c r="K42" s="48">
        <f>ŞUBAT!I38</f>
        <v>0</v>
      </c>
      <c r="L42" s="49">
        <f>ŞUBAT!J38</f>
        <v>0</v>
      </c>
      <c r="M42" s="47">
        <f>ŞUBAT!K38</f>
        <v>0</v>
      </c>
      <c r="N42" s="48">
        <f>ŞUBAT!L38</f>
        <v>0</v>
      </c>
      <c r="O42" s="49">
        <f>ŞUBAT!M38</f>
        <v>0</v>
      </c>
      <c r="P42" s="560"/>
      <c r="Q42" s="560"/>
      <c r="R42" s="560"/>
      <c r="S42" s="560"/>
      <c r="T42" s="560"/>
      <c r="U42" s="560"/>
    </row>
    <row r="43" spans="1:21" ht="18" customHeight="1" x14ac:dyDescent="0.3">
      <c r="A43" s="510"/>
      <c r="B43" s="510"/>
      <c r="C43" s="510"/>
      <c r="D43" s="58">
        <f>ŞUBAT!B39</f>
        <v>0</v>
      </c>
      <c r="E43" s="61">
        <f>ŞUBAT!C39</f>
        <v>0</v>
      </c>
      <c r="F43" s="62">
        <f>ŞUBAT!D39</f>
        <v>0</v>
      </c>
      <c r="G43" s="58">
        <f>ŞUBAT!E39</f>
        <v>0</v>
      </c>
      <c r="H43" s="61">
        <f>ŞUBAT!F39</f>
        <v>0</v>
      </c>
      <c r="I43" s="63">
        <f>ŞUBAT!G39</f>
        <v>0</v>
      </c>
      <c r="J43" s="60">
        <f>ŞUBAT!H39</f>
        <v>0</v>
      </c>
      <c r="K43" s="61">
        <f>ŞUBAT!I39</f>
        <v>0</v>
      </c>
      <c r="L43" s="62">
        <f>ŞUBAT!J39</f>
        <v>0</v>
      </c>
      <c r="M43" s="58">
        <f>ŞUBAT!K39</f>
        <v>0</v>
      </c>
      <c r="N43" s="61">
        <f>ŞUBAT!L39</f>
        <v>0</v>
      </c>
      <c r="O43" s="62">
        <f>ŞUBAT!M39</f>
        <v>0</v>
      </c>
      <c r="P43" s="560"/>
      <c r="Q43" s="560"/>
      <c r="R43" s="560"/>
      <c r="S43" s="560"/>
      <c r="T43" s="560"/>
      <c r="U43" s="560"/>
    </row>
    <row r="44" spans="1:21" ht="18" customHeight="1" x14ac:dyDescent="0.3">
      <c r="A44" s="510"/>
      <c r="B44" s="510"/>
      <c r="C44" s="510"/>
      <c r="D44" s="47">
        <f>ŞUBAT!B40</f>
        <v>0</v>
      </c>
      <c r="E44" s="48">
        <f>ŞUBAT!C40</f>
        <v>0</v>
      </c>
      <c r="F44" s="49">
        <f>ŞUBAT!D40</f>
        <v>0</v>
      </c>
      <c r="G44" s="47">
        <f>ŞUBAT!E40</f>
        <v>0</v>
      </c>
      <c r="H44" s="48">
        <f>ŞUBAT!F40</f>
        <v>0</v>
      </c>
      <c r="I44" s="50">
        <f>ŞUBAT!G40</f>
        <v>0</v>
      </c>
      <c r="J44" s="51">
        <f>ŞUBAT!H40</f>
        <v>0</v>
      </c>
      <c r="K44" s="48">
        <f>ŞUBAT!I40</f>
        <v>0</v>
      </c>
      <c r="L44" s="49">
        <f>ŞUBAT!J40</f>
        <v>0</v>
      </c>
      <c r="M44" s="47">
        <f>ŞUBAT!K40</f>
        <v>0</v>
      </c>
      <c r="N44" s="48">
        <f>ŞUBAT!L40</f>
        <v>0</v>
      </c>
      <c r="O44" s="49">
        <f>ŞUBAT!M40</f>
        <v>0</v>
      </c>
      <c r="P44" s="560"/>
      <c r="Q44" s="560"/>
      <c r="R44" s="560"/>
      <c r="S44" s="560"/>
      <c r="T44" s="560"/>
      <c r="U44" s="560"/>
    </row>
    <row r="45" spans="1:21" ht="18" customHeight="1" x14ac:dyDescent="0.3">
      <c r="A45" s="510"/>
      <c r="B45" s="510"/>
      <c r="C45" s="510"/>
      <c r="D45" s="58">
        <f>ŞUBAT!B41</f>
        <v>0</v>
      </c>
      <c r="E45" s="61">
        <f>ŞUBAT!C41</f>
        <v>0</v>
      </c>
      <c r="F45" s="62">
        <f>ŞUBAT!D41</f>
        <v>0</v>
      </c>
      <c r="G45" s="58">
        <f>ŞUBAT!E41</f>
        <v>0</v>
      </c>
      <c r="H45" s="61">
        <f>ŞUBAT!F41</f>
        <v>0</v>
      </c>
      <c r="I45" s="63">
        <f>ŞUBAT!G41</f>
        <v>0</v>
      </c>
      <c r="J45" s="60">
        <f>ŞUBAT!H41</f>
        <v>0</v>
      </c>
      <c r="K45" s="61">
        <f>ŞUBAT!I41</f>
        <v>0</v>
      </c>
      <c r="L45" s="62">
        <f>ŞUBAT!J41</f>
        <v>0</v>
      </c>
      <c r="M45" s="58">
        <f>ŞUBAT!K41</f>
        <v>0</v>
      </c>
      <c r="N45" s="61">
        <f>ŞUBAT!L41</f>
        <v>0</v>
      </c>
      <c r="O45" s="62">
        <f>ŞUBAT!M41</f>
        <v>0</v>
      </c>
      <c r="P45" s="560"/>
      <c r="Q45" s="560"/>
      <c r="R45" s="560"/>
      <c r="S45" s="560"/>
      <c r="T45" s="560"/>
      <c r="U45" s="560"/>
    </row>
    <row r="46" spans="1:21" ht="18" customHeight="1" x14ac:dyDescent="0.3">
      <c r="A46" s="510"/>
      <c r="B46" s="510"/>
      <c r="C46" s="510"/>
      <c r="D46" s="47">
        <f>ŞUBAT!B42</f>
        <v>0</v>
      </c>
      <c r="E46" s="48">
        <f>ŞUBAT!C42</f>
        <v>0</v>
      </c>
      <c r="F46" s="49">
        <f>ŞUBAT!D42</f>
        <v>0</v>
      </c>
      <c r="G46" s="47">
        <f>ŞUBAT!E42</f>
        <v>0</v>
      </c>
      <c r="H46" s="48">
        <f>ŞUBAT!F42</f>
        <v>0</v>
      </c>
      <c r="I46" s="50">
        <f>ŞUBAT!G42</f>
        <v>0</v>
      </c>
      <c r="J46" s="51">
        <f>ŞUBAT!H42</f>
        <v>0</v>
      </c>
      <c r="K46" s="48">
        <f>ŞUBAT!I42</f>
        <v>0</v>
      </c>
      <c r="L46" s="49">
        <f>ŞUBAT!J42</f>
        <v>0</v>
      </c>
      <c r="M46" s="47">
        <f>ŞUBAT!K42</f>
        <v>0</v>
      </c>
      <c r="N46" s="48">
        <f>ŞUBAT!L42</f>
        <v>0</v>
      </c>
      <c r="O46" s="49">
        <f>ŞUBAT!M42</f>
        <v>0</v>
      </c>
      <c r="P46" s="560"/>
      <c r="Q46" s="560"/>
      <c r="R46" s="560"/>
      <c r="S46" s="560"/>
      <c r="T46" s="560"/>
      <c r="U46" s="560"/>
    </row>
    <row r="47" spans="1:21" ht="18" customHeight="1" x14ac:dyDescent="0.3">
      <c r="A47" s="510"/>
      <c r="B47" s="510"/>
      <c r="C47" s="510"/>
      <c r="D47" s="58">
        <f>ŞUBAT!B43</f>
        <v>0</v>
      </c>
      <c r="E47" s="61">
        <f>ŞUBAT!C43</f>
        <v>0</v>
      </c>
      <c r="F47" s="62">
        <f>ŞUBAT!D43</f>
        <v>0</v>
      </c>
      <c r="G47" s="58">
        <f>ŞUBAT!E43</f>
        <v>0</v>
      </c>
      <c r="H47" s="61">
        <f>ŞUBAT!F43</f>
        <v>0</v>
      </c>
      <c r="I47" s="63">
        <f>ŞUBAT!G43</f>
        <v>0</v>
      </c>
      <c r="J47" s="60">
        <f>ŞUBAT!H43</f>
        <v>0</v>
      </c>
      <c r="K47" s="61">
        <f>ŞUBAT!I43</f>
        <v>0</v>
      </c>
      <c r="L47" s="62">
        <f>ŞUBAT!J43</f>
        <v>0</v>
      </c>
      <c r="M47" s="58">
        <f>ŞUBAT!K43</f>
        <v>0</v>
      </c>
      <c r="N47" s="61">
        <f>ŞUBAT!L43</f>
        <v>0</v>
      </c>
      <c r="O47" s="62">
        <f>ŞUBAT!M43</f>
        <v>0</v>
      </c>
      <c r="P47" s="560"/>
      <c r="Q47" s="560"/>
      <c r="R47" s="560"/>
      <c r="S47" s="560"/>
      <c r="T47" s="560"/>
      <c r="U47" s="560"/>
    </row>
    <row r="48" spans="1:21" ht="18" customHeight="1" x14ac:dyDescent="0.3">
      <c r="A48" s="510"/>
      <c r="B48" s="510"/>
      <c r="C48" s="510"/>
      <c r="D48" s="47">
        <f>ŞUBAT!B44</f>
        <v>0</v>
      </c>
      <c r="E48" s="48">
        <f>ŞUBAT!C44</f>
        <v>0</v>
      </c>
      <c r="F48" s="49">
        <f>ŞUBAT!D44</f>
        <v>0</v>
      </c>
      <c r="G48" s="47">
        <f>ŞUBAT!E44</f>
        <v>0</v>
      </c>
      <c r="H48" s="48">
        <f>ŞUBAT!F44</f>
        <v>0</v>
      </c>
      <c r="I48" s="50">
        <f>ŞUBAT!G44</f>
        <v>0</v>
      </c>
      <c r="J48" s="51">
        <f>ŞUBAT!H44</f>
        <v>0</v>
      </c>
      <c r="K48" s="48">
        <f>ŞUBAT!I44</f>
        <v>0</v>
      </c>
      <c r="L48" s="49">
        <f>ŞUBAT!J44</f>
        <v>0</v>
      </c>
      <c r="M48" s="47">
        <f>ŞUBAT!K44</f>
        <v>0</v>
      </c>
      <c r="N48" s="48">
        <f>ŞUBAT!L44</f>
        <v>0</v>
      </c>
      <c r="O48" s="49">
        <f>ŞUBAT!M44</f>
        <v>0</v>
      </c>
      <c r="P48" s="560"/>
      <c r="Q48" s="560"/>
      <c r="R48" s="560"/>
      <c r="S48" s="560"/>
      <c r="T48" s="560"/>
      <c r="U48" s="560"/>
    </row>
    <row r="49" spans="1:23" ht="18" customHeight="1" x14ac:dyDescent="0.3">
      <c r="A49" s="510"/>
      <c r="B49" s="510"/>
      <c r="C49" s="510"/>
      <c r="D49" s="58">
        <f>ŞUBAT!B45</f>
        <v>0</v>
      </c>
      <c r="E49" s="61">
        <f>ŞUBAT!C45</f>
        <v>0</v>
      </c>
      <c r="F49" s="62">
        <f>ŞUBAT!D45</f>
        <v>0</v>
      </c>
      <c r="G49" s="58">
        <f>ŞUBAT!E45</f>
        <v>0</v>
      </c>
      <c r="H49" s="61">
        <f>ŞUBAT!F45</f>
        <v>0</v>
      </c>
      <c r="I49" s="63">
        <f>ŞUBAT!G45</f>
        <v>0</v>
      </c>
      <c r="J49" s="60">
        <f>ŞUBAT!H45</f>
        <v>0</v>
      </c>
      <c r="K49" s="61">
        <f>ŞUBAT!I45</f>
        <v>0</v>
      </c>
      <c r="L49" s="62">
        <f>ŞUBAT!J45</f>
        <v>0</v>
      </c>
      <c r="M49" s="58">
        <f>ŞUBAT!K45</f>
        <v>0</v>
      </c>
      <c r="N49" s="61">
        <f>ŞUBAT!L45</f>
        <v>0</v>
      </c>
      <c r="O49" s="62">
        <f>ŞUBAT!M45</f>
        <v>0</v>
      </c>
      <c r="P49" s="560"/>
      <c r="Q49" s="560"/>
      <c r="R49" s="560"/>
      <c r="S49" s="560"/>
      <c r="T49" s="560"/>
      <c r="U49" s="560"/>
    </row>
    <row r="50" spans="1:23" ht="18" customHeight="1" x14ac:dyDescent="0.3">
      <c r="A50" s="510"/>
      <c r="B50" s="510"/>
      <c r="C50" s="510"/>
      <c r="D50" s="47">
        <f>ŞUBAT!B46</f>
        <v>0</v>
      </c>
      <c r="E50" s="48">
        <f>ŞUBAT!C46</f>
        <v>0</v>
      </c>
      <c r="F50" s="49">
        <f>ŞUBAT!D46</f>
        <v>0</v>
      </c>
      <c r="G50" s="47">
        <f>ŞUBAT!E46</f>
        <v>0</v>
      </c>
      <c r="H50" s="48">
        <f>ŞUBAT!F46</f>
        <v>0</v>
      </c>
      <c r="I50" s="50">
        <f>ŞUBAT!G46</f>
        <v>0</v>
      </c>
      <c r="J50" s="51">
        <f>ŞUBAT!H46</f>
        <v>0</v>
      </c>
      <c r="K50" s="48">
        <f>ŞUBAT!I46</f>
        <v>0</v>
      </c>
      <c r="L50" s="49">
        <f>ŞUBAT!J46</f>
        <v>0</v>
      </c>
      <c r="M50" s="47">
        <f>ŞUBAT!K46</f>
        <v>0</v>
      </c>
      <c r="N50" s="48">
        <f>ŞUBAT!L46</f>
        <v>0</v>
      </c>
      <c r="O50" s="49">
        <f>ŞUBAT!M46</f>
        <v>0</v>
      </c>
      <c r="P50" s="560"/>
      <c r="Q50" s="560"/>
      <c r="R50" s="560"/>
      <c r="S50" s="560"/>
      <c r="T50" s="560"/>
      <c r="U50" s="560"/>
    </row>
    <row r="51" spans="1:23" ht="18" customHeight="1" x14ac:dyDescent="0.3">
      <c r="A51" s="510"/>
      <c r="B51" s="510"/>
      <c r="C51" s="510"/>
      <c r="D51" s="58">
        <f>ŞUBAT!B47</f>
        <v>0</v>
      </c>
      <c r="E51" s="61">
        <f>ŞUBAT!C47</f>
        <v>0</v>
      </c>
      <c r="F51" s="62">
        <f>ŞUBAT!D47</f>
        <v>0</v>
      </c>
      <c r="G51" s="58">
        <f>ŞUBAT!E47</f>
        <v>0</v>
      </c>
      <c r="H51" s="61">
        <f>ŞUBAT!F47</f>
        <v>0</v>
      </c>
      <c r="I51" s="63">
        <f>ŞUBAT!G47</f>
        <v>0</v>
      </c>
      <c r="J51" s="60">
        <f>ŞUBAT!H47</f>
        <v>0</v>
      </c>
      <c r="K51" s="61">
        <f>ŞUBAT!I47</f>
        <v>0</v>
      </c>
      <c r="L51" s="62">
        <f>ŞUBAT!J47</f>
        <v>0</v>
      </c>
      <c r="M51" s="58">
        <f>ŞUBAT!K47</f>
        <v>0</v>
      </c>
      <c r="N51" s="61">
        <f>ŞUBAT!L47</f>
        <v>0</v>
      </c>
      <c r="O51" s="62">
        <f>ŞUBAT!M47</f>
        <v>0</v>
      </c>
      <c r="P51" s="560"/>
      <c r="Q51" s="560"/>
      <c r="R51" s="560"/>
      <c r="S51" s="560"/>
      <c r="T51" s="560"/>
      <c r="U51" s="560"/>
    </row>
    <row r="52" spans="1:23" ht="18" customHeight="1" x14ac:dyDescent="0.3">
      <c r="A52" s="510"/>
      <c r="B52" s="510"/>
      <c r="C52" s="510"/>
      <c r="D52" s="47">
        <f>ŞUBAT!B48</f>
        <v>0</v>
      </c>
      <c r="E52" s="48">
        <f>ŞUBAT!C48</f>
        <v>0</v>
      </c>
      <c r="F52" s="49">
        <f>ŞUBAT!D48</f>
        <v>0</v>
      </c>
      <c r="G52" s="47">
        <f>ŞUBAT!E48</f>
        <v>0</v>
      </c>
      <c r="H52" s="48">
        <f>ŞUBAT!F48</f>
        <v>0</v>
      </c>
      <c r="I52" s="50">
        <f>ŞUBAT!G48</f>
        <v>0</v>
      </c>
      <c r="J52" s="51">
        <f>ŞUBAT!H48</f>
        <v>0</v>
      </c>
      <c r="K52" s="48">
        <f>ŞUBAT!I48</f>
        <v>0</v>
      </c>
      <c r="L52" s="49">
        <f>ŞUBAT!J48</f>
        <v>0</v>
      </c>
      <c r="M52" s="47">
        <f>ŞUBAT!K48</f>
        <v>0</v>
      </c>
      <c r="N52" s="48">
        <f>ŞUBAT!L48</f>
        <v>0</v>
      </c>
      <c r="O52" s="49">
        <f>ŞUBAT!M48</f>
        <v>0</v>
      </c>
      <c r="P52" s="560"/>
      <c r="Q52" s="560"/>
      <c r="R52" s="560"/>
      <c r="S52" s="560"/>
      <c r="T52" s="560"/>
      <c r="U52" s="560"/>
    </row>
    <row r="53" spans="1:23" ht="18" customHeight="1" x14ac:dyDescent="0.3">
      <c r="A53" s="510"/>
      <c r="B53" s="510"/>
      <c r="C53" s="510"/>
      <c r="D53" s="58">
        <f>ŞUBAT!B49</f>
        <v>0</v>
      </c>
      <c r="E53" s="61">
        <f>ŞUBAT!C49</f>
        <v>0</v>
      </c>
      <c r="F53" s="62">
        <f>ŞUBAT!D49</f>
        <v>0</v>
      </c>
      <c r="G53" s="58">
        <f>ŞUBAT!E49</f>
        <v>0</v>
      </c>
      <c r="H53" s="61">
        <f>ŞUBAT!F49</f>
        <v>0</v>
      </c>
      <c r="I53" s="63">
        <f>ŞUBAT!G49</f>
        <v>0</v>
      </c>
      <c r="J53" s="60">
        <f>ŞUBAT!H49</f>
        <v>0</v>
      </c>
      <c r="K53" s="61">
        <f>ŞUBAT!I49</f>
        <v>0</v>
      </c>
      <c r="L53" s="62">
        <f>ŞUBAT!J49</f>
        <v>0</v>
      </c>
      <c r="M53" s="58">
        <f>ŞUBAT!K49</f>
        <v>0</v>
      </c>
      <c r="N53" s="61">
        <f>ŞUBAT!L49</f>
        <v>0</v>
      </c>
      <c r="O53" s="62">
        <f>ŞUBAT!M49</f>
        <v>0</v>
      </c>
      <c r="P53" s="560"/>
      <c r="Q53" s="560"/>
      <c r="R53" s="560"/>
      <c r="S53" s="560"/>
      <c r="T53" s="560"/>
      <c r="U53" s="560"/>
    </row>
    <row r="54" spans="1:23" ht="18" customHeight="1" x14ac:dyDescent="0.3">
      <c r="A54" s="510"/>
      <c r="B54" s="510"/>
      <c r="C54" s="510"/>
      <c r="D54" s="47">
        <f>ŞUBAT!B50</f>
        <v>0</v>
      </c>
      <c r="E54" s="48">
        <f>ŞUBAT!C50</f>
        <v>0</v>
      </c>
      <c r="F54" s="49">
        <f>ŞUBAT!D50</f>
        <v>0</v>
      </c>
      <c r="G54" s="47">
        <f>ŞUBAT!E50</f>
        <v>0</v>
      </c>
      <c r="H54" s="48">
        <f>ŞUBAT!F50</f>
        <v>0</v>
      </c>
      <c r="I54" s="50">
        <f>ŞUBAT!G50</f>
        <v>0</v>
      </c>
      <c r="J54" s="51">
        <f>ŞUBAT!H50</f>
        <v>0</v>
      </c>
      <c r="K54" s="48">
        <f>ŞUBAT!I50</f>
        <v>0</v>
      </c>
      <c r="L54" s="49">
        <f>ŞUBAT!J50</f>
        <v>0</v>
      </c>
      <c r="M54" s="47">
        <f>ŞUBAT!K50</f>
        <v>0</v>
      </c>
      <c r="N54" s="48">
        <f>ŞUBAT!L50</f>
        <v>0</v>
      </c>
      <c r="O54" s="49">
        <f>ŞUBAT!M50</f>
        <v>0</v>
      </c>
      <c r="P54" s="560"/>
      <c r="Q54" s="560"/>
      <c r="R54" s="560"/>
      <c r="S54" s="560"/>
      <c r="T54" s="560"/>
      <c r="U54" s="560"/>
    </row>
    <row r="55" spans="1:23" ht="18" customHeight="1" x14ac:dyDescent="0.3">
      <c r="A55" s="510"/>
      <c r="B55" s="510"/>
      <c r="C55" s="510"/>
      <c r="D55" s="58">
        <f>ŞUBAT!B51</f>
        <v>0</v>
      </c>
      <c r="E55" s="61">
        <f>ŞUBAT!C51</f>
        <v>0</v>
      </c>
      <c r="F55" s="62">
        <f>ŞUBAT!D51</f>
        <v>0</v>
      </c>
      <c r="G55" s="58">
        <f>ŞUBAT!E51</f>
        <v>0</v>
      </c>
      <c r="H55" s="61">
        <f>ŞUBAT!F51</f>
        <v>0</v>
      </c>
      <c r="I55" s="63">
        <f>ŞUBAT!G51</f>
        <v>0</v>
      </c>
      <c r="J55" s="60">
        <f>ŞUBAT!H51</f>
        <v>0</v>
      </c>
      <c r="K55" s="61">
        <f>ŞUBAT!I51</f>
        <v>0</v>
      </c>
      <c r="L55" s="62">
        <f>ŞUBAT!J51</f>
        <v>0</v>
      </c>
      <c r="M55" s="58">
        <f>ŞUBAT!K51</f>
        <v>0</v>
      </c>
      <c r="N55" s="61">
        <f>ŞUBAT!L51</f>
        <v>0</v>
      </c>
      <c r="O55" s="62">
        <f>ŞUBAT!M51</f>
        <v>0</v>
      </c>
      <c r="P55" s="560"/>
      <c r="Q55" s="560"/>
      <c r="R55" s="560"/>
      <c r="S55" s="560"/>
      <c r="T55" s="560"/>
      <c r="U55" s="560"/>
    </row>
    <row r="56" spans="1:23" ht="18" customHeight="1" x14ac:dyDescent="0.3">
      <c r="A56" s="510"/>
      <c r="B56" s="510"/>
      <c r="C56" s="510"/>
      <c r="D56" s="47">
        <f>ŞUBAT!B52</f>
        <v>0</v>
      </c>
      <c r="E56" s="48">
        <f>ŞUBAT!C52</f>
        <v>0</v>
      </c>
      <c r="F56" s="49">
        <f>ŞUBAT!D52</f>
        <v>0</v>
      </c>
      <c r="G56" s="47">
        <f>ŞUBAT!E52</f>
        <v>0</v>
      </c>
      <c r="H56" s="48">
        <f>ŞUBAT!F52</f>
        <v>0</v>
      </c>
      <c r="I56" s="50">
        <f>ŞUBAT!G52</f>
        <v>0</v>
      </c>
      <c r="J56" s="51">
        <f>ŞUBAT!H52</f>
        <v>0</v>
      </c>
      <c r="K56" s="48">
        <f>ŞUBAT!I52</f>
        <v>0</v>
      </c>
      <c r="L56" s="49">
        <f>ŞUBAT!J52</f>
        <v>0</v>
      </c>
      <c r="M56" s="47">
        <f>ŞUBAT!K52</f>
        <v>0</v>
      </c>
      <c r="N56" s="48">
        <f>ŞUBAT!L52</f>
        <v>0</v>
      </c>
      <c r="O56" s="49">
        <f>ŞUBAT!M52</f>
        <v>0</v>
      </c>
      <c r="P56" s="560"/>
      <c r="Q56" s="560"/>
      <c r="R56" s="560"/>
      <c r="S56" s="560"/>
      <c r="T56" s="560"/>
      <c r="U56" s="560"/>
    </row>
    <row r="57" spans="1:23"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23"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23"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3" x14ac:dyDescent="0.3">
      <c r="A60" s="510"/>
      <c r="B60" s="510"/>
      <c r="C60" s="510"/>
      <c r="P60" s="560"/>
      <c r="Q60" s="560"/>
      <c r="R60" s="560"/>
      <c r="S60" s="560"/>
      <c r="T60" s="560"/>
      <c r="U60" s="560"/>
    </row>
    <row r="61" spans="1:23" x14ac:dyDescent="0.3">
      <c r="A61" s="510"/>
      <c r="B61" s="510"/>
      <c r="C61" s="510"/>
      <c r="P61" s="560"/>
      <c r="Q61" s="560"/>
      <c r="R61" s="560"/>
      <c r="S61" s="560"/>
      <c r="T61" s="560"/>
      <c r="U61" s="560"/>
    </row>
    <row r="62" spans="1:23" x14ac:dyDescent="0.3">
      <c r="A62" s="510"/>
      <c r="B62" s="510"/>
      <c r="C62" s="510"/>
      <c r="D62" s="510"/>
      <c r="E62" s="510"/>
      <c r="F62" s="510"/>
      <c r="G62" s="510"/>
      <c r="H62" s="510"/>
      <c r="I62" s="510"/>
      <c r="J62" s="510"/>
      <c r="K62" s="510"/>
      <c r="L62" s="510"/>
      <c r="M62" s="510"/>
      <c r="N62" s="510"/>
      <c r="O62" s="510"/>
      <c r="P62" s="560"/>
      <c r="Q62" s="560"/>
      <c r="R62" s="560"/>
      <c r="S62" s="560"/>
      <c r="T62" s="560"/>
      <c r="U62" s="560"/>
      <c r="W62" s="2" t="s">
        <v>57</v>
      </c>
    </row>
    <row r="63" spans="1:23"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3"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sheetData>
  <sheetProtection formatCells="0" formatColumns="0" formatRows="0" insertColumns="0" insertRows="0" insertHyperlinks="0" deleteColumns="0" deleteRows="0" sort="0" autoFilter="0" pivotTables="0"/>
  <mergeCells count="24">
    <mergeCell ref="D62:O93"/>
    <mergeCell ref="D59:O59"/>
    <mergeCell ref="D10:F10"/>
    <mergeCell ref="G10:I10"/>
    <mergeCell ref="J10:L10"/>
    <mergeCell ref="M10:O10"/>
    <mergeCell ref="D57:O57"/>
    <mergeCell ref="D58:O58"/>
    <mergeCell ref="G9:I9"/>
    <mergeCell ref="A1:C93"/>
    <mergeCell ref="D1:O3"/>
    <mergeCell ref="P1:U93"/>
    <mergeCell ref="V1:Y4"/>
    <mergeCell ref="D4:E4"/>
    <mergeCell ref="F4:O4"/>
    <mergeCell ref="D5:E5"/>
    <mergeCell ref="G5:H5"/>
    <mergeCell ref="J5:O9"/>
    <mergeCell ref="D6:E6"/>
    <mergeCell ref="G6:H6"/>
    <mergeCell ref="D7:E7"/>
    <mergeCell ref="G7:H7"/>
    <mergeCell ref="D8:E8"/>
    <mergeCell ref="G8:H8"/>
  </mergeCells>
  <pageMargins left="0.7" right="0.7" top="0.75" bottom="0.75" header="0.3" footer="0.3"/>
  <pageSetup paperSize="9" scale="7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43808-B048-4DC3-B4C5-7DA51567DE28}">
  <sheetPr codeName="Sayfa22">
    <tabColor rgb="FFFFC000"/>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ŞUBAT!N1&amp;" "&amp;"AYI BORÇ-ALACAK DURUM RAPORU"</f>
        <v>ŞUBAT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275</v>
      </c>
      <c r="Z5" s="200" t="s">
        <v>276</v>
      </c>
      <c r="AA5" s="8"/>
      <c r="AB5" s="8"/>
    </row>
    <row r="6" spans="1:28" ht="24.9" customHeight="1" x14ac:dyDescent="0.3">
      <c r="A6" s="510"/>
      <c r="B6" s="510"/>
      <c r="C6" s="510"/>
      <c r="D6" s="587" t="str">
        <f>ŞUBAT!R2</f>
        <v>Bu Ay Ödenen Borç Toplamı</v>
      </c>
      <c r="E6" s="587"/>
      <c r="F6" s="40">
        <f>ŞUBAT!S2</f>
        <v>0</v>
      </c>
      <c r="G6" s="587" t="str">
        <f>ŞUBAT!T2</f>
        <v>Bu Ay Alınan Alacak Toplamı</v>
      </c>
      <c r="H6" s="587"/>
      <c r="I6" s="40">
        <f>ŞUBAT!U2</f>
        <v>0</v>
      </c>
      <c r="J6" s="591"/>
      <c r="K6" s="592"/>
      <c r="L6" s="592"/>
      <c r="M6" s="592"/>
      <c r="N6" s="592"/>
      <c r="O6" s="593"/>
      <c r="P6" s="560"/>
      <c r="Q6" s="560"/>
      <c r="R6" s="560"/>
      <c r="S6" s="560"/>
      <c r="T6" s="560"/>
      <c r="U6" s="560"/>
      <c r="V6" s="201" t="s">
        <v>41</v>
      </c>
      <c r="W6" s="204">
        <f>ONCEKIYIL!S2</f>
        <v>0</v>
      </c>
      <c r="X6" s="204">
        <f>ONCEKIYIL!U2</f>
        <v>0</v>
      </c>
      <c r="Y6" s="204">
        <f>ONCEKIYIL!S3</f>
        <v>0</v>
      </c>
      <c r="Z6" s="11">
        <f>ONCEKIYIL!U3</f>
        <v>0</v>
      </c>
      <c r="AA6" s="8"/>
      <c r="AB6" s="8"/>
    </row>
    <row r="7" spans="1:28" ht="24.9" customHeight="1" x14ac:dyDescent="0.3">
      <c r="A7" s="510"/>
      <c r="B7" s="510"/>
      <c r="C7" s="510"/>
      <c r="D7" s="587" t="str">
        <f>ŞUBAT!R3</f>
        <v>Bu Ay Kalan Borç</v>
      </c>
      <c r="E7" s="587"/>
      <c r="F7" s="40">
        <f>ŞUBAT!S3</f>
        <v>0</v>
      </c>
      <c r="G7" s="587" t="str">
        <f>ŞUBAT!T3</f>
        <v>Bu Ay Kalan Alacak</v>
      </c>
      <c r="H7" s="587"/>
      <c r="I7" s="40">
        <f>ŞUBAT!U3</f>
        <v>0</v>
      </c>
      <c r="J7" s="591"/>
      <c r="K7" s="592"/>
      <c r="L7" s="592"/>
      <c r="M7" s="592"/>
      <c r="N7" s="592"/>
      <c r="O7" s="593"/>
      <c r="P7" s="560"/>
      <c r="Q7" s="560"/>
      <c r="R7" s="560"/>
      <c r="S7" s="560"/>
      <c r="T7" s="560"/>
      <c r="U7" s="560"/>
      <c r="V7" s="202" t="s">
        <v>26</v>
      </c>
      <c r="W7" s="205">
        <f>OCAKALVER!F6</f>
        <v>0</v>
      </c>
      <c r="X7" s="205">
        <f>OCAKALVER!I6</f>
        <v>0</v>
      </c>
      <c r="Y7" s="205">
        <f>OCAKALVER!F7</f>
        <v>0</v>
      </c>
      <c r="Z7" s="11">
        <f>OCAKALVER!I7</f>
        <v>0</v>
      </c>
      <c r="AA7" s="8"/>
      <c r="AB7" s="8"/>
    </row>
    <row r="8" spans="1:28" ht="24.9" customHeight="1" x14ac:dyDescent="0.3">
      <c r="A8" s="510"/>
      <c r="B8" s="510"/>
      <c r="C8" s="510"/>
      <c r="D8" s="587" t="str">
        <f>ŞUBAT!R4</f>
        <v>Genel Ödenen Borç</v>
      </c>
      <c r="E8" s="587"/>
      <c r="F8" s="40">
        <f>ŞUBAT!S4</f>
        <v>0</v>
      </c>
      <c r="G8" s="587" t="str">
        <f>ŞUBAT!T4</f>
        <v>Genel Alınan Alacak</v>
      </c>
      <c r="H8" s="587"/>
      <c r="I8" s="40">
        <f>ŞUBAT!U4</f>
        <v>0</v>
      </c>
      <c r="J8" s="591"/>
      <c r="K8" s="592"/>
      <c r="L8" s="592"/>
      <c r="M8" s="592"/>
      <c r="N8" s="592"/>
      <c r="O8" s="593"/>
      <c r="P8" s="560"/>
      <c r="Q8" s="560"/>
      <c r="R8" s="560"/>
      <c r="S8" s="560"/>
      <c r="T8" s="560"/>
      <c r="U8" s="560"/>
      <c r="V8" s="202" t="s">
        <v>25</v>
      </c>
      <c r="W8" s="11">
        <f>F6</f>
        <v>0</v>
      </c>
      <c r="X8" s="11">
        <f>I6</f>
        <v>0</v>
      </c>
      <c r="Y8" s="11">
        <f>F7</f>
        <v>0</v>
      </c>
      <c r="Z8" s="11">
        <f>I7</f>
        <v>0</v>
      </c>
      <c r="AA8" s="8"/>
      <c r="AB8" s="8"/>
    </row>
    <row r="9" spans="1:28" ht="24.6" customHeight="1" x14ac:dyDescent="0.3">
      <c r="A9" s="510"/>
      <c r="B9" s="510"/>
      <c r="C9" s="510"/>
      <c r="D9" s="587" t="str">
        <f>ŞUBAT!R5</f>
        <v>Genel Kalan Borç</v>
      </c>
      <c r="E9" s="587"/>
      <c r="F9" s="40">
        <f>ŞUBAT!S5</f>
        <v>0</v>
      </c>
      <c r="G9" s="587" t="str">
        <f>ŞUBAT!T5</f>
        <v>Genel Kalan Alacak</v>
      </c>
      <c r="H9" s="587"/>
      <c r="I9" s="40">
        <f>ŞUBAT!U5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c r="V10" s="8"/>
      <c r="W10" s="8"/>
      <c r="X10" s="8"/>
      <c r="Y10" s="8"/>
      <c r="Z10" s="8"/>
      <c r="AA10" s="8"/>
      <c r="AB10" s="8"/>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ŞUBAT!N8</f>
        <v>0</v>
      </c>
      <c r="E12" s="575">
        <f>ŞUBAT!O8</f>
        <v>0</v>
      </c>
      <c r="F12" s="576"/>
      <c r="G12" s="57">
        <f>ŞUBAT!P8</f>
        <v>0</v>
      </c>
      <c r="H12" s="577" t="str">
        <f>IF(ŞUBAT!Q8=" "," ",IF(ŞUBAT!Q8=0,"Borç Bitti",ŞUBAT!Q8))</f>
        <v/>
      </c>
      <c r="I12" s="578"/>
      <c r="J12" s="51">
        <f>ŞUBAT!R8</f>
        <v>0</v>
      </c>
      <c r="K12" s="575">
        <f>ŞUBAT!S8</f>
        <v>0</v>
      </c>
      <c r="L12" s="576"/>
      <c r="M12" s="57">
        <f>ŞUBAT!T8</f>
        <v>0</v>
      </c>
      <c r="N12" s="577" t="str">
        <f>IF(ŞUBAT!U8=" "," ",IF(ŞUBAT!U8=0,"Alacak Bitti",ŞUBAT!U8))</f>
        <v/>
      </c>
      <c r="O12" s="608"/>
      <c r="P12" s="560"/>
      <c r="Q12" s="560"/>
      <c r="R12" s="560"/>
      <c r="S12" s="560"/>
      <c r="T12" s="560"/>
      <c r="U12" s="560"/>
    </row>
    <row r="13" spans="1:28" ht="18" customHeight="1" x14ac:dyDescent="0.3">
      <c r="A13" s="510"/>
      <c r="B13" s="510"/>
      <c r="C13" s="510"/>
      <c r="D13" s="58">
        <f>ŞUBAT!N9</f>
        <v>0</v>
      </c>
      <c r="E13" s="581">
        <f>ŞUBAT!O9</f>
        <v>0</v>
      </c>
      <c r="F13" s="582"/>
      <c r="G13" s="59">
        <f>ŞUBAT!P9</f>
        <v>0</v>
      </c>
      <c r="H13" s="583" t="str">
        <f>IF(ŞUBAT!Q9=" "," ",IF(ŞUBAT!Q9=0,"Borç Bitti",ŞUBAT!Q9))</f>
        <v/>
      </c>
      <c r="I13" s="584"/>
      <c r="J13" s="60">
        <f>ŞUBAT!R9</f>
        <v>0</v>
      </c>
      <c r="K13" s="581">
        <f>ŞUBAT!S9</f>
        <v>0</v>
      </c>
      <c r="L13" s="582"/>
      <c r="M13" s="59">
        <f>ŞUBAT!T9</f>
        <v>0</v>
      </c>
      <c r="N13" s="583" t="str">
        <f>IF(ŞUBAT!U9=" "," ",IF(ŞUBAT!U9=0,"Alacak Bitti",ŞUBAT!U9))</f>
        <v/>
      </c>
      <c r="O13" s="609"/>
      <c r="P13" s="560"/>
      <c r="Q13" s="560"/>
      <c r="R13" s="560"/>
      <c r="S13" s="560"/>
      <c r="T13" s="560"/>
      <c r="U13" s="560"/>
    </row>
    <row r="14" spans="1:28" ht="18" customHeight="1" x14ac:dyDescent="0.3">
      <c r="A14" s="510"/>
      <c r="B14" s="510"/>
      <c r="C14" s="510"/>
      <c r="D14" s="47">
        <f>ŞUBAT!N10</f>
        <v>0</v>
      </c>
      <c r="E14" s="575">
        <f>ŞUBAT!O10</f>
        <v>0</v>
      </c>
      <c r="F14" s="576"/>
      <c r="G14" s="57">
        <f>ŞUBAT!P10</f>
        <v>0</v>
      </c>
      <c r="H14" s="577" t="str">
        <f>IF(ŞUBAT!Q10=" "," ",IF(ŞUBAT!Q10=0,"Borç Bitti",ŞUBAT!Q10))</f>
        <v/>
      </c>
      <c r="I14" s="578"/>
      <c r="J14" s="51">
        <f>ŞUBAT!R10</f>
        <v>0</v>
      </c>
      <c r="K14" s="575">
        <f>ŞUBAT!S10</f>
        <v>0</v>
      </c>
      <c r="L14" s="576"/>
      <c r="M14" s="57">
        <f>ŞUBAT!T10</f>
        <v>0</v>
      </c>
      <c r="N14" s="577" t="str">
        <f>IF(ŞUBAT!U10=" "," ",IF(ŞUBAT!U10=0,"Alacak Bitti",ŞUBAT!U10))</f>
        <v/>
      </c>
      <c r="O14" s="608"/>
      <c r="P14" s="560"/>
      <c r="Q14" s="560"/>
      <c r="R14" s="560"/>
      <c r="S14" s="560"/>
      <c r="T14" s="560"/>
      <c r="U14" s="560"/>
    </row>
    <row r="15" spans="1:28" ht="18" customHeight="1" x14ac:dyDescent="0.3">
      <c r="A15" s="510"/>
      <c r="B15" s="510"/>
      <c r="C15" s="510"/>
      <c r="D15" s="58">
        <f>ŞUBAT!N11</f>
        <v>0</v>
      </c>
      <c r="E15" s="581">
        <f>ŞUBAT!O11</f>
        <v>0</v>
      </c>
      <c r="F15" s="582"/>
      <c r="G15" s="59">
        <f>ŞUBAT!P11</f>
        <v>0</v>
      </c>
      <c r="H15" s="583" t="str">
        <f>IF(ŞUBAT!Q11=" "," ",IF(ŞUBAT!Q11=0,"Borç Bitti",ŞUBAT!Q11))</f>
        <v/>
      </c>
      <c r="I15" s="584"/>
      <c r="J15" s="60">
        <f>ŞUBAT!R11</f>
        <v>0</v>
      </c>
      <c r="K15" s="581">
        <f>ŞUBAT!S11</f>
        <v>0</v>
      </c>
      <c r="L15" s="582"/>
      <c r="M15" s="59">
        <f>ŞUBAT!T11</f>
        <v>0</v>
      </c>
      <c r="N15" s="583" t="str">
        <f>IF(ŞUBAT!U11=" "," ",IF(ŞUBAT!U11=0,"Alacak Bitti",ŞUBAT!U11))</f>
        <v/>
      </c>
      <c r="O15" s="609"/>
      <c r="P15" s="560"/>
      <c r="Q15" s="560"/>
      <c r="R15" s="560"/>
      <c r="S15" s="560"/>
      <c r="T15" s="560"/>
      <c r="U15" s="560"/>
    </row>
    <row r="16" spans="1:28" ht="18" customHeight="1" x14ac:dyDescent="0.3">
      <c r="A16" s="510"/>
      <c r="B16" s="510"/>
      <c r="C16" s="510"/>
      <c r="D16" s="47">
        <f>ŞUBAT!N12</f>
        <v>0</v>
      </c>
      <c r="E16" s="575">
        <f>ŞUBAT!O12</f>
        <v>0</v>
      </c>
      <c r="F16" s="576"/>
      <c r="G16" s="57">
        <f>ŞUBAT!P12</f>
        <v>0</v>
      </c>
      <c r="H16" s="577" t="str">
        <f>IF(ŞUBAT!Q12=" "," ",IF(ŞUBAT!Q12=0,"Borç Bitti",ŞUBAT!Q12))</f>
        <v/>
      </c>
      <c r="I16" s="578"/>
      <c r="J16" s="51">
        <f>ŞUBAT!R12</f>
        <v>0</v>
      </c>
      <c r="K16" s="575">
        <f>ŞUBAT!S12</f>
        <v>0</v>
      </c>
      <c r="L16" s="576"/>
      <c r="M16" s="57">
        <f>ŞUBAT!T12</f>
        <v>0</v>
      </c>
      <c r="N16" s="577" t="str">
        <f>IF(ŞUBAT!U12=" "," ",IF(ŞUBAT!U12=0,"Alacak Bitti",ŞUBAT!U12))</f>
        <v/>
      </c>
      <c r="O16" s="608"/>
      <c r="P16" s="560"/>
      <c r="Q16" s="560"/>
      <c r="R16" s="560"/>
      <c r="S16" s="560"/>
      <c r="T16" s="560"/>
      <c r="U16" s="560"/>
    </row>
    <row r="17" spans="1:21" ht="18" customHeight="1" x14ac:dyDescent="0.3">
      <c r="A17" s="510"/>
      <c r="B17" s="510"/>
      <c r="C17" s="510"/>
      <c r="D17" s="58">
        <f>ŞUBAT!N13</f>
        <v>0</v>
      </c>
      <c r="E17" s="581">
        <f>ŞUBAT!O13</f>
        <v>0</v>
      </c>
      <c r="F17" s="582"/>
      <c r="G17" s="59">
        <f>ŞUBAT!P13</f>
        <v>0</v>
      </c>
      <c r="H17" s="583" t="str">
        <f>IF(ŞUBAT!Q13=" "," ",IF(ŞUBAT!Q13=0,"Borç Bitti",ŞUBAT!Q13))</f>
        <v/>
      </c>
      <c r="I17" s="584"/>
      <c r="J17" s="60">
        <f>ŞUBAT!R13</f>
        <v>0</v>
      </c>
      <c r="K17" s="581">
        <f>ŞUBAT!S13</f>
        <v>0</v>
      </c>
      <c r="L17" s="582"/>
      <c r="M17" s="59">
        <f>ŞUBAT!T13</f>
        <v>0</v>
      </c>
      <c r="N17" s="583" t="str">
        <f>IF(ŞUBAT!U13=" "," ",IF(ŞUBAT!U13=0,"Alacak Bitti",ŞUBAT!U13))</f>
        <v/>
      </c>
      <c r="O17" s="609"/>
      <c r="P17" s="560"/>
      <c r="Q17" s="560"/>
      <c r="R17" s="560"/>
      <c r="S17" s="560"/>
      <c r="T17" s="560"/>
      <c r="U17" s="560"/>
    </row>
    <row r="18" spans="1:21" ht="18" customHeight="1" x14ac:dyDescent="0.3">
      <c r="A18" s="510"/>
      <c r="B18" s="510"/>
      <c r="C18" s="510"/>
      <c r="D18" s="47">
        <f>ŞUBAT!N14</f>
        <v>0</v>
      </c>
      <c r="E18" s="575">
        <f>ŞUBAT!O14</f>
        <v>0</v>
      </c>
      <c r="F18" s="576"/>
      <c r="G18" s="57">
        <f>ŞUBAT!P14</f>
        <v>0</v>
      </c>
      <c r="H18" s="577" t="str">
        <f>IF(ŞUBAT!Q14=" "," ",IF(ŞUBAT!Q14=0,"Borç Bitti",ŞUBAT!Q14))</f>
        <v/>
      </c>
      <c r="I18" s="578"/>
      <c r="J18" s="51">
        <f>ŞUBAT!R14</f>
        <v>0</v>
      </c>
      <c r="K18" s="575">
        <f>ŞUBAT!S14</f>
        <v>0</v>
      </c>
      <c r="L18" s="576"/>
      <c r="M18" s="57">
        <f>ŞUBAT!T14</f>
        <v>0</v>
      </c>
      <c r="N18" s="577" t="str">
        <f>IF(ŞUBAT!U14=" "," ",IF(ŞUBAT!U14=0,"Alacak Bitti",ŞUBAT!U14))</f>
        <v/>
      </c>
      <c r="O18" s="608"/>
      <c r="P18" s="560"/>
      <c r="Q18" s="560"/>
      <c r="R18" s="560"/>
      <c r="S18" s="560"/>
      <c r="T18" s="560"/>
      <c r="U18" s="560"/>
    </row>
    <row r="19" spans="1:21" ht="18" customHeight="1" x14ac:dyDescent="0.3">
      <c r="A19" s="510"/>
      <c r="B19" s="510"/>
      <c r="C19" s="510"/>
      <c r="D19" s="58">
        <f>ŞUBAT!N15</f>
        <v>0</v>
      </c>
      <c r="E19" s="581">
        <f>ŞUBAT!O15</f>
        <v>0</v>
      </c>
      <c r="F19" s="582"/>
      <c r="G19" s="59">
        <f>ŞUBAT!P15</f>
        <v>0</v>
      </c>
      <c r="H19" s="583" t="str">
        <f>IF(ŞUBAT!Q15=" "," ",IF(ŞUBAT!Q15=0,"Borç Bitti",ŞUBAT!Q15))</f>
        <v/>
      </c>
      <c r="I19" s="584"/>
      <c r="J19" s="60">
        <f>ŞUBAT!R15</f>
        <v>0</v>
      </c>
      <c r="K19" s="581">
        <f>ŞUBAT!S15</f>
        <v>0</v>
      </c>
      <c r="L19" s="582"/>
      <c r="M19" s="59">
        <f>ŞUBAT!T15</f>
        <v>0</v>
      </c>
      <c r="N19" s="583" t="str">
        <f>IF(ŞUBAT!U15=" "," ",IF(ŞUBAT!U15=0,"Alacak Bitti",ŞUBAT!U15))</f>
        <v/>
      </c>
      <c r="O19" s="609"/>
      <c r="P19" s="560"/>
      <c r="Q19" s="560"/>
      <c r="R19" s="560"/>
      <c r="S19" s="560"/>
      <c r="T19" s="560"/>
      <c r="U19" s="560"/>
    </row>
    <row r="20" spans="1:21" ht="18" customHeight="1" x14ac:dyDescent="0.3">
      <c r="A20" s="510"/>
      <c r="B20" s="510"/>
      <c r="C20" s="510"/>
      <c r="D20" s="47">
        <f>ŞUBAT!N16</f>
        <v>0</v>
      </c>
      <c r="E20" s="575">
        <f>ŞUBAT!O16</f>
        <v>0</v>
      </c>
      <c r="F20" s="576"/>
      <c r="G20" s="57">
        <f>ŞUBAT!P16</f>
        <v>0</v>
      </c>
      <c r="H20" s="577" t="str">
        <f>IF(ŞUBAT!Q16=" "," ",IF(ŞUBAT!Q16=0,"Borç Bitti",ŞUBAT!Q16))</f>
        <v/>
      </c>
      <c r="I20" s="578"/>
      <c r="J20" s="51">
        <f>ŞUBAT!R16</f>
        <v>0</v>
      </c>
      <c r="K20" s="575">
        <f>ŞUBAT!S16</f>
        <v>0</v>
      </c>
      <c r="L20" s="576"/>
      <c r="M20" s="57">
        <f>ŞUBAT!T16</f>
        <v>0</v>
      </c>
      <c r="N20" s="577" t="str">
        <f>IF(ŞUBAT!U16=" "," ",IF(ŞUBAT!U16=0,"Alacak Bitti",ŞUBAT!U16))</f>
        <v/>
      </c>
      <c r="O20" s="608"/>
      <c r="P20" s="560"/>
      <c r="Q20" s="560"/>
      <c r="R20" s="560"/>
      <c r="S20" s="560"/>
      <c r="T20" s="560"/>
      <c r="U20" s="560"/>
    </row>
    <row r="21" spans="1:21" ht="18" customHeight="1" x14ac:dyDescent="0.3">
      <c r="A21" s="510"/>
      <c r="B21" s="510"/>
      <c r="C21" s="510"/>
      <c r="D21" s="58">
        <f>ŞUBAT!N17</f>
        <v>0</v>
      </c>
      <c r="E21" s="581">
        <f>ŞUBAT!O17</f>
        <v>0</v>
      </c>
      <c r="F21" s="582"/>
      <c r="G21" s="59">
        <f>ŞUBAT!P17</f>
        <v>0</v>
      </c>
      <c r="H21" s="583" t="str">
        <f>IF(ŞUBAT!Q17=" "," ",IF(ŞUBAT!Q17=0,"Borç Bitti",ŞUBAT!Q17))</f>
        <v/>
      </c>
      <c r="I21" s="584"/>
      <c r="J21" s="60">
        <f>ŞUBAT!R17</f>
        <v>0</v>
      </c>
      <c r="K21" s="581">
        <f>ŞUBAT!S17</f>
        <v>0</v>
      </c>
      <c r="L21" s="582"/>
      <c r="M21" s="59">
        <f>ŞUBAT!T17</f>
        <v>0</v>
      </c>
      <c r="N21" s="583" t="str">
        <f>IF(ŞUBAT!U17=" "," ",IF(ŞUBAT!U17=0,"Alacak Bitti",ŞUBAT!U17))</f>
        <v/>
      </c>
      <c r="O21" s="609"/>
      <c r="P21" s="560"/>
      <c r="Q21" s="560"/>
      <c r="R21" s="560"/>
      <c r="S21" s="560"/>
      <c r="T21" s="560"/>
      <c r="U21" s="560"/>
    </row>
    <row r="22" spans="1:21" ht="18" customHeight="1" x14ac:dyDescent="0.3">
      <c r="A22" s="510"/>
      <c r="B22" s="510"/>
      <c r="C22" s="510"/>
      <c r="D22" s="47">
        <f>ŞUBAT!N18</f>
        <v>0</v>
      </c>
      <c r="E22" s="575">
        <f>ŞUBAT!O18</f>
        <v>0</v>
      </c>
      <c r="F22" s="576"/>
      <c r="G22" s="57">
        <f>ŞUBAT!P18</f>
        <v>0</v>
      </c>
      <c r="H22" s="577" t="str">
        <f>IF(ŞUBAT!Q18=" "," ",IF(ŞUBAT!Q18=0,"Borç Bitti",ŞUBAT!Q18))</f>
        <v/>
      </c>
      <c r="I22" s="578"/>
      <c r="J22" s="51">
        <f>ŞUBAT!R18</f>
        <v>0</v>
      </c>
      <c r="K22" s="575">
        <f>ŞUBAT!S18</f>
        <v>0</v>
      </c>
      <c r="L22" s="576"/>
      <c r="M22" s="57">
        <f>ŞUBAT!T18</f>
        <v>0</v>
      </c>
      <c r="N22" s="577" t="str">
        <f>IF(ŞUBAT!U18=" "," ",IF(ŞUBAT!U18=0,"Alacak Bitti",ŞUBAT!U18))</f>
        <v/>
      </c>
      <c r="O22" s="608"/>
      <c r="P22" s="560"/>
      <c r="Q22" s="560"/>
      <c r="R22" s="560"/>
      <c r="S22" s="560"/>
      <c r="T22" s="560"/>
      <c r="U22" s="560"/>
    </row>
    <row r="23" spans="1:21" ht="18" customHeight="1" x14ac:dyDescent="0.3">
      <c r="A23" s="510"/>
      <c r="B23" s="510"/>
      <c r="C23" s="510"/>
      <c r="D23" s="58">
        <f>ŞUBAT!N19</f>
        <v>0</v>
      </c>
      <c r="E23" s="581">
        <f>ŞUBAT!O19</f>
        <v>0</v>
      </c>
      <c r="F23" s="582"/>
      <c r="G23" s="59">
        <f>ŞUBAT!P19</f>
        <v>0</v>
      </c>
      <c r="H23" s="583" t="str">
        <f>IF(ŞUBAT!Q19=" "," ",IF(ŞUBAT!Q19=0,"Borç Bitti",ŞUBAT!Q19))</f>
        <v/>
      </c>
      <c r="I23" s="584"/>
      <c r="J23" s="60">
        <f>ŞUBAT!R19</f>
        <v>0</v>
      </c>
      <c r="K23" s="581">
        <f>ŞUBAT!S19</f>
        <v>0</v>
      </c>
      <c r="L23" s="582"/>
      <c r="M23" s="59">
        <f>ŞUBAT!T19</f>
        <v>0</v>
      </c>
      <c r="N23" s="583" t="str">
        <f>IF(ŞUBAT!U19=" "," ",IF(ŞUBAT!U19=0,"Alacak Bitti",ŞUBAT!U19))</f>
        <v/>
      </c>
      <c r="O23" s="609"/>
      <c r="P23" s="560"/>
      <c r="Q23" s="560"/>
      <c r="R23" s="560"/>
      <c r="S23" s="560"/>
      <c r="T23" s="560"/>
      <c r="U23" s="560"/>
    </row>
    <row r="24" spans="1:21" ht="18" customHeight="1" x14ac:dyDescent="0.3">
      <c r="A24" s="510"/>
      <c r="B24" s="510"/>
      <c r="C24" s="510"/>
      <c r="D24" s="47">
        <f>ŞUBAT!N20</f>
        <v>0</v>
      </c>
      <c r="E24" s="575">
        <f>ŞUBAT!O20</f>
        <v>0</v>
      </c>
      <c r="F24" s="576"/>
      <c r="G24" s="57">
        <f>ŞUBAT!P20</f>
        <v>0</v>
      </c>
      <c r="H24" s="577" t="str">
        <f>IF(ŞUBAT!Q20=" "," ",IF(ŞUBAT!Q20=0,"Borç Bitti",ŞUBAT!Q20))</f>
        <v/>
      </c>
      <c r="I24" s="578"/>
      <c r="J24" s="51">
        <f>ŞUBAT!R20</f>
        <v>0</v>
      </c>
      <c r="K24" s="575">
        <f>ŞUBAT!S20</f>
        <v>0</v>
      </c>
      <c r="L24" s="576"/>
      <c r="M24" s="57">
        <f>ŞUBAT!T20</f>
        <v>0</v>
      </c>
      <c r="N24" s="577" t="str">
        <f>IF(ŞUBAT!U20=" "," ",IF(ŞUBAT!U20=0,"Alacak Bitti",ŞUBAT!U20))</f>
        <v/>
      </c>
      <c r="O24" s="608"/>
      <c r="P24" s="560"/>
      <c r="Q24" s="560"/>
      <c r="R24" s="560"/>
      <c r="S24" s="560"/>
      <c r="T24" s="560"/>
      <c r="U24" s="560"/>
    </row>
    <row r="25" spans="1:21" ht="18" customHeight="1" x14ac:dyDescent="0.3">
      <c r="A25" s="510"/>
      <c r="B25" s="510"/>
      <c r="C25" s="510"/>
      <c r="D25" s="58">
        <f>ŞUBAT!N21</f>
        <v>0</v>
      </c>
      <c r="E25" s="581">
        <f>ŞUBAT!O21</f>
        <v>0</v>
      </c>
      <c r="F25" s="582"/>
      <c r="G25" s="59">
        <f>ŞUBAT!P21</f>
        <v>0</v>
      </c>
      <c r="H25" s="583" t="str">
        <f>IF(ŞUBAT!Q21=" "," ",IF(ŞUBAT!Q21=0,"Borç Bitti",ŞUBAT!Q21))</f>
        <v/>
      </c>
      <c r="I25" s="584"/>
      <c r="J25" s="60">
        <f>ŞUBAT!R21</f>
        <v>0</v>
      </c>
      <c r="K25" s="581">
        <f>ŞUBAT!S21</f>
        <v>0</v>
      </c>
      <c r="L25" s="582"/>
      <c r="M25" s="59">
        <f>ŞUBAT!T21</f>
        <v>0</v>
      </c>
      <c r="N25" s="583" t="str">
        <f>IF(ŞUBAT!U21=" "," ",IF(ŞUBAT!U21=0,"Alacak Bitti",ŞUBAT!U21))</f>
        <v/>
      </c>
      <c r="O25" s="609"/>
      <c r="P25" s="560"/>
      <c r="Q25" s="560"/>
      <c r="R25" s="560"/>
      <c r="S25" s="560"/>
      <c r="T25" s="560"/>
      <c r="U25" s="560"/>
    </row>
    <row r="26" spans="1:21" ht="18" customHeight="1" x14ac:dyDescent="0.3">
      <c r="A26" s="510"/>
      <c r="B26" s="510"/>
      <c r="C26" s="510"/>
      <c r="D26" s="47">
        <f>ŞUBAT!N22</f>
        <v>0</v>
      </c>
      <c r="E26" s="575">
        <f>ŞUBAT!O22</f>
        <v>0</v>
      </c>
      <c r="F26" s="576"/>
      <c r="G26" s="57">
        <f>ŞUBAT!P22</f>
        <v>0</v>
      </c>
      <c r="H26" s="577" t="str">
        <f>IF(ŞUBAT!Q22=" "," ",IF(ŞUBAT!Q22=0,"Borç Bitti",ŞUBAT!Q22))</f>
        <v/>
      </c>
      <c r="I26" s="578"/>
      <c r="J26" s="51">
        <f>ŞUBAT!R22</f>
        <v>0</v>
      </c>
      <c r="K26" s="575">
        <f>ŞUBAT!S22</f>
        <v>0</v>
      </c>
      <c r="L26" s="576"/>
      <c r="M26" s="57">
        <f>ŞUBAT!T22</f>
        <v>0</v>
      </c>
      <c r="N26" s="577" t="str">
        <f>IF(ŞUBAT!U22=" "," ",IF(ŞUBAT!U22=0,"Alacak Bitti",ŞUBAT!U22))</f>
        <v/>
      </c>
      <c r="O26" s="608"/>
      <c r="P26" s="560"/>
      <c r="Q26" s="560"/>
      <c r="R26" s="560"/>
      <c r="S26" s="560"/>
      <c r="T26" s="560"/>
      <c r="U26" s="560"/>
    </row>
    <row r="27" spans="1:21" ht="18" customHeight="1" x14ac:dyDescent="0.3">
      <c r="A27" s="510"/>
      <c r="B27" s="510"/>
      <c r="C27" s="510"/>
      <c r="D27" s="58">
        <f>ŞUBAT!N23</f>
        <v>0</v>
      </c>
      <c r="E27" s="581">
        <f>ŞUBAT!O23</f>
        <v>0</v>
      </c>
      <c r="F27" s="582"/>
      <c r="G27" s="59">
        <f>ŞUBAT!P23</f>
        <v>0</v>
      </c>
      <c r="H27" s="583" t="str">
        <f>IF(ŞUBAT!Q23=" "," ",IF(ŞUBAT!Q23=0,"Borç Bitti",ŞUBAT!Q23))</f>
        <v/>
      </c>
      <c r="I27" s="584"/>
      <c r="J27" s="60">
        <f>ŞUBAT!R23</f>
        <v>0</v>
      </c>
      <c r="K27" s="581">
        <f>ŞUBAT!S23</f>
        <v>0</v>
      </c>
      <c r="L27" s="582"/>
      <c r="M27" s="59">
        <f>ŞUBAT!T23</f>
        <v>0</v>
      </c>
      <c r="N27" s="583" t="str">
        <f>IF(ŞUBAT!U23=" "," ",IF(ŞUBAT!U23=0,"Alacak Bitti",ŞUBAT!U23))</f>
        <v/>
      </c>
      <c r="O27" s="609"/>
      <c r="P27" s="560"/>
      <c r="Q27" s="560"/>
      <c r="R27" s="560"/>
      <c r="S27" s="560"/>
      <c r="T27" s="560"/>
      <c r="U27" s="560"/>
    </row>
    <row r="28" spans="1:21" ht="18" customHeight="1" x14ac:dyDescent="0.3">
      <c r="A28" s="510"/>
      <c r="B28" s="510"/>
      <c r="C28" s="510"/>
      <c r="D28" s="47">
        <f>ŞUBAT!N24</f>
        <v>0</v>
      </c>
      <c r="E28" s="575">
        <f>ŞUBAT!O24</f>
        <v>0</v>
      </c>
      <c r="F28" s="576"/>
      <c r="G28" s="57">
        <f>ŞUBAT!P24</f>
        <v>0</v>
      </c>
      <c r="H28" s="577" t="str">
        <f>IF(ŞUBAT!Q24=" "," ",IF(ŞUBAT!Q24=0,"Borç Bitti",ŞUBAT!Q24))</f>
        <v/>
      </c>
      <c r="I28" s="578"/>
      <c r="J28" s="51">
        <f>ŞUBAT!R24</f>
        <v>0</v>
      </c>
      <c r="K28" s="575">
        <f>ŞUBAT!S24</f>
        <v>0</v>
      </c>
      <c r="L28" s="576"/>
      <c r="M28" s="57">
        <f>ŞUBAT!T24</f>
        <v>0</v>
      </c>
      <c r="N28" s="577" t="str">
        <f>IF(ŞUBAT!U24=" "," ",IF(ŞUBAT!U24=0,"Alacak Bitti",ŞUBAT!U24))</f>
        <v/>
      </c>
      <c r="O28" s="608"/>
      <c r="P28" s="560"/>
      <c r="Q28" s="560"/>
      <c r="R28" s="560"/>
      <c r="S28" s="560"/>
      <c r="T28" s="560"/>
      <c r="U28" s="560"/>
    </row>
    <row r="29" spans="1:21" ht="18" customHeight="1" x14ac:dyDescent="0.3">
      <c r="A29" s="510"/>
      <c r="B29" s="510"/>
      <c r="C29" s="510"/>
      <c r="D29" s="58">
        <f>ŞUBAT!N25</f>
        <v>0</v>
      </c>
      <c r="E29" s="581">
        <f>ŞUBAT!O25</f>
        <v>0</v>
      </c>
      <c r="F29" s="582"/>
      <c r="G29" s="59">
        <f>ŞUBAT!P25</f>
        <v>0</v>
      </c>
      <c r="H29" s="583" t="str">
        <f>IF(ŞUBAT!Q25=" "," ",IF(ŞUBAT!Q25=0,"Borç Bitti",ŞUBAT!Q25))</f>
        <v/>
      </c>
      <c r="I29" s="584"/>
      <c r="J29" s="60">
        <f>ŞUBAT!R25</f>
        <v>0</v>
      </c>
      <c r="K29" s="581">
        <f>ŞUBAT!S25</f>
        <v>0</v>
      </c>
      <c r="L29" s="582"/>
      <c r="M29" s="59">
        <f>ŞUBAT!T25</f>
        <v>0</v>
      </c>
      <c r="N29" s="583" t="str">
        <f>IF(ŞUBAT!U25=" "," ",IF(ŞUBAT!U25=0,"Alacak Bitti",ŞUBAT!U25))</f>
        <v/>
      </c>
      <c r="O29" s="609"/>
      <c r="P29" s="560"/>
      <c r="Q29" s="560"/>
      <c r="R29" s="560"/>
      <c r="S29" s="560"/>
      <c r="T29" s="560"/>
      <c r="U29" s="560"/>
    </row>
    <row r="30" spans="1:21" ht="18" customHeight="1" x14ac:dyDescent="0.3">
      <c r="A30" s="510"/>
      <c r="B30" s="510"/>
      <c r="C30" s="510"/>
      <c r="D30" s="47">
        <f>ŞUBAT!N26</f>
        <v>0</v>
      </c>
      <c r="E30" s="575">
        <f>ŞUBAT!O26</f>
        <v>0</v>
      </c>
      <c r="F30" s="576"/>
      <c r="G30" s="57">
        <f>ŞUBAT!P26</f>
        <v>0</v>
      </c>
      <c r="H30" s="577" t="str">
        <f>IF(ŞUBAT!Q26=" "," ",IF(ŞUBAT!Q26=0,"Borç Bitti",ŞUBAT!Q26))</f>
        <v/>
      </c>
      <c r="I30" s="578"/>
      <c r="J30" s="51">
        <f>ŞUBAT!R26</f>
        <v>0</v>
      </c>
      <c r="K30" s="575">
        <f>ŞUBAT!S26</f>
        <v>0</v>
      </c>
      <c r="L30" s="576"/>
      <c r="M30" s="57">
        <f>ŞUBAT!T26</f>
        <v>0</v>
      </c>
      <c r="N30" s="577" t="str">
        <f>IF(ŞUBAT!U26=" "," ",IF(ŞUBAT!U26=0,"Alacak Bitti",ŞUBAT!U26))</f>
        <v/>
      </c>
      <c r="O30" s="608"/>
      <c r="P30" s="560"/>
      <c r="Q30" s="560"/>
      <c r="R30" s="560"/>
      <c r="S30" s="560"/>
      <c r="T30" s="560"/>
      <c r="U30" s="560"/>
    </row>
    <row r="31" spans="1:21" ht="18" customHeight="1" x14ac:dyDescent="0.3">
      <c r="A31" s="510"/>
      <c r="B31" s="510"/>
      <c r="C31" s="510"/>
      <c r="D31" s="58">
        <f>ŞUBAT!N27</f>
        <v>0</v>
      </c>
      <c r="E31" s="581">
        <f>ŞUBAT!O27</f>
        <v>0</v>
      </c>
      <c r="F31" s="582"/>
      <c r="G31" s="59">
        <f>ŞUBAT!P27</f>
        <v>0</v>
      </c>
      <c r="H31" s="583" t="str">
        <f>IF(ŞUBAT!Q27=" "," ",IF(ŞUBAT!Q27=0,"Borç Bitti",ŞUBAT!Q27))</f>
        <v/>
      </c>
      <c r="I31" s="584"/>
      <c r="J31" s="60">
        <f>ŞUBAT!R27</f>
        <v>0</v>
      </c>
      <c r="K31" s="581">
        <f>ŞUBAT!S27</f>
        <v>0</v>
      </c>
      <c r="L31" s="582"/>
      <c r="M31" s="59">
        <f>ŞUBAT!T27</f>
        <v>0</v>
      </c>
      <c r="N31" s="583" t="str">
        <f>IF(ŞUBAT!U27=" "," ",IF(ŞUBAT!U27=0,"Alacak Bitti",ŞUBAT!U27))</f>
        <v/>
      </c>
      <c r="O31" s="609"/>
      <c r="P31" s="560"/>
      <c r="Q31" s="560"/>
      <c r="R31" s="560"/>
      <c r="S31" s="560"/>
      <c r="T31" s="560"/>
      <c r="U31" s="560"/>
    </row>
    <row r="32" spans="1:21" ht="18" customHeight="1" x14ac:dyDescent="0.3">
      <c r="A32" s="510"/>
      <c r="B32" s="510"/>
      <c r="C32" s="510"/>
      <c r="D32" s="47">
        <f>ŞUBAT!N28</f>
        <v>0</v>
      </c>
      <c r="E32" s="575">
        <f>ŞUBAT!O28</f>
        <v>0</v>
      </c>
      <c r="F32" s="576"/>
      <c r="G32" s="57">
        <f>ŞUBAT!P28</f>
        <v>0</v>
      </c>
      <c r="H32" s="577" t="str">
        <f>IF(ŞUBAT!Q28=" "," ",IF(ŞUBAT!Q28=0,"Borç Bitti",ŞUBAT!Q28))</f>
        <v/>
      </c>
      <c r="I32" s="578"/>
      <c r="J32" s="51">
        <f>ŞUBAT!R28</f>
        <v>0</v>
      </c>
      <c r="K32" s="575">
        <f>ŞUBAT!S28</f>
        <v>0</v>
      </c>
      <c r="L32" s="576"/>
      <c r="M32" s="57">
        <f>ŞUBAT!T28</f>
        <v>0</v>
      </c>
      <c r="N32" s="577" t="str">
        <f>IF(ŞUBAT!U28=" "," ",IF(ŞUBAT!U28=0,"Alacak Bitti",ŞUBAT!U28))</f>
        <v/>
      </c>
      <c r="O32" s="608"/>
      <c r="P32" s="560"/>
      <c r="Q32" s="560"/>
      <c r="R32" s="560"/>
      <c r="S32" s="560"/>
      <c r="T32" s="560"/>
      <c r="U32" s="560"/>
    </row>
    <row r="33" spans="1:21" ht="18" customHeight="1" x14ac:dyDescent="0.3">
      <c r="A33" s="510"/>
      <c r="B33" s="510"/>
      <c r="C33" s="510"/>
      <c r="D33" s="58">
        <f>ŞUBAT!N29</f>
        <v>0</v>
      </c>
      <c r="E33" s="581">
        <f>ŞUBAT!O29</f>
        <v>0</v>
      </c>
      <c r="F33" s="582"/>
      <c r="G33" s="59">
        <f>ŞUBAT!P29</f>
        <v>0</v>
      </c>
      <c r="H33" s="583" t="str">
        <f>IF(ŞUBAT!Q29=" "," ",IF(ŞUBAT!Q29=0,"Borç Bitti",ŞUBAT!Q29))</f>
        <v/>
      </c>
      <c r="I33" s="584"/>
      <c r="J33" s="60">
        <f>ŞUBAT!R29</f>
        <v>0</v>
      </c>
      <c r="K33" s="581">
        <f>ŞUBAT!S29</f>
        <v>0</v>
      </c>
      <c r="L33" s="582"/>
      <c r="M33" s="59">
        <f>ŞUBAT!T29</f>
        <v>0</v>
      </c>
      <c r="N33" s="583" t="str">
        <f>IF(ŞUBAT!U29=" "," ",IF(ŞUBAT!U29=0,"Alacak Bitti",ŞUBAT!U29))</f>
        <v/>
      </c>
      <c r="O33" s="609"/>
      <c r="P33" s="560"/>
      <c r="Q33" s="560"/>
      <c r="R33" s="560"/>
      <c r="S33" s="560"/>
      <c r="T33" s="560"/>
      <c r="U33" s="560"/>
    </row>
    <row r="34" spans="1:21" ht="18" customHeight="1" x14ac:dyDescent="0.3">
      <c r="A34" s="510"/>
      <c r="B34" s="510"/>
      <c r="C34" s="510"/>
      <c r="D34" s="47">
        <f>ŞUBAT!N30</f>
        <v>0</v>
      </c>
      <c r="E34" s="575">
        <f>ŞUBAT!O30</f>
        <v>0</v>
      </c>
      <c r="F34" s="576"/>
      <c r="G34" s="57">
        <f>ŞUBAT!P30</f>
        <v>0</v>
      </c>
      <c r="H34" s="577" t="str">
        <f>IF(ŞUBAT!Q30=" "," ",IF(ŞUBAT!Q30=0,"Borç Bitti",ŞUBAT!Q30))</f>
        <v/>
      </c>
      <c r="I34" s="578"/>
      <c r="J34" s="51">
        <f>ŞUBAT!R30</f>
        <v>0</v>
      </c>
      <c r="K34" s="575">
        <f>ŞUBAT!S30</f>
        <v>0</v>
      </c>
      <c r="L34" s="576"/>
      <c r="M34" s="57">
        <f>ŞUBAT!T30</f>
        <v>0</v>
      </c>
      <c r="N34" s="577" t="str">
        <f>IF(ŞUBAT!U30=" "," ",IF(ŞUBAT!U30=0,"Alacak Bitti",ŞUBAT!U30))</f>
        <v/>
      </c>
      <c r="O34" s="608"/>
      <c r="P34" s="560"/>
      <c r="Q34" s="560"/>
      <c r="R34" s="560"/>
      <c r="S34" s="560"/>
      <c r="T34" s="560"/>
      <c r="U34" s="560"/>
    </row>
    <row r="35" spans="1:21" ht="18" customHeight="1" x14ac:dyDescent="0.3">
      <c r="A35" s="510"/>
      <c r="B35" s="510"/>
      <c r="C35" s="510"/>
      <c r="D35" s="58">
        <f>ŞUBAT!N31</f>
        <v>0</v>
      </c>
      <c r="E35" s="581">
        <f>ŞUBAT!O31</f>
        <v>0</v>
      </c>
      <c r="F35" s="582"/>
      <c r="G35" s="59">
        <f>ŞUBAT!P31</f>
        <v>0</v>
      </c>
      <c r="H35" s="583" t="str">
        <f>IF(ŞUBAT!Q31=" "," ",IF(ŞUBAT!Q31=0,"Borç Bitti",ŞUBAT!Q31))</f>
        <v/>
      </c>
      <c r="I35" s="584"/>
      <c r="J35" s="60">
        <f>ŞUBAT!R31</f>
        <v>0</v>
      </c>
      <c r="K35" s="581">
        <f>ŞUBAT!S31</f>
        <v>0</v>
      </c>
      <c r="L35" s="582"/>
      <c r="M35" s="59">
        <f>ŞUBAT!T31</f>
        <v>0</v>
      </c>
      <c r="N35" s="583" t="str">
        <f>IF(ŞUBAT!U31=" "," ",IF(ŞUBAT!U31=0,"Alacak Bitti",ŞUBAT!U31))</f>
        <v/>
      </c>
      <c r="O35" s="609"/>
      <c r="P35" s="560"/>
      <c r="Q35" s="560"/>
      <c r="R35" s="560"/>
      <c r="S35" s="560"/>
      <c r="T35" s="560"/>
      <c r="U35" s="560"/>
    </row>
    <row r="36" spans="1:21" ht="18" customHeight="1" x14ac:dyDescent="0.3">
      <c r="A36" s="510"/>
      <c r="B36" s="510"/>
      <c r="C36" s="510"/>
      <c r="D36" s="47">
        <f>ŞUBAT!N32</f>
        <v>0</v>
      </c>
      <c r="E36" s="575">
        <f>ŞUBAT!O32</f>
        <v>0</v>
      </c>
      <c r="F36" s="576"/>
      <c r="G36" s="57">
        <f>ŞUBAT!P32</f>
        <v>0</v>
      </c>
      <c r="H36" s="577" t="str">
        <f>IF(ŞUBAT!Q32=" "," ",IF(ŞUBAT!Q32=0,"Borç Bitti",ŞUBAT!Q32))</f>
        <v/>
      </c>
      <c r="I36" s="578"/>
      <c r="J36" s="51">
        <f>ŞUBAT!R32</f>
        <v>0</v>
      </c>
      <c r="K36" s="575">
        <f>ŞUBAT!S32</f>
        <v>0</v>
      </c>
      <c r="L36" s="576"/>
      <c r="M36" s="57">
        <f>ŞUBAT!T32</f>
        <v>0</v>
      </c>
      <c r="N36" s="577" t="str">
        <f>IF(ŞUBAT!U32=" "," ",IF(ŞUBAT!U32=0,"Alacak Bitti",ŞUBAT!U32))</f>
        <v/>
      </c>
      <c r="O36" s="608"/>
      <c r="P36" s="560"/>
      <c r="Q36" s="560"/>
      <c r="R36" s="560"/>
      <c r="S36" s="560"/>
      <c r="T36" s="560"/>
      <c r="U36" s="560"/>
    </row>
    <row r="37" spans="1:21" ht="18" customHeight="1" x14ac:dyDescent="0.3">
      <c r="A37" s="510"/>
      <c r="B37" s="510"/>
      <c r="C37" s="510"/>
      <c r="D37" s="58">
        <f>ŞUBAT!N33</f>
        <v>0</v>
      </c>
      <c r="E37" s="581">
        <f>ŞUBAT!O33</f>
        <v>0</v>
      </c>
      <c r="F37" s="582"/>
      <c r="G37" s="59">
        <f>ŞUBAT!P33</f>
        <v>0</v>
      </c>
      <c r="H37" s="583" t="str">
        <f>IF(ŞUBAT!Q33=" "," ",IF(ŞUBAT!Q33=0,"Borç Bitti",ŞUBAT!Q33))</f>
        <v/>
      </c>
      <c r="I37" s="584"/>
      <c r="J37" s="60">
        <f>ŞUBAT!R33</f>
        <v>0</v>
      </c>
      <c r="K37" s="581">
        <f>ŞUBAT!S33</f>
        <v>0</v>
      </c>
      <c r="L37" s="582"/>
      <c r="M37" s="59">
        <f>ŞUBAT!T33</f>
        <v>0</v>
      </c>
      <c r="N37" s="583" t="str">
        <f>IF(ŞUBAT!U33=" "," ",IF(ŞUBAT!U33=0,"Alacak Bitti",ŞUBAT!U33))</f>
        <v/>
      </c>
      <c r="O37" s="609"/>
      <c r="P37" s="560"/>
      <c r="Q37" s="560"/>
      <c r="R37" s="560"/>
      <c r="S37" s="560"/>
      <c r="T37" s="560"/>
      <c r="U37" s="560"/>
    </row>
    <row r="38" spans="1:21" ht="18" customHeight="1" x14ac:dyDescent="0.3">
      <c r="A38" s="510"/>
      <c r="B38" s="510"/>
      <c r="C38" s="510"/>
      <c r="D38" s="47">
        <f>ŞUBAT!N34</f>
        <v>0</v>
      </c>
      <c r="E38" s="575">
        <f>ŞUBAT!O34</f>
        <v>0</v>
      </c>
      <c r="F38" s="576"/>
      <c r="G38" s="57">
        <f>ŞUBAT!P34</f>
        <v>0</v>
      </c>
      <c r="H38" s="577" t="str">
        <f>IF(ŞUBAT!Q34=" "," ",IF(ŞUBAT!Q34=0,"Borç Bitti",ŞUBAT!Q34))</f>
        <v/>
      </c>
      <c r="I38" s="578"/>
      <c r="J38" s="51">
        <f>ŞUBAT!R34</f>
        <v>0</v>
      </c>
      <c r="K38" s="575">
        <f>ŞUBAT!S34</f>
        <v>0</v>
      </c>
      <c r="L38" s="576"/>
      <c r="M38" s="57">
        <f>ŞUBAT!T34</f>
        <v>0</v>
      </c>
      <c r="N38" s="577" t="str">
        <f>IF(ŞUBAT!U34=" "," ",IF(ŞUBAT!U34=0,"Alacak Bitti",ŞUBAT!U34))</f>
        <v/>
      </c>
      <c r="O38" s="608"/>
      <c r="P38" s="560"/>
      <c r="Q38" s="560"/>
      <c r="R38" s="560"/>
      <c r="S38" s="560"/>
      <c r="T38" s="560"/>
      <c r="U38" s="560"/>
    </row>
    <row r="39" spans="1:21" ht="18" customHeight="1" x14ac:dyDescent="0.3">
      <c r="A39" s="510"/>
      <c r="B39" s="510"/>
      <c r="C39" s="510"/>
      <c r="D39" s="58">
        <f>ŞUBAT!N35</f>
        <v>0</v>
      </c>
      <c r="E39" s="581">
        <f>ŞUBAT!O35</f>
        <v>0</v>
      </c>
      <c r="F39" s="582"/>
      <c r="G39" s="59">
        <f>ŞUBAT!P35</f>
        <v>0</v>
      </c>
      <c r="H39" s="583" t="str">
        <f>IF(ŞUBAT!Q35=" "," ",IF(ŞUBAT!Q35=0,"Borç Bitti",ŞUBAT!Q35))</f>
        <v/>
      </c>
      <c r="I39" s="584"/>
      <c r="J39" s="60">
        <f>ŞUBAT!R35</f>
        <v>0</v>
      </c>
      <c r="K39" s="581">
        <f>ŞUBAT!S35</f>
        <v>0</v>
      </c>
      <c r="L39" s="582"/>
      <c r="M39" s="59">
        <f>ŞUBAT!T35</f>
        <v>0</v>
      </c>
      <c r="N39" s="583" t="str">
        <f>IF(ŞUBAT!U35=" "," ",IF(ŞUBAT!U35=0,"Alacak Bitti",ŞUBAT!U35))</f>
        <v/>
      </c>
      <c r="O39" s="609"/>
      <c r="P39" s="560"/>
      <c r="Q39" s="560"/>
      <c r="R39" s="560"/>
      <c r="S39" s="560"/>
      <c r="T39" s="560"/>
      <c r="U39" s="560"/>
    </row>
    <row r="40" spans="1:21" ht="18" customHeight="1" x14ac:dyDescent="0.3">
      <c r="A40" s="510"/>
      <c r="B40" s="510"/>
      <c r="C40" s="510"/>
      <c r="D40" s="47">
        <f>ŞUBAT!N36</f>
        <v>0</v>
      </c>
      <c r="E40" s="575">
        <f>ŞUBAT!O36</f>
        <v>0</v>
      </c>
      <c r="F40" s="576"/>
      <c r="G40" s="57">
        <f>ŞUBAT!P36</f>
        <v>0</v>
      </c>
      <c r="H40" s="577" t="str">
        <f>IF(ŞUBAT!Q36=" "," ",IF(ŞUBAT!Q36=0,"Borç Bitti",ŞUBAT!Q36))</f>
        <v/>
      </c>
      <c r="I40" s="578"/>
      <c r="J40" s="51">
        <f>ŞUBAT!R36</f>
        <v>0</v>
      </c>
      <c r="K40" s="575">
        <f>ŞUBAT!S36</f>
        <v>0</v>
      </c>
      <c r="L40" s="576"/>
      <c r="M40" s="57">
        <f>ŞUBAT!T36</f>
        <v>0</v>
      </c>
      <c r="N40" s="577" t="str">
        <f>IF(ŞUBAT!U36=" "," ",IF(ŞUBAT!U36=0,"Alacak Bitti",ŞUBAT!U36))</f>
        <v/>
      </c>
      <c r="O40" s="608"/>
      <c r="P40" s="560"/>
      <c r="Q40" s="560"/>
      <c r="R40" s="560"/>
      <c r="S40" s="560"/>
      <c r="T40" s="560"/>
      <c r="U40" s="560"/>
    </row>
    <row r="41" spans="1:21" ht="18" customHeight="1" x14ac:dyDescent="0.3">
      <c r="A41" s="510"/>
      <c r="B41" s="510"/>
      <c r="C41" s="510"/>
      <c r="D41" s="58">
        <f>ŞUBAT!N37</f>
        <v>0</v>
      </c>
      <c r="E41" s="581">
        <f>ŞUBAT!O37</f>
        <v>0</v>
      </c>
      <c r="F41" s="582"/>
      <c r="G41" s="59">
        <f>ŞUBAT!P37</f>
        <v>0</v>
      </c>
      <c r="H41" s="583" t="str">
        <f>IF(ŞUBAT!Q37=" "," ",IF(ŞUBAT!Q37=0,"Borç Bitti",ŞUBAT!Q37))</f>
        <v/>
      </c>
      <c r="I41" s="584"/>
      <c r="J41" s="60">
        <f>ŞUBAT!R37</f>
        <v>0</v>
      </c>
      <c r="K41" s="581">
        <f>ŞUBAT!S37</f>
        <v>0</v>
      </c>
      <c r="L41" s="582"/>
      <c r="M41" s="59">
        <f>ŞUBAT!T37</f>
        <v>0</v>
      </c>
      <c r="N41" s="583" t="str">
        <f>IF(ŞUBAT!U37=" "," ",IF(ŞUBAT!U37=0,"Alacak Bitti",ŞUBAT!U37))</f>
        <v/>
      </c>
      <c r="O41" s="609"/>
      <c r="P41" s="560"/>
      <c r="Q41" s="560"/>
      <c r="R41" s="560"/>
      <c r="S41" s="560"/>
      <c r="T41" s="560"/>
      <c r="U41" s="560"/>
    </row>
    <row r="42" spans="1:21" ht="18" customHeight="1" x14ac:dyDescent="0.3">
      <c r="A42" s="510"/>
      <c r="B42" s="510"/>
      <c r="C42" s="510"/>
      <c r="D42" s="47">
        <f>ŞUBAT!N38</f>
        <v>0</v>
      </c>
      <c r="E42" s="575">
        <f>ŞUBAT!O38</f>
        <v>0</v>
      </c>
      <c r="F42" s="576"/>
      <c r="G42" s="57">
        <f>ŞUBAT!P38</f>
        <v>0</v>
      </c>
      <c r="H42" s="577" t="str">
        <f>IF(ŞUBAT!Q38=" "," ",IF(ŞUBAT!Q38=0,"Borç Bitti",ŞUBAT!Q38))</f>
        <v/>
      </c>
      <c r="I42" s="578"/>
      <c r="J42" s="51">
        <f>ŞUBAT!R38</f>
        <v>0</v>
      </c>
      <c r="K42" s="575">
        <f>ŞUBAT!S38</f>
        <v>0</v>
      </c>
      <c r="L42" s="576"/>
      <c r="M42" s="57">
        <f>ŞUBAT!T38</f>
        <v>0</v>
      </c>
      <c r="N42" s="577" t="str">
        <f>IF(ŞUBAT!U38=" "," ",IF(ŞUBAT!U38=0,"Alacak Bitti",ŞUBAT!U38))</f>
        <v/>
      </c>
      <c r="O42" s="608"/>
      <c r="P42" s="560"/>
      <c r="Q42" s="560"/>
      <c r="R42" s="560"/>
      <c r="S42" s="560"/>
      <c r="T42" s="560"/>
      <c r="U42" s="560"/>
    </row>
    <row r="43" spans="1:21" ht="18" customHeight="1" x14ac:dyDescent="0.3">
      <c r="A43" s="510"/>
      <c r="B43" s="510"/>
      <c r="C43" s="510"/>
      <c r="D43" s="58">
        <f>ŞUBAT!N39</f>
        <v>0</v>
      </c>
      <c r="E43" s="581">
        <f>ŞUBAT!O39</f>
        <v>0</v>
      </c>
      <c r="F43" s="582"/>
      <c r="G43" s="59">
        <f>ŞUBAT!P39</f>
        <v>0</v>
      </c>
      <c r="H43" s="583" t="str">
        <f>IF(ŞUBAT!Q39=" "," ",IF(ŞUBAT!Q39=0,"Borç Bitti",ŞUBAT!Q39))</f>
        <v/>
      </c>
      <c r="I43" s="584"/>
      <c r="J43" s="60">
        <f>ŞUBAT!R39</f>
        <v>0</v>
      </c>
      <c r="K43" s="581">
        <f>ŞUBAT!S39</f>
        <v>0</v>
      </c>
      <c r="L43" s="582"/>
      <c r="M43" s="59">
        <f>ŞUBAT!T39</f>
        <v>0</v>
      </c>
      <c r="N43" s="583" t="str">
        <f>IF(ŞUBAT!U39=" "," ",IF(ŞUBAT!U39=0,"Alacak Bitti",ŞUBAT!U39))</f>
        <v/>
      </c>
      <c r="O43" s="609"/>
      <c r="P43" s="560"/>
      <c r="Q43" s="560"/>
      <c r="R43" s="560"/>
      <c r="S43" s="560"/>
      <c r="T43" s="560"/>
      <c r="U43" s="560"/>
    </row>
    <row r="44" spans="1:21" ht="18" customHeight="1" x14ac:dyDescent="0.3">
      <c r="A44" s="510"/>
      <c r="B44" s="510"/>
      <c r="C44" s="510"/>
      <c r="D44" s="47">
        <f>ŞUBAT!N40</f>
        <v>0</v>
      </c>
      <c r="E44" s="575">
        <f>ŞUBAT!O40</f>
        <v>0</v>
      </c>
      <c r="F44" s="576"/>
      <c r="G44" s="57">
        <f>ŞUBAT!P40</f>
        <v>0</v>
      </c>
      <c r="H44" s="577" t="str">
        <f>IF(ŞUBAT!Q40=" "," ",IF(ŞUBAT!Q40=0,"Borç Bitti",ŞUBAT!Q40))</f>
        <v/>
      </c>
      <c r="I44" s="578"/>
      <c r="J44" s="51">
        <f>ŞUBAT!R40</f>
        <v>0</v>
      </c>
      <c r="K44" s="575">
        <f>ŞUBAT!S40</f>
        <v>0</v>
      </c>
      <c r="L44" s="576"/>
      <c r="M44" s="57">
        <f>ŞUBAT!T40</f>
        <v>0</v>
      </c>
      <c r="N44" s="577" t="str">
        <f>IF(ŞUBAT!U40=" "," ",IF(ŞUBAT!U40=0,"Alacak Bitti",ŞUBAT!U40))</f>
        <v/>
      </c>
      <c r="O44" s="608"/>
      <c r="P44" s="560"/>
      <c r="Q44" s="560"/>
      <c r="R44" s="560"/>
      <c r="S44" s="560"/>
      <c r="T44" s="560"/>
      <c r="U44" s="560"/>
    </row>
    <row r="45" spans="1:21" ht="18" customHeight="1" x14ac:dyDescent="0.3">
      <c r="A45" s="510"/>
      <c r="B45" s="510"/>
      <c r="C45" s="510"/>
      <c r="D45" s="58">
        <f>ŞUBAT!N41</f>
        <v>0</v>
      </c>
      <c r="E45" s="581">
        <f>ŞUBAT!O41</f>
        <v>0</v>
      </c>
      <c r="F45" s="582"/>
      <c r="G45" s="59">
        <f>ŞUBAT!P41</f>
        <v>0</v>
      </c>
      <c r="H45" s="583" t="str">
        <f>IF(ŞUBAT!Q41=" "," ",IF(ŞUBAT!Q41=0,"Borç Bitti",ŞUBAT!Q41))</f>
        <v/>
      </c>
      <c r="I45" s="584"/>
      <c r="J45" s="60">
        <f>ŞUBAT!R41</f>
        <v>0</v>
      </c>
      <c r="K45" s="581">
        <f>ŞUBAT!S41</f>
        <v>0</v>
      </c>
      <c r="L45" s="582"/>
      <c r="M45" s="59">
        <f>ŞUBAT!T41</f>
        <v>0</v>
      </c>
      <c r="N45" s="583" t="str">
        <f>IF(ŞUBAT!U41=" "," ",IF(ŞUBAT!U41=0,"Alacak Bitti",ŞUBAT!U41))</f>
        <v/>
      </c>
      <c r="O45" s="609"/>
      <c r="P45" s="560"/>
      <c r="Q45" s="560"/>
      <c r="R45" s="560"/>
      <c r="S45" s="560"/>
      <c r="T45" s="560"/>
      <c r="U45" s="560"/>
    </row>
    <row r="46" spans="1:21" ht="18" customHeight="1" x14ac:dyDescent="0.3">
      <c r="A46" s="510"/>
      <c r="B46" s="510"/>
      <c r="C46" s="510"/>
      <c r="D46" s="47">
        <f>ŞUBAT!N42</f>
        <v>0</v>
      </c>
      <c r="E46" s="575">
        <f>ŞUBAT!O42</f>
        <v>0</v>
      </c>
      <c r="F46" s="576"/>
      <c r="G46" s="57">
        <f>ŞUBAT!P42</f>
        <v>0</v>
      </c>
      <c r="H46" s="577" t="str">
        <f>IF(ŞUBAT!Q42=" "," ",IF(ŞUBAT!Q42=0,"Borç Bitti",ŞUBAT!Q42))</f>
        <v/>
      </c>
      <c r="I46" s="578"/>
      <c r="J46" s="51">
        <f>ŞUBAT!R42</f>
        <v>0</v>
      </c>
      <c r="K46" s="575">
        <f>ŞUBAT!S42</f>
        <v>0</v>
      </c>
      <c r="L46" s="576"/>
      <c r="M46" s="57">
        <f>ŞUBAT!T42</f>
        <v>0</v>
      </c>
      <c r="N46" s="577" t="str">
        <f>IF(ŞUBAT!U42=" "," ",IF(ŞUBAT!U42=0,"Alacak Bitti",ŞUBAT!U42))</f>
        <v/>
      </c>
      <c r="O46" s="608"/>
      <c r="P46" s="560"/>
      <c r="Q46" s="560"/>
      <c r="R46" s="560"/>
      <c r="S46" s="560"/>
      <c r="T46" s="560"/>
      <c r="U46" s="560"/>
    </row>
    <row r="47" spans="1:21" ht="18" customHeight="1" x14ac:dyDescent="0.3">
      <c r="A47" s="510"/>
      <c r="B47" s="510"/>
      <c r="C47" s="510"/>
      <c r="D47" s="58">
        <f>ŞUBAT!N43</f>
        <v>0</v>
      </c>
      <c r="E47" s="581">
        <f>ŞUBAT!O43</f>
        <v>0</v>
      </c>
      <c r="F47" s="582"/>
      <c r="G47" s="59">
        <f>ŞUBAT!P43</f>
        <v>0</v>
      </c>
      <c r="H47" s="583" t="str">
        <f>IF(ŞUBAT!Q43=" "," ",IF(ŞUBAT!Q43=0,"Borç Bitti",ŞUBAT!Q43))</f>
        <v/>
      </c>
      <c r="I47" s="584"/>
      <c r="J47" s="60">
        <f>ŞUBAT!R43</f>
        <v>0</v>
      </c>
      <c r="K47" s="581">
        <f>ŞUBAT!S43</f>
        <v>0</v>
      </c>
      <c r="L47" s="582"/>
      <c r="M47" s="59">
        <f>ŞUBAT!T43</f>
        <v>0</v>
      </c>
      <c r="N47" s="583" t="str">
        <f>IF(ŞUBAT!U43=" "," ",IF(ŞUBAT!U43=0,"Alacak Bitti",ŞUBAT!U43))</f>
        <v/>
      </c>
      <c r="O47" s="609"/>
      <c r="P47" s="560"/>
      <c r="Q47" s="560"/>
      <c r="R47" s="560"/>
      <c r="S47" s="560"/>
      <c r="T47" s="560"/>
      <c r="U47" s="560"/>
    </row>
    <row r="48" spans="1:21" ht="18" customHeight="1" x14ac:dyDescent="0.3">
      <c r="A48" s="510"/>
      <c r="B48" s="510"/>
      <c r="C48" s="510"/>
      <c r="D48" s="47">
        <f>ŞUBAT!N44</f>
        <v>0</v>
      </c>
      <c r="E48" s="575">
        <f>ŞUBAT!O44</f>
        <v>0</v>
      </c>
      <c r="F48" s="576"/>
      <c r="G48" s="57">
        <f>ŞUBAT!P44</f>
        <v>0</v>
      </c>
      <c r="H48" s="577" t="str">
        <f>IF(ŞUBAT!Q44=" "," ",IF(ŞUBAT!Q44=0,"Borç Bitti",ŞUBAT!Q44))</f>
        <v/>
      </c>
      <c r="I48" s="578"/>
      <c r="J48" s="51">
        <f>ŞUBAT!R44</f>
        <v>0</v>
      </c>
      <c r="K48" s="575">
        <f>ŞUBAT!S44</f>
        <v>0</v>
      </c>
      <c r="L48" s="576"/>
      <c r="M48" s="57">
        <f>ŞUBAT!T44</f>
        <v>0</v>
      </c>
      <c r="N48" s="577" t="str">
        <f>IF(ŞUBAT!U44=" "," ",IF(ŞUBAT!U44=0,"Alacak Bitti",ŞUBAT!U44))</f>
        <v/>
      </c>
      <c r="O48" s="608"/>
      <c r="P48" s="560"/>
      <c r="Q48" s="560"/>
      <c r="R48" s="560"/>
      <c r="S48" s="560"/>
      <c r="T48" s="560"/>
      <c r="U48" s="560"/>
    </row>
    <row r="49" spans="1:21" ht="18" customHeight="1" x14ac:dyDescent="0.3">
      <c r="A49" s="510"/>
      <c r="B49" s="510"/>
      <c r="C49" s="510"/>
      <c r="D49" s="58">
        <f>ŞUBAT!N45</f>
        <v>0</v>
      </c>
      <c r="E49" s="581">
        <f>ŞUBAT!O45</f>
        <v>0</v>
      </c>
      <c r="F49" s="582"/>
      <c r="G49" s="59">
        <f>ŞUBAT!P45</f>
        <v>0</v>
      </c>
      <c r="H49" s="583" t="str">
        <f>IF(ŞUBAT!Q45=" "," ",IF(ŞUBAT!Q45=0,"Borç Bitti",ŞUBAT!Q45))</f>
        <v/>
      </c>
      <c r="I49" s="584"/>
      <c r="J49" s="60">
        <f>ŞUBAT!R45</f>
        <v>0</v>
      </c>
      <c r="K49" s="581">
        <f>ŞUBAT!S45</f>
        <v>0</v>
      </c>
      <c r="L49" s="582"/>
      <c r="M49" s="59">
        <f>ŞUBAT!T45</f>
        <v>0</v>
      </c>
      <c r="N49" s="583" t="str">
        <f>IF(ŞUBAT!U45=" "," ",IF(ŞUBAT!U45=0,"Alacak Bitti",ŞUBAT!U45))</f>
        <v/>
      </c>
      <c r="O49" s="609"/>
      <c r="P49" s="560"/>
      <c r="Q49" s="560"/>
      <c r="R49" s="560"/>
      <c r="S49" s="560"/>
      <c r="T49" s="560"/>
      <c r="U49" s="560"/>
    </row>
    <row r="50" spans="1:21" ht="18" customHeight="1" x14ac:dyDescent="0.3">
      <c r="A50" s="510"/>
      <c r="B50" s="510"/>
      <c r="C50" s="510"/>
      <c r="D50" s="47">
        <f>ŞUBAT!N46</f>
        <v>0</v>
      </c>
      <c r="E50" s="575">
        <f>ŞUBAT!O46</f>
        <v>0</v>
      </c>
      <c r="F50" s="576"/>
      <c r="G50" s="57">
        <f>ŞUBAT!P46</f>
        <v>0</v>
      </c>
      <c r="H50" s="577" t="str">
        <f>IF(ŞUBAT!Q46=" "," ",IF(ŞUBAT!Q46=0,"Borç Bitti",ŞUBAT!Q46))</f>
        <v/>
      </c>
      <c r="I50" s="578"/>
      <c r="J50" s="51">
        <f>ŞUBAT!R46</f>
        <v>0</v>
      </c>
      <c r="K50" s="575">
        <f>ŞUBAT!S46</f>
        <v>0</v>
      </c>
      <c r="L50" s="576"/>
      <c r="M50" s="57">
        <f>ŞUBAT!T46</f>
        <v>0</v>
      </c>
      <c r="N50" s="577" t="str">
        <f>IF(ŞUBAT!U46=" "," ",IF(ŞUBAT!U46=0,"Alacak Bitti",ŞUBAT!U46))</f>
        <v/>
      </c>
      <c r="O50" s="608"/>
      <c r="P50" s="560"/>
      <c r="Q50" s="560"/>
      <c r="R50" s="560"/>
      <c r="S50" s="560"/>
      <c r="T50" s="560"/>
      <c r="U50" s="560"/>
    </row>
    <row r="51" spans="1:21" ht="18" customHeight="1" x14ac:dyDescent="0.3">
      <c r="A51" s="510"/>
      <c r="B51" s="510"/>
      <c r="C51" s="510"/>
      <c r="D51" s="58">
        <f>ŞUBAT!N47</f>
        <v>0</v>
      </c>
      <c r="E51" s="581">
        <f>ŞUBAT!O47</f>
        <v>0</v>
      </c>
      <c r="F51" s="582"/>
      <c r="G51" s="59">
        <f>ŞUBAT!P47</f>
        <v>0</v>
      </c>
      <c r="H51" s="583" t="str">
        <f>IF(ŞUBAT!Q47=" "," ",IF(ŞUBAT!Q47=0,"Borç Bitti",ŞUBAT!Q47))</f>
        <v/>
      </c>
      <c r="I51" s="584"/>
      <c r="J51" s="60">
        <f>ŞUBAT!R47</f>
        <v>0</v>
      </c>
      <c r="K51" s="581">
        <f>ŞUBAT!S47</f>
        <v>0</v>
      </c>
      <c r="L51" s="582"/>
      <c r="M51" s="59">
        <f>ŞUBAT!T47</f>
        <v>0</v>
      </c>
      <c r="N51" s="583" t="str">
        <f>IF(ŞUBAT!U47=" "," ",IF(ŞUBAT!U47=0,"Alacak Bitti",ŞUBAT!U47))</f>
        <v/>
      </c>
      <c r="O51" s="609"/>
      <c r="P51" s="560"/>
      <c r="Q51" s="560"/>
      <c r="R51" s="560"/>
      <c r="S51" s="560"/>
      <c r="T51" s="560"/>
      <c r="U51" s="560"/>
    </row>
    <row r="52" spans="1:21" ht="18" customHeight="1" x14ac:dyDescent="0.3">
      <c r="A52" s="510"/>
      <c r="B52" s="510"/>
      <c r="C52" s="510"/>
      <c r="D52" s="47">
        <f>ŞUBAT!N48</f>
        <v>0</v>
      </c>
      <c r="E52" s="575">
        <f>ŞUBAT!O48</f>
        <v>0</v>
      </c>
      <c r="F52" s="576"/>
      <c r="G52" s="57">
        <f>ŞUBAT!P48</f>
        <v>0</v>
      </c>
      <c r="H52" s="577" t="str">
        <f>IF(ŞUBAT!Q48=" "," ",IF(ŞUBAT!Q48=0,"Borç Bitti",ŞUBAT!Q48))</f>
        <v/>
      </c>
      <c r="I52" s="578"/>
      <c r="J52" s="51">
        <f>ŞUBAT!R48</f>
        <v>0</v>
      </c>
      <c r="K52" s="575">
        <f>ŞUBAT!S48</f>
        <v>0</v>
      </c>
      <c r="L52" s="576"/>
      <c r="M52" s="57">
        <f>ŞUBAT!T48</f>
        <v>0</v>
      </c>
      <c r="N52" s="577" t="str">
        <f>IF(ŞUBAT!U48=" "," ",IF(ŞUBAT!U48=0,"Alacak Bitti",ŞUBAT!U48))</f>
        <v/>
      </c>
      <c r="O52" s="608"/>
      <c r="P52" s="560"/>
      <c r="Q52" s="560"/>
      <c r="R52" s="560"/>
      <c r="S52" s="560"/>
      <c r="T52" s="560"/>
      <c r="U52" s="560"/>
    </row>
    <row r="53" spans="1:21" ht="18" customHeight="1" x14ac:dyDescent="0.3">
      <c r="A53" s="510"/>
      <c r="B53" s="510"/>
      <c r="C53" s="510"/>
      <c r="D53" s="58">
        <f>ŞUBAT!N49</f>
        <v>0</v>
      </c>
      <c r="E53" s="581">
        <f>ŞUBAT!O49</f>
        <v>0</v>
      </c>
      <c r="F53" s="582"/>
      <c r="G53" s="59">
        <f>ŞUBAT!P49</f>
        <v>0</v>
      </c>
      <c r="H53" s="583" t="str">
        <f>IF(ŞUBAT!Q49=" "," ",IF(ŞUBAT!Q49=0,"Borç Bitti",ŞUBAT!Q49))</f>
        <v/>
      </c>
      <c r="I53" s="584"/>
      <c r="J53" s="60">
        <f>ŞUBAT!R49</f>
        <v>0</v>
      </c>
      <c r="K53" s="581">
        <f>ŞUBAT!S49</f>
        <v>0</v>
      </c>
      <c r="L53" s="582"/>
      <c r="M53" s="59">
        <f>ŞUBAT!T49</f>
        <v>0</v>
      </c>
      <c r="N53" s="583" t="str">
        <f>IF(ŞUBAT!U49=" "," ",IF(ŞUBAT!U49=0,"Alacak Bitti",ŞUBAT!U49))</f>
        <v/>
      </c>
      <c r="O53" s="609"/>
      <c r="P53" s="560"/>
      <c r="Q53" s="560"/>
      <c r="R53" s="560"/>
      <c r="S53" s="560"/>
      <c r="T53" s="560"/>
      <c r="U53" s="560"/>
    </row>
    <row r="54" spans="1:21" ht="18" customHeight="1" x14ac:dyDescent="0.3">
      <c r="A54" s="510"/>
      <c r="B54" s="510"/>
      <c r="C54" s="510"/>
      <c r="D54" s="47">
        <f>ŞUBAT!N50</f>
        <v>0</v>
      </c>
      <c r="E54" s="575">
        <f>ŞUBAT!O50</f>
        <v>0</v>
      </c>
      <c r="F54" s="576"/>
      <c r="G54" s="57">
        <f>ŞUBAT!P50</f>
        <v>0</v>
      </c>
      <c r="H54" s="577" t="str">
        <f>IF(ŞUBAT!Q50=" "," ",IF(ŞUBAT!Q50=0,"Borç Bitti",ŞUBAT!Q50))</f>
        <v/>
      </c>
      <c r="I54" s="578"/>
      <c r="J54" s="51">
        <f>ŞUBAT!R50</f>
        <v>0</v>
      </c>
      <c r="K54" s="575">
        <f>ŞUBAT!S50</f>
        <v>0</v>
      </c>
      <c r="L54" s="576"/>
      <c r="M54" s="57">
        <f>ŞUBAT!T50</f>
        <v>0</v>
      </c>
      <c r="N54" s="577" t="str">
        <f>IF(ŞUBAT!U50=" "," ",IF(ŞUBAT!U50=0,"Alacak Bitti",ŞUBAT!U50))</f>
        <v/>
      </c>
      <c r="O54" s="608"/>
      <c r="P54" s="560"/>
      <c r="Q54" s="560"/>
      <c r="R54" s="560"/>
      <c r="S54" s="560"/>
      <c r="T54" s="560"/>
      <c r="U54" s="560"/>
    </row>
    <row r="55" spans="1:21" ht="18" customHeight="1" x14ac:dyDescent="0.3">
      <c r="A55" s="510"/>
      <c r="B55" s="510"/>
      <c r="C55" s="510"/>
      <c r="D55" s="58">
        <f>ŞUBAT!N51</f>
        <v>0</v>
      </c>
      <c r="E55" s="581">
        <f>ŞUBAT!O51</f>
        <v>0</v>
      </c>
      <c r="F55" s="582"/>
      <c r="G55" s="59">
        <f>ŞUBAT!P51</f>
        <v>0</v>
      </c>
      <c r="H55" s="583" t="str">
        <f>IF(ŞUBAT!Q51=" "," ",IF(ŞUBAT!Q51=0,"Borç Bitti",ŞUBAT!Q51))</f>
        <v/>
      </c>
      <c r="I55" s="584"/>
      <c r="J55" s="60">
        <f>ŞUBAT!R51</f>
        <v>0</v>
      </c>
      <c r="K55" s="581">
        <f>ŞUBAT!S51</f>
        <v>0</v>
      </c>
      <c r="L55" s="582"/>
      <c r="M55" s="59">
        <f>ŞUBAT!T51</f>
        <v>0</v>
      </c>
      <c r="N55" s="583" t="str">
        <f>IF(ŞUBAT!U51=" "," ",IF(ŞUBAT!U51=0,"Alacak Bitti",ŞUBAT!U51))</f>
        <v/>
      </c>
      <c r="O55" s="609"/>
      <c r="P55" s="560"/>
      <c r="Q55" s="560"/>
      <c r="R55" s="560"/>
      <c r="S55" s="560"/>
      <c r="T55" s="560"/>
      <c r="U55" s="560"/>
    </row>
    <row r="56" spans="1:21" ht="18" customHeight="1" x14ac:dyDescent="0.3">
      <c r="A56" s="510"/>
      <c r="B56" s="510"/>
      <c r="C56" s="510"/>
      <c r="D56" s="47">
        <f>ŞUBAT!N52</f>
        <v>0</v>
      </c>
      <c r="E56" s="575">
        <f>ŞUBAT!O52</f>
        <v>0</v>
      </c>
      <c r="F56" s="576"/>
      <c r="G56" s="57">
        <f>ŞUBAT!P52</f>
        <v>0</v>
      </c>
      <c r="H56" s="577" t="str">
        <f>IF(ŞUBAT!Q52=" "," ",IF(ŞUBAT!Q52=0,"Borç Bitti",ŞUBAT!Q52))</f>
        <v/>
      </c>
      <c r="I56" s="578"/>
      <c r="J56" s="51">
        <f>ŞUBAT!R52</f>
        <v>0</v>
      </c>
      <c r="K56" s="575">
        <f>ŞUBAT!S52</f>
        <v>0</v>
      </c>
      <c r="L56" s="576"/>
      <c r="M56" s="57">
        <f>ŞUBAT!T52</f>
        <v>0</v>
      </c>
      <c r="N56" s="577" t="str">
        <f>IF(ŞUBAT!U52=" "," ",IF(ŞUBAT!U52=0,"Alacak Bitti",ŞUBAT!U52))</f>
        <v/>
      </c>
      <c r="O56" s="608"/>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D59:O59"/>
    <mergeCell ref="D62:O93"/>
    <mergeCell ref="E56:F56"/>
    <mergeCell ref="H56:I56"/>
    <mergeCell ref="K56:L56"/>
    <mergeCell ref="N56:O56"/>
    <mergeCell ref="D57:O57"/>
    <mergeCell ref="D58:O58"/>
    <mergeCell ref="E54:F54"/>
    <mergeCell ref="H54:I54"/>
    <mergeCell ref="K54:L54"/>
    <mergeCell ref="N54:O54"/>
    <mergeCell ref="E55:F55"/>
    <mergeCell ref="H55:I55"/>
    <mergeCell ref="K55:L55"/>
    <mergeCell ref="N55:O55"/>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A1:C93"/>
    <mergeCell ref="D1:O3"/>
    <mergeCell ref="E12:F12"/>
    <mergeCell ref="H12:I12"/>
    <mergeCell ref="K12:L12"/>
    <mergeCell ref="N12:O12"/>
    <mergeCell ref="E13:F13"/>
    <mergeCell ref="H13:I13"/>
    <mergeCell ref="K13:L13"/>
    <mergeCell ref="N13:O13"/>
    <mergeCell ref="D10:I10"/>
    <mergeCell ref="J10:O10"/>
    <mergeCell ref="E11:F11"/>
    <mergeCell ref="H11:I11"/>
    <mergeCell ref="K11:L11"/>
    <mergeCell ref="N11:O11"/>
    <mergeCell ref="E16:F16"/>
    <mergeCell ref="H16:I16"/>
    <mergeCell ref="K16:L16"/>
    <mergeCell ref="N16:O16"/>
    <mergeCell ref="E17:F17"/>
    <mergeCell ref="H17:I17"/>
    <mergeCell ref="K17:L17"/>
    <mergeCell ref="N17:O17"/>
    <mergeCell ref="P1:U93"/>
    <mergeCell ref="V1:Y4"/>
    <mergeCell ref="D4:E4"/>
    <mergeCell ref="F4:O4"/>
    <mergeCell ref="D5:F5"/>
    <mergeCell ref="G5:I5"/>
    <mergeCell ref="J5:O9"/>
    <mergeCell ref="D6:E6"/>
    <mergeCell ref="G6:H6"/>
    <mergeCell ref="D7:E7"/>
    <mergeCell ref="G7:H7"/>
    <mergeCell ref="D8:E8"/>
    <mergeCell ref="G8:H8"/>
    <mergeCell ref="D9:E9"/>
    <mergeCell ref="G9:H9"/>
    <mergeCell ref="E14:F14"/>
    <mergeCell ref="H14:I14"/>
    <mergeCell ref="K14:L14"/>
    <mergeCell ref="N14:O14"/>
    <mergeCell ref="E15:F15"/>
    <mergeCell ref="H15:I15"/>
    <mergeCell ref="K15:L15"/>
    <mergeCell ref="N15:O15"/>
    <mergeCell ref="E20:F20"/>
  </mergeCells>
  <pageMargins left="0.7" right="0.7" top="0.75" bottom="0.75" header="0.3" footer="0.3"/>
  <pageSetup paperSize="9" scale="70" orientation="portrait" horizontalDpi="360" verticalDpi="36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ayfa23">
    <tabColor rgb="FF92D050"/>
  </sheetPr>
  <dimension ref="A1:Z93"/>
  <sheetViews>
    <sheetView showZeros="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7.5546875" style="2" customWidth="1"/>
    <col min="5" max="5" width="12.88671875" style="2" customWidth="1"/>
    <col min="6" max="6" width="10.6640625" style="2" customWidth="1"/>
    <col min="7" max="7" width="7.5546875" style="2" customWidth="1"/>
    <col min="8" max="8" width="12.88671875" style="2" customWidth="1"/>
    <col min="9" max="9" width="10.6640625" style="2" customWidth="1"/>
    <col min="10" max="10" width="7.5546875" style="2" customWidth="1"/>
    <col min="11" max="11" width="12.88671875" style="2" customWidth="1"/>
    <col min="12" max="12" width="10.6640625" style="2" customWidth="1"/>
    <col min="13" max="13" width="7.5546875" style="2" customWidth="1"/>
    <col min="14" max="14" width="12.88671875" style="2" customWidth="1"/>
    <col min="15" max="20" width="10.6640625" style="2" customWidth="1"/>
    <col min="21" max="21" width="12.664062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MART!N1&amp;" "&amp;"AYI GELİR GİDER DURUM RAPORU"</f>
        <v>MART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MART!B3</f>
        <v>0</v>
      </c>
      <c r="G5" s="559" t="str">
        <f>AYARLAR!B8</f>
        <v>TOPLAM GELİR</v>
      </c>
      <c r="H5" s="559"/>
      <c r="I5" s="41">
        <f>MART!D1</f>
        <v>0</v>
      </c>
      <c r="J5" s="566"/>
      <c r="K5" s="566"/>
      <c r="L5" s="566"/>
      <c r="M5" s="566"/>
      <c r="N5" s="566"/>
      <c r="O5" s="567"/>
      <c r="P5" s="560"/>
      <c r="Q5" s="560"/>
      <c r="R5" s="560"/>
      <c r="S5" s="560"/>
      <c r="T5" s="560"/>
      <c r="U5" s="560"/>
      <c r="V5" s="206"/>
      <c r="W5" s="7" t="s">
        <v>37</v>
      </c>
      <c r="X5" s="7" t="s">
        <v>38</v>
      </c>
      <c r="Y5" s="7" t="s">
        <v>21</v>
      </c>
      <c r="Z5" s="8"/>
    </row>
    <row r="6" spans="1:26" ht="24.9" customHeight="1" x14ac:dyDescent="0.3">
      <c r="A6" s="510"/>
      <c r="B6" s="510"/>
      <c r="C6" s="510"/>
      <c r="D6" s="559" t="str">
        <f>AYARLAR!E10</f>
        <v>EV TOPLAM GİDER</v>
      </c>
      <c r="E6" s="559"/>
      <c r="F6" s="40">
        <f>MART!E3</f>
        <v>0</v>
      </c>
      <c r="G6" s="559" t="str">
        <f>AYARLAR!H8</f>
        <v>TOPLAM GİDER</v>
      </c>
      <c r="H6" s="559"/>
      <c r="I6" s="41">
        <f>MART!J1</f>
        <v>0</v>
      </c>
      <c r="J6" s="568"/>
      <c r="K6" s="568"/>
      <c r="L6" s="568"/>
      <c r="M6" s="568"/>
      <c r="N6" s="568"/>
      <c r="O6" s="569"/>
      <c r="P6" s="560"/>
      <c r="Q6" s="560"/>
      <c r="R6" s="560"/>
      <c r="S6" s="560"/>
      <c r="T6" s="560"/>
      <c r="U6" s="560"/>
      <c r="V6" s="201" t="s">
        <v>26</v>
      </c>
      <c r="W6" s="202">
        <f>OCAK!D1</f>
        <v>0</v>
      </c>
      <c r="X6" s="202">
        <f>OCAK!J1</f>
        <v>0</v>
      </c>
      <c r="Y6" s="202">
        <f>OCAK!P5</f>
        <v>0</v>
      </c>
      <c r="Z6" s="8"/>
    </row>
    <row r="7" spans="1:26" ht="24.9" customHeight="1" x14ac:dyDescent="0.3">
      <c r="A7" s="510"/>
      <c r="B7" s="510"/>
      <c r="C7" s="510"/>
      <c r="D7" s="559" t="str">
        <f>AYARLAR!H10</f>
        <v>İŞ TOPLAM GELİR</v>
      </c>
      <c r="E7" s="559"/>
      <c r="F7" s="40">
        <f>MART!H3</f>
        <v>0</v>
      </c>
      <c r="G7" s="559" t="str">
        <f>"ÖNCEKİ AYDAN"&amp;" "&amp;AYARLAR!N10</f>
        <v>ÖNCEKİ AYDAN DEVİR</v>
      </c>
      <c r="H7" s="559"/>
      <c r="I7" s="41">
        <f>MART!P4</f>
        <v>0</v>
      </c>
      <c r="J7" s="568"/>
      <c r="K7" s="568"/>
      <c r="L7" s="568"/>
      <c r="M7" s="568"/>
      <c r="N7" s="568"/>
      <c r="O7" s="569"/>
      <c r="P7" s="560"/>
      <c r="Q7" s="560"/>
      <c r="R7" s="560"/>
      <c r="S7" s="560"/>
      <c r="T7" s="560"/>
      <c r="U7" s="560"/>
      <c r="V7" s="203" t="s">
        <v>25</v>
      </c>
      <c r="W7" s="203">
        <f>ŞUBAT!D1</f>
        <v>0</v>
      </c>
      <c r="X7" s="203">
        <f>ŞUBAT!J1</f>
        <v>0</v>
      </c>
      <c r="Y7" s="203">
        <f>ŞUBAT!P5</f>
        <v>0</v>
      </c>
      <c r="Z7" s="8"/>
    </row>
    <row r="8" spans="1:26" ht="24.9" customHeight="1" x14ac:dyDescent="0.3">
      <c r="A8" s="510"/>
      <c r="B8" s="510"/>
      <c r="C8" s="510"/>
      <c r="D8" s="559" t="str">
        <f>AYARLAR!K10</f>
        <v>İŞ TOPLAM GİDER</v>
      </c>
      <c r="E8" s="559"/>
      <c r="F8" s="40">
        <f>MART!K3</f>
        <v>0</v>
      </c>
      <c r="G8" s="559" t="str">
        <f>AYARLAR!N11&amp;" "&amp;"'DAKİ PARA"</f>
        <v>KASA 'DAKİ PARA</v>
      </c>
      <c r="H8" s="559"/>
      <c r="I8" s="41">
        <f>MART!P5</f>
        <v>0</v>
      </c>
      <c r="J8" s="568"/>
      <c r="K8" s="568"/>
      <c r="L8" s="568"/>
      <c r="M8" s="568"/>
      <c r="N8" s="568"/>
      <c r="O8" s="569"/>
      <c r="P8" s="560"/>
      <c r="Q8" s="560"/>
      <c r="R8" s="560"/>
      <c r="S8" s="560"/>
      <c r="T8" s="560"/>
      <c r="U8" s="560"/>
      <c r="V8" s="203" t="s">
        <v>27</v>
      </c>
      <c r="W8" s="203">
        <f>MART!D1</f>
        <v>0</v>
      </c>
      <c r="X8" s="203">
        <f>MART!J1</f>
        <v>0</v>
      </c>
      <c r="Y8" s="203">
        <f>MART!P5</f>
        <v>0</v>
      </c>
      <c r="Z8" s="8"/>
    </row>
    <row r="9" spans="1:26" ht="24.9" customHeight="1" x14ac:dyDescent="0.3">
      <c r="A9" s="510"/>
      <c r="B9" s="510"/>
      <c r="C9" s="510"/>
      <c r="D9" s="42" t="s">
        <v>45</v>
      </c>
      <c r="E9" s="43">
        <f>MART!P2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47">
        <f>MART!B8</f>
        <v>0</v>
      </c>
      <c r="E12" s="48">
        <f>MART!C8</f>
        <v>0</v>
      </c>
      <c r="F12" s="49">
        <f>MART!D8</f>
        <v>0</v>
      </c>
      <c r="G12" s="47">
        <f>MART!E8</f>
        <v>0</v>
      </c>
      <c r="H12" s="48">
        <f>MART!F8</f>
        <v>0</v>
      </c>
      <c r="I12" s="50">
        <f>MART!G8</f>
        <v>0</v>
      </c>
      <c r="J12" s="51">
        <f>MART!H8</f>
        <v>0</v>
      </c>
      <c r="K12" s="48">
        <f>MART!I8</f>
        <v>0</v>
      </c>
      <c r="L12" s="49">
        <f>MART!J8</f>
        <v>0</v>
      </c>
      <c r="M12" s="47">
        <f>MART!K8</f>
        <v>0</v>
      </c>
      <c r="N12" s="48">
        <f>MART!L8</f>
        <v>0</v>
      </c>
      <c r="O12" s="49">
        <f>MART!M8</f>
        <v>0</v>
      </c>
      <c r="P12" s="560"/>
      <c r="Q12" s="560"/>
      <c r="R12" s="560"/>
      <c r="S12" s="560"/>
      <c r="T12" s="560"/>
      <c r="U12" s="560"/>
    </row>
    <row r="13" spans="1:26" ht="18" customHeight="1" x14ac:dyDescent="0.3">
      <c r="A13" s="510"/>
      <c r="B13" s="510"/>
      <c r="C13" s="510"/>
      <c r="D13" s="58">
        <f>MART!B9</f>
        <v>0</v>
      </c>
      <c r="E13" s="61">
        <f>MART!C9</f>
        <v>0</v>
      </c>
      <c r="F13" s="62">
        <f>MART!D9</f>
        <v>0</v>
      </c>
      <c r="G13" s="58">
        <f>MART!E9</f>
        <v>0</v>
      </c>
      <c r="H13" s="61">
        <f>MART!F9</f>
        <v>0</v>
      </c>
      <c r="I13" s="63">
        <f>MART!G9</f>
        <v>0</v>
      </c>
      <c r="J13" s="60">
        <f>MART!H9</f>
        <v>0</v>
      </c>
      <c r="K13" s="61">
        <f>MART!I9</f>
        <v>0</v>
      </c>
      <c r="L13" s="62">
        <f>MART!J9</f>
        <v>0</v>
      </c>
      <c r="M13" s="58">
        <f>MART!K9</f>
        <v>0</v>
      </c>
      <c r="N13" s="61">
        <f>MART!L9</f>
        <v>0</v>
      </c>
      <c r="O13" s="62">
        <f>MART!M9</f>
        <v>0</v>
      </c>
      <c r="P13" s="560"/>
      <c r="Q13" s="560"/>
      <c r="R13" s="560"/>
      <c r="S13" s="560"/>
      <c r="T13" s="560"/>
      <c r="U13" s="560"/>
    </row>
    <row r="14" spans="1:26" ht="18" customHeight="1" x14ac:dyDescent="0.3">
      <c r="A14" s="510"/>
      <c r="B14" s="510"/>
      <c r="C14" s="510"/>
      <c r="D14" s="47">
        <f>MART!B10</f>
        <v>0</v>
      </c>
      <c r="E14" s="48">
        <f>MART!C10</f>
        <v>0</v>
      </c>
      <c r="F14" s="49">
        <f>MART!D10</f>
        <v>0</v>
      </c>
      <c r="G14" s="47">
        <f>MART!E10</f>
        <v>0</v>
      </c>
      <c r="H14" s="48">
        <f>MART!F10</f>
        <v>0</v>
      </c>
      <c r="I14" s="50">
        <f>MART!G10</f>
        <v>0</v>
      </c>
      <c r="J14" s="51">
        <f>MART!H10</f>
        <v>0</v>
      </c>
      <c r="K14" s="48">
        <f>MART!I10</f>
        <v>0</v>
      </c>
      <c r="L14" s="49">
        <f>MART!J10</f>
        <v>0</v>
      </c>
      <c r="M14" s="47">
        <f>MART!K10</f>
        <v>0</v>
      </c>
      <c r="N14" s="48">
        <f>MART!L10</f>
        <v>0</v>
      </c>
      <c r="O14" s="49">
        <f>MART!M10</f>
        <v>0</v>
      </c>
      <c r="P14" s="560"/>
      <c r="Q14" s="560"/>
      <c r="R14" s="560"/>
      <c r="S14" s="560"/>
      <c r="T14" s="560"/>
      <c r="U14" s="560"/>
    </row>
    <row r="15" spans="1:26" ht="18" customHeight="1" x14ac:dyDescent="0.3">
      <c r="A15" s="510"/>
      <c r="B15" s="510"/>
      <c r="C15" s="510"/>
      <c r="D15" s="58">
        <f>MART!B11</f>
        <v>0</v>
      </c>
      <c r="E15" s="61">
        <f>MART!C11</f>
        <v>0</v>
      </c>
      <c r="F15" s="62">
        <f>MART!D11</f>
        <v>0</v>
      </c>
      <c r="G15" s="58">
        <f>MART!E11</f>
        <v>0</v>
      </c>
      <c r="H15" s="61">
        <f>MART!F11</f>
        <v>0</v>
      </c>
      <c r="I15" s="63">
        <f>MART!G11</f>
        <v>0</v>
      </c>
      <c r="J15" s="60">
        <f>MART!H11</f>
        <v>0</v>
      </c>
      <c r="K15" s="61">
        <f>MART!I11</f>
        <v>0</v>
      </c>
      <c r="L15" s="62">
        <f>MART!J11</f>
        <v>0</v>
      </c>
      <c r="M15" s="58">
        <f>MART!K11</f>
        <v>0</v>
      </c>
      <c r="N15" s="61">
        <f>MART!L11</f>
        <v>0</v>
      </c>
      <c r="O15" s="62">
        <f>MART!M11</f>
        <v>0</v>
      </c>
      <c r="P15" s="560"/>
      <c r="Q15" s="560"/>
      <c r="R15" s="560"/>
      <c r="S15" s="560"/>
      <c r="T15" s="560"/>
      <c r="U15" s="560"/>
    </row>
    <row r="16" spans="1:26" ht="18" customHeight="1" x14ac:dyDescent="0.3">
      <c r="A16" s="510"/>
      <c r="B16" s="510"/>
      <c r="C16" s="510"/>
      <c r="D16" s="47">
        <f>MART!B12</f>
        <v>0</v>
      </c>
      <c r="E16" s="48">
        <f>MART!C12</f>
        <v>0</v>
      </c>
      <c r="F16" s="49">
        <f>MART!D12</f>
        <v>0</v>
      </c>
      <c r="G16" s="47">
        <f>MART!E12</f>
        <v>0</v>
      </c>
      <c r="H16" s="48">
        <f>MART!F12</f>
        <v>0</v>
      </c>
      <c r="I16" s="50">
        <f>MART!G12</f>
        <v>0</v>
      </c>
      <c r="J16" s="51">
        <f>MART!H12</f>
        <v>0</v>
      </c>
      <c r="K16" s="48">
        <f>MART!I12</f>
        <v>0</v>
      </c>
      <c r="L16" s="49">
        <f>MART!J12</f>
        <v>0</v>
      </c>
      <c r="M16" s="47">
        <f>MART!K12</f>
        <v>0</v>
      </c>
      <c r="N16" s="48">
        <f>MART!L12</f>
        <v>0</v>
      </c>
      <c r="O16" s="49">
        <f>MART!M12</f>
        <v>0</v>
      </c>
      <c r="P16" s="560"/>
      <c r="Q16" s="560"/>
      <c r="R16" s="560"/>
      <c r="S16" s="560"/>
      <c r="T16" s="560"/>
      <c r="U16" s="560"/>
    </row>
    <row r="17" spans="1:21" ht="18" customHeight="1" x14ac:dyDescent="0.3">
      <c r="A17" s="510"/>
      <c r="B17" s="510"/>
      <c r="C17" s="510"/>
      <c r="D17" s="58">
        <f>MART!B13</f>
        <v>0</v>
      </c>
      <c r="E17" s="61">
        <f>MART!C13</f>
        <v>0</v>
      </c>
      <c r="F17" s="62">
        <f>MART!D13</f>
        <v>0</v>
      </c>
      <c r="G17" s="58">
        <f>MART!E13</f>
        <v>0</v>
      </c>
      <c r="H17" s="61">
        <f>MART!F13</f>
        <v>0</v>
      </c>
      <c r="I17" s="63">
        <f>MART!G13</f>
        <v>0</v>
      </c>
      <c r="J17" s="60">
        <f>MART!H13</f>
        <v>0</v>
      </c>
      <c r="K17" s="61">
        <f>MART!I13</f>
        <v>0</v>
      </c>
      <c r="L17" s="62">
        <f>MART!J13</f>
        <v>0</v>
      </c>
      <c r="M17" s="58">
        <f>MART!K13</f>
        <v>0</v>
      </c>
      <c r="N17" s="61">
        <f>MART!L13</f>
        <v>0</v>
      </c>
      <c r="O17" s="62">
        <f>MART!M13</f>
        <v>0</v>
      </c>
      <c r="P17" s="560"/>
      <c r="Q17" s="560"/>
      <c r="R17" s="560"/>
      <c r="S17" s="560"/>
      <c r="T17" s="560"/>
      <c r="U17" s="560"/>
    </row>
    <row r="18" spans="1:21" ht="18" customHeight="1" x14ac:dyDescent="0.3">
      <c r="A18" s="510"/>
      <c r="B18" s="510"/>
      <c r="C18" s="510"/>
      <c r="D18" s="47">
        <f>MART!B14</f>
        <v>0</v>
      </c>
      <c r="E18" s="48">
        <f>MART!C14</f>
        <v>0</v>
      </c>
      <c r="F18" s="49">
        <f>MART!D14</f>
        <v>0</v>
      </c>
      <c r="G18" s="47">
        <f>MART!E14</f>
        <v>0</v>
      </c>
      <c r="H18" s="48">
        <f>MART!F14</f>
        <v>0</v>
      </c>
      <c r="I18" s="50">
        <f>MART!G14</f>
        <v>0</v>
      </c>
      <c r="J18" s="51">
        <f>MART!H14</f>
        <v>0</v>
      </c>
      <c r="K18" s="48">
        <f>MART!I14</f>
        <v>0</v>
      </c>
      <c r="L18" s="49">
        <f>MART!J14</f>
        <v>0</v>
      </c>
      <c r="M18" s="47">
        <f>MART!K14</f>
        <v>0</v>
      </c>
      <c r="N18" s="48">
        <f>MART!L14</f>
        <v>0</v>
      </c>
      <c r="O18" s="49">
        <f>MART!M14</f>
        <v>0</v>
      </c>
      <c r="P18" s="560"/>
      <c r="Q18" s="560"/>
      <c r="R18" s="560"/>
      <c r="S18" s="560"/>
      <c r="T18" s="560"/>
      <c r="U18" s="560"/>
    </row>
    <row r="19" spans="1:21" ht="18" customHeight="1" x14ac:dyDescent="0.3">
      <c r="A19" s="510"/>
      <c r="B19" s="510"/>
      <c r="C19" s="510"/>
      <c r="D19" s="58">
        <f>MART!B15</f>
        <v>0</v>
      </c>
      <c r="E19" s="61">
        <f>MART!C15</f>
        <v>0</v>
      </c>
      <c r="F19" s="62">
        <f>MART!D15</f>
        <v>0</v>
      </c>
      <c r="G19" s="58">
        <f>MART!E15</f>
        <v>0</v>
      </c>
      <c r="H19" s="61">
        <f>MART!F15</f>
        <v>0</v>
      </c>
      <c r="I19" s="63">
        <f>MART!G15</f>
        <v>0</v>
      </c>
      <c r="J19" s="60">
        <f>MART!H15</f>
        <v>0</v>
      </c>
      <c r="K19" s="61">
        <f>MART!I15</f>
        <v>0</v>
      </c>
      <c r="L19" s="62">
        <f>MART!J15</f>
        <v>0</v>
      </c>
      <c r="M19" s="58">
        <f>MART!K15</f>
        <v>0</v>
      </c>
      <c r="N19" s="61">
        <f>MART!L15</f>
        <v>0</v>
      </c>
      <c r="O19" s="62">
        <f>MART!M15</f>
        <v>0</v>
      </c>
      <c r="P19" s="560"/>
      <c r="Q19" s="560"/>
      <c r="R19" s="560"/>
      <c r="S19" s="560"/>
      <c r="T19" s="560"/>
      <c r="U19" s="560"/>
    </row>
    <row r="20" spans="1:21" ht="18" customHeight="1" x14ac:dyDescent="0.3">
      <c r="A20" s="510"/>
      <c r="B20" s="510"/>
      <c r="C20" s="510"/>
      <c r="D20" s="47">
        <f>MART!B16</f>
        <v>0</v>
      </c>
      <c r="E20" s="48">
        <f>MART!C16</f>
        <v>0</v>
      </c>
      <c r="F20" s="49">
        <f>MART!D16</f>
        <v>0</v>
      </c>
      <c r="G20" s="47">
        <f>MART!E16</f>
        <v>0</v>
      </c>
      <c r="H20" s="48">
        <f>MART!F16</f>
        <v>0</v>
      </c>
      <c r="I20" s="50">
        <f>MART!G16</f>
        <v>0</v>
      </c>
      <c r="J20" s="51">
        <f>MART!H16</f>
        <v>0</v>
      </c>
      <c r="K20" s="48">
        <f>MART!I16</f>
        <v>0</v>
      </c>
      <c r="L20" s="49">
        <f>MART!J16</f>
        <v>0</v>
      </c>
      <c r="M20" s="47">
        <f>MART!K16</f>
        <v>0</v>
      </c>
      <c r="N20" s="48">
        <f>MART!L16</f>
        <v>0</v>
      </c>
      <c r="O20" s="49">
        <f>MART!M16</f>
        <v>0</v>
      </c>
      <c r="P20" s="560"/>
      <c r="Q20" s="560"/>
      <c r="R20" s="560"/>
      <c r="S20" s="560"/>
      <c r="T20" s="560"/>
      <c r="U20" s="560"/>
    </row>
    <row r="21" spans="1:21" ht="18" customHeight="1" x14ac:dyDescent="0.3">
      <c r="A21" s="510"/>
      <c r="B21" s="510"/>
      <c r="C21" s="510"/>
      <c r="D21" s="58">
        <f>MART!B17</f>
        <v>0</v>
      </c>
      <c r="E21" s="61">
        <f>MART!C17</f>
        <v>0</v>
      </c>
      <c r="F21" s="62">
        <f>MART!D17</f>
        <v>0</v>
      </c>
      <c r="G21" s="58">
        <f>MART!E17</f>
        <v>0</v>
      </c>
      <c r="H21" s="61">
        <f>MART!F17</f>
        <v>0</v>
      </c>
      <c r="I21" s="63">
        <f>MART!G17</f>
        <v>0</v>
      </c>
      <c r="J21" s="60">
        <f>MART!H17</f>
        <v>0</v>
      </c>
      <c r="K21" s="61">
        <f>MART!I17</f>
        <v>0</v>
      </c>
      <c r="L21" s="62">
        <f>MART!J17</f>
        <v>0</v>
      </c>
      <c r="M21" s="58">
        <f>MART!K17</f>
        <v>0</v>
      </c>
      <c r="N21" s="61">
        <f>MART!L17</f>
        <v>0</v>
      </c>
      <c r="O21" s="62">
        <f>MART!M17</f>
        <v>0</v>
      </c>
      <c r="P21" s="560"/>
      <c r="Q21" s="560"/>
      <c r="R21" s="560"/>
      <c r="S21" s="560"/>
      <c r="T21" s="560"/>
      <c r="U21" s="560"/>
    </row>
    <row r="22" spans="1:21" ht="18" customHeight="1" x14ac:dyDescent="0.3">
      <c r="A22" s="510"/>
      <c r="B22" s="510"/>
      <c r="C22" s="510"/>
      <c r="D22" s="47">
        <f>MART!B18</f>
        <v>0</v>
      </c>
      <c r="E22" s="48">
        <f>MART!C18</f>
        <v>0</v>
      </c>
      <c r="F22" s="49">
        <f>MART!D18</f>
        <v>0</v>
      </c>
      <c r="G22" s="47">
        <f>MART!E18</f>
        <v>0</v>
      </c>
      <c r="H22" s="48">
        <f>MART!F18</f>
        <v>0</v>
      </c>
      <c r="I22" s="50">
        <f>MART!G18</f>
        <v>0</v>
      </c>
      <c r="J22" s="51">
        <f>MART!H18</f>
        <v>0</v>
      </c>
      <c r="K22" s="48">
        <f>MART!I18</f>
        <v>0</v>
      </c>
      <c r="L22" s="49">
        <f>MART!J18</f>
        <v>0</v>
      </c>
      <c r="M22" s="47">
        <f>MART!K18</f>
        <v>0</v>
      </c>
      <c r="N22" s="48">
        <f>MART!L18</f>
        <v>0</v>
      </c>
      <c r="O22" s="49">
        <f>MART!M18</f>
        <v>0</v>
      </c>
      <c r="P22" s="560"/>
      <c r="Q22" s="560"/>
      <c r="R22" s="560"/>
      <c r="S22" s="560"/>
      <c r="T22" s="560"/>
      <c r="U22" s="560"/>
    </row>
    <row r="23" spans="1:21" ht="18" customHeight="1" x14ac:dyDescent="0.3">
      <c r="A23" s="510"/>
      <c r="B23" s="510"/>
      <c r="C23" s="510"/>
      <c r="D23" s="58">
        <f>MART!B19</f>
        <v>0</v>
      </c>
      <c r="E23" s="61">
        <f>MART!C19</f>
        <v>0</v>
      </c>
      <c r="F23" s="62">
        <f>MART!D19</f>
        <v>0</v>
      </c>
      <c r="G23" s="58">
        <f>MART!E19</f>
        <v>0</v>
      </c>
      <c r="H23" s="61">
        <f>MART!F19</f>
        <v>0</v>
      </c>
      <c r="I23" s="63">
        <f>MART!G19</f>
        <v>0</v>
      </c>
      <c r="J23" s="60">
        <f>MART!H19</f>
        <v>0</v>
      </c>
      <c r="K23" s="61">
        <f>MART!I19</f>
        <v>0</v>
      </c>
      <c r="L23" s="62">
        <f>MART!J19</f>
        <v>0</v>
      </c>
      <c r="M23" s="58">
        <f>MART!K19</f>
        <v>0</v>
      </c>
      <c r="N23" s="61">
        <f>MART!L19</f>
        <v>0</v>
      </c>
      <c r="O23" s="62">
        <f>MART!M19</f>
        <v>0</v>
      </c>
      <c r="P23" s="560"/>
      <c r="Q23" s="560"/>
      <c r="R23" s="560"/>
      <c r="S23" s="560"/>
      <c r="T23" s="560"/>
      <c r="U23" s="560"/>
    </row>
    <row r="24" spans="1:21" ht="18" customHeight="1" x14ac:dyDescent="0.3">
      <c r="A24" s="510"/>
      <c r="B24" s="510"/>
      <c r="C24" s="510"/>
      <c r="D24" s="47">
        <f>MART!B20</f>
        <v>0</v>
      </c>
      <c r="E24" s="48">
        <f>MART!C20</f>
        <v>0</v>
      </c>
      <c r="F24" s="49">
        <f>MART!D20</f>
        <v>0</v>
      </c>
      <c r="G24" s="47">
        <f>MART!E20</f>
        <v>0</v>
      </c>
      <c r="H24" s="48">
        <f>MART!F20</f>
        <v>0</v>
      </c>
      <c r="I24" s="50">
        <f>MART!G20</f>
        <v>0</v>
      </c>
      <c r="J24" s="51">
        <f>MART!H20</f>
        <v>0</v>
      </c>
      <c r="K24" s="48">
        <f>MART!I20</f>
        <v>0</v>
      </c>
      <c r="L24" s="49">
        <f>MART!J20</f>
        <v>0</v>
      </c>
      <c r="M24" s="47">
        <f>MART!K20</f>
        <v>0</v>
      </c>
      <c r="N24" s="48">
        <f>MART!L20</f>
        <v>0</v>
      </c>
      <c r="O24" s="49">
        <f>MART!M20</f>
        <v>0</v>
      </c>
      <c r="P24" s="560"/>
      <c r="Q24" s="560"/>
      <c r="R24" s="560"/>
      <c r="S24" s="560"/>
      <c r="T24" s="560"/>
      <c r="U24" s="560"/>
    </row>
    <row r="25" spans="1:21" ht="18" customHeight="1" x14ac:dyDescent="0.3">
      <c r="A25" s="510"/>
      <c r="B25" s="510"/>
      <c r="C25" s="510"/>
      <c r="D25" s="58">
        <f>MART!B21</f>
        <v>0</v>
      </c>
      <c r="E25" s="61">
        <f>MART!C21</f>
        <v>0</v>
      </c>
      <c r="F25" s="62">
        <f>MART!D21</f>
        <v>0</v>
      </c>
      <c r="G25" s="58">
        <f>MART!E21</f>
        <v>0</v>
      </c>
      <c r="H25" s="61">
        <f>MART!F21</f>
        <v>0</v>
      </c>
      <c r="I25" s="63">
        <f>MART!G21</f>
        <v>0</v>
      </c>
      <c r="J25" s="60">
        <f>MART!H21</f>
        <v>0</v>
      </c>
      <c r="K25" s="61">
        <f>MART!I21</f>
        <v>0</v>
      </c>
      <c r="L25" s="62">
        <f>MART!J21</f>
        <v>0</v>
      </c>
      <c r="M25" s="58">
        <f>MART!K21</f>
        <v>0</v>
      </c>
      <c r="N25" s="61">
        <f>MART!L21</f>
        <v>0</v>
      </c>
      <c r="O25" s="62">
        <f>MART!M21</f>
        <v>0</v>
      </c>
      <c r="P25" s="560"/>
      <c r="Q25" s="560"/>
      <c r="R25" s="560"/>
      <c r="S25" s="560"/>
      <c r="T25" s="560"/>
      <c r="U25" s="560"/>
    </row>
    <row r="26" spans="1:21" ht="18" customHeight="1" x14ac:dyDescent="0.3">
      <c r="A26" s="510"/>
      <c r="B26" s="510"/>
      <c r="C26" s="510"/>
      <c r="D26" s="47">
        <f>MART!B22</f>
        <v>0</v>
      </c>
      <c r="E26" s="48">
        <f>MART!C22</f>
        <v>0</v>
      </c>
      <c r="F26" s="49">
        <f>MART!D22</f>
        <v>0</v>
      </c>
      <c r="G26" s="47">
        <f>MART!E22</f>
        <v>0</v>
      </c>
      <c r="H26" s="48">
        <f>MART!F22</f>
        <v>0</v>
      </c>
      <c r="I26" s="50">
        <f>MART!G22</f>
        <v>0</v>
      </c>
      <c r="J26" s="51">
        <f>MART!H22</f>
        <v>0</v>
      </c>
      <c r="K26" s="48">
        <f>MART!I22</f>
        <v>0</v>
      </c>
      <c r="L26" s="49">
        <f>MART!J22</f>
        <v>0</v>
      </c>
      <c r="M26" s="47">
        <f>MART!K22</f>
        <v>0</v>
      </c>
      <c r="N26" s="48">
        <f>MART!L22</f>
        <v>0</v>
      </c>
      <c r="O26" s="49">
        <f>MART!M22</f>
        <v>0</v>
      </c>
      <c r="P26" s="560"/>
      <c r="Q26" s="560"/>
      <c r="R26" s="560"/>
      <c r="S26" s="560"/>
      <c r="T26" s="560"/>
      <c r="U26" s="560"/>
    </row>
    <row r="27" spans="1:21" ht="18" customHeight="1" x14ac:dyDescent="0.3">
      <c r="A27" s="510"/>
      <c r="B27" s="510"/>
      <c r="C27" s="510"/>
      <c r="D27" s="58">
        <f>MART!B23</f>
        <v>0</v>
      </c>
      <c r="E27" s="61">
        <f>MART!C23</f>
        <v>0</v>
      </c>
      <c r="F27" s="62">
        <f>MART!D23</f>
        <v>0</v>
      </c>
      <c r="G27" s="58">
        <f>MART!E23</f>
        <v>0</v>
      </c>
      <c r="H27" s="61">
        <f>MART!F23</f>
        <v>0</v>
      </c>
      <c r="I27" s="63">
        <f>MART!G23</f>
        <v>0</v>
      </c>
      <c r="J27" s="60">
        <f>MART!H23</f>
        <v>0</v>
      </c>
      <c r="K27" s="61">
        <f>MART!I23</f>
        <v>0</v>
      </c>
      <c r="L27" s="62">
        <f>MART!J23</f>
        <v>0</v>
      </c>
      <c r="M27" s="58">
        <f>MART!K23</f>
        <v>0</v>
      </c>
      <c r="N27" s="61">
        <f>MART!L23</f>
        <v>0</v>
      </c>
      <c r="O27" s="62">
        <f>MART!M23</f>
        <v>0</v>
      </c>
      <c r="P27" s="560"/>
      <c r="Q27" s="560"/>
      <c r="R27" s="560"/>
      <c r="S27" s="560"/>
      <c r="T27" s="560"/>
      <c r="U27" s="560"/>
    </row>
    <row r="28" spans="1:21" ht="18" customHeight="1" x14ac:dyDescent="0.3">
      <c r="A28" s="510"/>
      <c r="B28" s="510"/>
      <c r="C28" s="510"/>
      <c r="D28" s="47">
        <f>MART!B24</f>
        <v>0</v>
      </c>
      <c r="E28" s="48">
        <f>MART!C24</f>
        <v>0</v>
      </c>
      <c r="F28" s="49">
        <f>MART!D24</f>
        <v>0</v>
      </c>
      <c r="G28" s="47">
        <f>MART!E24</f>
        <v>0</v>
      </c>
      <c r="H28" s="48">
        <f>MART!F24</f>
        <v>0</v>
      </c>
      <c r="I28" s="50">
        <f>MART!G24</f>
        <v>0</v>
      </c>
      <c r="J28" s="51">
        <f>MART!H24</f>
        <v>0</v>
      </c>
      <c r="K28" s="48">
        <f>MART!I24</f>
        <v>0</v>
      </c>
      <c r="L28" s="49">
        <f>MART!J24</f>
        <v>0</v>
      </c>
      <c r="M28" s="47">
        <f>MART!K24</f>
        <v>0</v>
      </c>
      <c r="N28" s="48">
        <f>MART!L24</f>
        <v>0</v>
      </c>
      <c r="O28" s="49">
        <f>MART!M24</f>
        <v>0</v>
      </c>
      <c r="P28" s="560"/>
      <c r="Q28" s="560"/>
      <c r="R28" s="560"/>
      <c r="S28" s="560"/>
      <c r="T28" s="560"/>
      <c r="U28" s="560"/>
    </row>
    <row r="29" spans="1:21" ht="18" customHeight="1" x14ac:dyDescent="0.3">
      <c r="A29" s="510"/>
      <c r="B29" s="510"/>
      <c r="C29" s="510"/>
      <c r="D29" s="58">
        <f>MART!B25</f>
        <v>0</v>
      </c>
      <c r="E29" s="61">
        <f>MART!C25</f>
        <v>0</v>
      </c>
      <c r="F29" s="62">
        <f>MART!D25</f>
        <v>0</v>
      </c>
      <c r="G29" s="58">
        <f>MART!E25</f>
        <v>0</v>
      </c>
      <c r="H29" s="61">
        <f>MART!F25</f>
        <v>0</v>
      </c>
      <c r="I29" s="63">
        <f>MART!G25</f>
        <v>0</v>
      </c>
      <c r="J29" s="60">
        <f>MART!H25</f>
        <v>0</v>
      </c>
      <c r="K29" s="61">
        <f>MART!I25</f>
        <v>0</v>
      </c>
      <c r="L29" s="62">
        <f>MART!J25</f>
        <v>0</v>
      </c>
      <c r="M29" s="58">
        <f>MART!K25</f>
        <v>0</v>
      </c>
      <c r="N29" s="61">
        <f>MART!L25</f>
        <v>0</v>
      </c>
      <c r="O29" s="62">
        <f>MART!M25</f>
        <v>0</v>
      </c>
      <c r="P29" s="560"/>
      <c r="Q29" s="560"/>
      <c r="R29" s="560"/>
      <c r="S29" s="560"/>
      <c r="T29" s="560"/>
      <c r="U29" s="560"/>
    </row>
    <row r="30" spans="1:21" ht="18" customHeight="1" x14ac:dyDescent="0.3">
      <c r="A30" s="510"/>
      <c r="B30" s="510"/>
      <c r="C30" s="510"/>
      <c r="D30" s="47">
        <f>MART!B26</f>
        <v>0</v>
      </c>
      <c r="E30" s="48">
        <f>MART!C26</f>
        <v>0</v>
      </c>
      <c r="F30" s="49">
        <f>MART!D26</f>
        <v>0</v>
      </c>
      <c r="G30" s="47">
        <f>MART!E26</f>
        <v>0</v>
      </c>
      <c r="H30" s="48">
        <f>MART!F26</f>
        <v>0</v>
      </c>
      <c r="I30" s="50">
        <f>MART!G26</f>
        <v>0</v>
      </c>
      <c r="J30" s="51">
        <f>MART!H26</f>
        <v>0</v>
      </c>
      <c r="K30" s="48">
        <f>MART!I26</f>
        <v>0</v>
      </c>
      <c r="L30" s="49">
        <f>MART!J26</f>
        <v>0</v>
      </c>
      <c r="M30" s="47">
        <f>MART!K26</f>
        <v>0</v>
      </c>
      <c r="N30" s="48">
        <f>MART!L26</f>
        <v>0</v>
      </c>
      <c r="O30" s="49">
        <f>MART!M26</f>
        <v>0</v>
      </c>
      <c r="P30" s="560"/>
      <c r="Q30" s="560"/>
      <c r="R30" s="560"/>
      <c r="S30" s="560"/>
      <c r="T30" s="560"/>
      <c r="U30" s="560"/>
    </row>
    <row r="31" spans="1:21" ht="18" customHeight="1" x14ac:dyDescent="0.3">
      <c r="A31" s="510"/>
      <c r="B31" s="510"/>
      <c r="C31" s="510"/>
      <c r="D31" s="58">
        <f>MART!B27</f>
        <v>0</v>
      </c>
      <c r="E31" s="61">
        <f>MART!C27</f>
        <v>0</v>
      </c>
      <c r="F31" s="62">
        <f>MART!D27</f>
        <v>0</v>
      </c>
      <c r="G31" s="58">
        <f>MART!E27</f>
        <v>0</v>
      </c>
      <c r="H31" s="61">
        <f>MART!F27</f>
        <v>0</v>
      </c>
      <c r="I31" s="63">
        <f>MART!G27</f>
        <v>0</v>
      </c>
      <c r="J31" s="60">
        <f>MART!H27</f>
        <v>0</v>
      </c>
      <c r="K31" s="61">
        <f>MART!I27</f>
        <v>0</v>
      </c>
      <c r="L31" s="62">
        <f>MART!J27</f>
        <v>0</v>
      </c>
      <c r="M31" s="58">
        <f>MART!K27</f>
        <v>0</v>
      </c>
      <c r="N31" s="61">
        <f>MART!L27</f>
        <v>0</v>
      </c>
      <c r="O31" s="62">
        <f>MART!M27</f>
        <v>0</v>
      </c>
      <c r="P31" s="560"/>
      <c r="Q31" s="560"/>
      <c r="R31" s="560"/>
      <c r="S31" s="560"/>
      <c r="T31" s="560"/>
      <c r="U31" s="560"/>
    </row>
    <row r="32" spans="1:21" ht="18" customHeight="1" x14ac:dyDescent="0.3">
      <c r="A32" s="510"/>
      <c r="B32" s="510"/>
      <c r="C32" s="510"/>
      <c r="D32" s="47">
        <f>MART!B28</f>
        <v>0</v>
      </c>
      <c r="E32" s="48">
        <f>MART!C28</f>
        <v>0</v>
      </c>
      <c r="F32" s="49">
        <f>MART!D28</f>
        <v>0</v>
      </c>
      <c r="G32" s="47">
        <f>MART!E28</f>
        <v>0</v>
      </c>
      <c r="H32" s="48">
        <f>MART!F28</f>
        <v>0</v>
      </c>
      <c r="I32" s="50">
        <f>MART!G28</f>
        <v>0</v>
      </c>
      <c r="J32" s="51">
        <f>MART!H28</f>
        <v>0</v>
      </c>
      <c r="K32" s="48">
        <f>MART!I28</f>
        <v>0</v>
      </c>
      <c r="L32" s="49">
        <f>MART!J28</f>
        <v>0</v>
      </c>
      <c r="M32" s="47">
        <f>MART!K28</f>
        <v>0</v>
      </c>
      <c r="N32" s="48">
        <f>MART!L28</f>
        <v>0</v>
      </c>
      <c r="O32" s="49">
        <f>MART!M28</f>
        <v>0</v>
      </c>
      <c r="P32" s="560"/>
      <c r="Q32" s="560"/>
      <c r="R32" s="560"/>
      <c r="S32" s="560"/>
      <c r="T32" s="560"/>
      <c r="U32" s="560"/>
    </row>
    <row r="33" spans="1:21" ht="18" customHeight="1" x14ac:dyDescent="0.3">
      <c r="A33" s="510"/>
      <c r="B33" s="510"/>
      <c r="C33" s="510"/>
      <c r="D33" s="58">
        <f>MART!B29</f>
        <v>0</v>
      </c>
      <c r="E33" s="61">
        <f>MART!C29</f>
        <v>0</v>
      </c>
      <c r="F33" s="62">
        <f>MART!D29</f>
        <v>0</v>
      </c>
      <c r="G33" s="58">
        <f>MART!E29</f>
        <v>0</v>
      </c>
      <c r="H33" s="61">
        <f>MART!F29</f>
        <v>0</v>
      </c>
      <c r="I33" s="63">
        <f>MART!G29</f>
        <v>0</v>
      </c>
      <c r="J33" s="60">
        <f>MART!H29</f>
        <v>0</v>
      </c>
      <c r="K33" s="61">
        <f>MART!I29</f>
        <v>0</v>
      </c>
      <c r="L33" s="62">
        <f>MART!J29</f>
        <v>0</v>
      </c>
      <c r="M33" s="58">
        <f>MART!K29</f>
        <v>0</v>
      </c>
      <c r="N33" s="61">
        <f>MART!L29</f>
        <v>0</v>
      </c>
      <c r="O33" s="62">
        <f>MART!M29</f>
        <v>0</v>
      </c>
      <c r="P33" s="560"/>
      <c r="Q33" s="560"/>
      <c r="R33" s="560"/>
      <c r="S33" s="560"/>
      <c r="T33" s="560"/>
      <c r="U33" s="560"/>
    </row>
    <row r="34" spans="1:21" ht="18" customHeight="1" x14ac:dyDescent="0.3">
      <c r="A34" s="510"/>
      <c r="B34" s="510"/>
      <c r="C34" s="510"/>
      <c r="D34" s="47">
        <f>MART!B30</f>
        <v>0</v>
      </c>
      <c r="E34" s="48">
        <f>MART!C30</f>
        <v>0</v>
      </c>
      <c r="F34" s="49">
        <f>MART!D30</f>
        <v>0</v>
      </c>
      <c r="G34" s="47">
        <f>MART!E30</f>
        <v>0</v>
      </c>
      <c r="H34" s="48">
        <f>MART!F30</f>
        <v>0</v>
      </c>
      <c r="I34" s="50">
        <f>MART!G30</f>
        <v>0</v>
      </c>
      <c r="J34" s="51">
        <f>MART!H30</f>
        <v>0</v>
      </c>
      <c r="K34" s="48">
        <f>MART!I30</f>
        <v>0</v>
      </c>
      <c r="L34" s="49">
        <f>MART!J30</f>
        <v>0</v>
      </c>
      <c r="M34" s="47">
        <f>MART!K30</f>
        <v>0</v>
      </c>
      <c r="N34" s="48">
        <f>MART!L30</f>
        <v>0</v>
      </c>
      <c r="O34" s="49">
        <f>MART!M30</f>
        <v>0</v>
      </c>
      <c r="P34" s="560"/>
      <c r="Q34" s="560"/>
      <c r="R34" s="560"/>
      <c r="S34" s="560"/>
      <c r="T34" s="560"/>
      <c r="U34" s="560"/>
    </row>
    <row r="35" spans="1:21" ht="18" customHeight="1" x14ac:dyDescent="0.3">
      <c r="A35" s="510"/>
      <c r="B35" s="510"/>
      <c r="C35" s="510"/>
      <c r="D35" s="58">
        <f>MART!B31</f>
        <v>0</v>
      </c>
      <c r="E35" s="61">
        <f>MART!C31</f>
        <v>0</v>
      </c>
      <c r="F35" s="62">
        <f>MART!D31</f>
        <v>0</v>
      </c>
      <c r="G35" s="58">
        <f>MART!E31</f>
        <v>0</v>
      </c>
      <c r="H35" s="61">
        <f>MART!F31</f>
        <v>0</v>
      </c>
      <c r="I35" s="63">
        <f>MART!G31</f>
        <v>0</v>
      </c>
      <c r="J35" s="60">
        <f>MART!H31</f>
        <v>0</v>
      </c>
      <c r="K35" s="61">
        <f>MART!I31</f>
        <v>0</v>
      </c>
      <c r="L35" s="62">
        <f>MART!J31</f>
        <v>0</v>
      </c>
      <c r="M35" s="58">
        <f>MART!K31</f>
        <v>0</v>
      </c>
      <c r="N35" s="61">
        <f>MART!L31</f>
        <v>0</v>
      </c>
      <c r="O35" s="62">
        <f>MART!M31</f>
        <v>0</v>
      </c>
      <c r="P35" s="560"/>
      <c r="Q35" s="560"/>
      <c r="R35" s="560"/>
      <c r="S35" s="560"/>
      <c r="T35" s="560"/>
      <c r="U35" s="560"/>
    </row>
    <row r="36" spans="1:21" ht="18" customHeight="1" x14ac:dyDescent="0.3">
      <c r="A36" s="510"/>
      <c r="B36" s="510"/>
      <c r="C36" s="510"/>
      <c r="D36" s="47">
        <f>MART!B32</f>
        <v>0</v>
      </c>
      <c r="E36" s="48">
        <f>MART!C32</f>
        <v>0</v>
      </c>
      <c r="F36" s="49">
        <f>MART!D32</f>
        <v>0</v>
      </c>
      <c r="G36" s="47">
        <f>MART!E32</f>
        <v>0</v>
      </c>
      <c r="H36" s="48">
        <f>MART!F32</f>
        <v>0</v>
      </c>
      <c r="I36" s="50">
        <f>MART!G32</f>
        <v>0</v>
      </c>
      <c r="J36" s="51">
        <f>MART!H32</f>
        <v>0</v>
      </c>
      <c r="K36" s="48">
        <f>MART!I32</f>
        <v>0</v>
      </c>
      <c r="L36" s="49">
        <f>MART!J32</f>
        <v>0</v>
      </c>
      <c r="M36" s="47">
        <f>MART!K32</f>
        <v>0</v>
      </c>
      <c r="N36" s="48">
        <f>MART!L32</f>
        <v>0</v>
      </c>
      <c r="O36" s="49">
        <f>MART!M32</f>
        <v>0</v>
      </c>
      <c r="P36" s="560"/>
      <c r="Q36" s="560"/>
      <c r="R36" s="560"/>
      <c r="S36" s="560"/>
      <c r="T36" s="560"/>
      <c r="U36" s="560"/>
    </row>
    <row r="37" spans="1:21" ht="18" customHeight="1" x14ac:dyDescent="0.3">
      <c r="A37" s="510"/>
      <c r="B37" s="510"/>
      <c r="C37" s="510"/>
      <c r="D37" s="58">
        <f>MART!B33</f>
        <v>0</v>
      </c>
      <c r="E37" s="61">
        <f>MART!C33</f>
        <v>0</v>
      </c>
      <c r="F37" s="62">
        <f>MART!D33</f>
        <v>0</v>
      </c>
      <c r="G37" s="58">
        <f>MART!E33</f>
        <v>0</v>
      </c>
      <c r="H37" s="61">
        <f>MART!F33</f>
        <v>0</v>
      </c>
      <c r="I37" s="63">
        <f>MART!G33</f>
        <v>0</v>
      </c>
      <c r="J37" s="60">
        <f>MART!H33</f>
        <v>0</v>
      </c>
      <c r="K37" s="61">
        <f>MART!I33</f>
        <v>0</v>
      </c>
      <c r="L37" s="62">
        <f>MART!J33</f>
        <v>0</v>
      </c>
      <c r="M37" s="58">
        <f>MART!K33</f>
        <v>0</v>
      </c>
      <c r="N37" s="61">
        <f>MART!L33</f>
        <v>0</v>
      </c>
      <c r="O37" s="62">
        <f>MART!M33</f>
        <v>0</v>
      </c>
      <c r="P37" s="560"/>
      <c r="Q37" s="560"/>
      <c r="R37" s="560"/>
      <c r="S37" s="560"/>
      <c r="T37" s="560"/>
      <c r="U37" s="560"/>
    </row>
    <row r="38" spans="1:21" ht="18" customHeight="1" x14ac:dyDescent="0.3">
      <c r="A38" s="510"/>
      <c r="B38" s="510"/>
      <c r="C38" s="510"/>
      <c r="D38" s="47">
        <f>MART!B34</f>
        <v>0</v>
      </c>
      <c r="E38" s="48">
        <f>MART!C34</f>
        <v>0</v>
      </c>
      <c r="F38" s="49">
        <f>MART!D34</f>
        <v>0</v>
      </c>
      <c r="G38" s="47">
        <f>MART!E34</f>
        <v>0</v>
      </c>
      <c r="H38" s="48">
        <f>MART!F34</f>
        <v>0</v>
      </c>
      <c r="I38" s="50">
        <f>MART!G34</f>
        <v>0</v>
      </c>
      <c r="J38" s="51">
        <f>MART!H34</f>
        <v>0</v>
      </c>
      <c r="K38" s="48">
        <f>MART!I34</f>
        <v>0</v>
      </c>
      <c r="L38" s="49">
        <f>MART!J34</f>
        <v>0</v>
      </c>
      <c r="M38" s="47">
        <f>MART!K34</f>
        <v>0</v>
      </c>
      <c r="N38" s="48">
        <f>MART!L34</f>
        <v>0</v>
      </c>
      <c r="O38" s="49">
        <f>MART!M34</f>
        <v>0</v>
      </c>
      <c r="P38" s="560"/>
      <c r="Q38" s="560"/>
      <c r="R38" s="560"/>
      <c r="S38" s="560"/>
      <c r="T38" s="560"/>
      <c r="U38" s="560"/>
    </row>
    <row r="39" spans="1:21" ht="18" customHeight="1" x14ac:dyDescent="0.3">
      <c r="A39" s="510"/>
      <c r="B39" s="510"/>
      <c r="C39" s="510"/>
      <c r="D39" s="58">
        <f>MART!B35</f>
        <v>0</v>
      </c>
      <c r="E39" s="61">
        <f>MART!C35</f>
        <v>0</v>
      </c>
      <c r="F39" s="62">
        <f>MART!D35</f>
        <v>0</v>
      </c>
      <c r="G39" s="58">
        <f>MART!E35</f>
        <v>0</v>
      </c>
      <c r="H39" s="61">
        <f>MART!F35</f>
        <v>0</v>
      </c>
      <c r="I39" s="63">
        <f>MART!G35</f>
        <v>0</v>
      </c>
      <c r="J39" s="60">
        <f>MART!H35</f>
        <v>0</v>
      </c>
      <c r="K39" s="61">
        <f>MART!I35</f>
        <v>0</v>
      </c>
      <c r="L39" s="62">
        <f>MART!J35</f>
        <v>0</v>
      </c>
      <c r="M39" s="58">
        <f>MART!K35</f>
        <v>0</v>
      </c>
      <c r="N39" s="61">
        <f>MART!L35</f>
        <v>0</v>
      </c>
      <c r="O39" s="62">
        <f>MART!M35</f>
        <v>0</v>
      </c>
      <c r="P39" s="560"/>
      <c r="Q39" s="560"/>
      <c r="R39" s="560"/>
      <c r="S39" s="560"/>
      <c r="T39" s="560"/>
      <c r="U39" s="560"/>
    </row>
    <row r="40" spans="1:21" ht="18" customHeight="1" x14ac:dyDescent="0.3">
      <c r="A40" s="510"/>
      <c r="B40" s="510"/>
      <c r="C40" s="510"/>
      <c r="D40" s="47">
        <f>MART!B36</f>
        <v>0</v>
      </c>
      <c r="E40" s="48">
        <f>MART!C36</f>
        <v>0</v>
      </c>
      <c r="F40" s="49">
        <f>MART!D36</f>
        <v>0</v>
      </c>
      <c r="G40" s="47">
        <f>MART!E36</f>
        <v>0</v>
      </c>
      <c r="H40" s="48">
        <f>MART!F36</f>
        <v>0</v>
      </c>
      <c r="I40" s="50">
        <f>MART!G36</f>
        <v>0</v>
      </c>
      <c r="J40" s="51">
        <f>MART!H36</f>
        <v>0</v>
      </c>
      <c r="K40" s="48">
        <f>MART!I36</f>
        <v>0</v>
      </c>
      <c r="L40" s="49">
        <f>MART!J36</f>
        <v>0</v>
      </c>
      <c r="M40" s="47">
        <f>MART!K36</f>
        <v>0</v>
      </c>
      <c r="N40" s="48">
        <f>MART!L36</f>
        <v>0</v>
      </c>
      <c r="O40" s="49">
        <f>MART!M36</f>
        <v>0</v>
      </c>
      <c r="P40" s="560"/>
      <c r="Q40" s="560"/>
      <c r="R40" s="560"/>
      <c r="S40" s="560"/>
      <c r="T40" s="560"/>
      <c r="U40" s="560"/>
    </row>
    <row r="41" spans="1:21" ht="18" customHeight="1" x14ac:dyDescent="0.3">
      <c r="A41" s="510"/>
      <c r="B41" s="510"/>
      <c r="C41" s="510"/>
      <c r="D41" s="58">
        <f>MART!B37</f>
        <v>0</v>
      </c>
      <c r="E41" s="61">
        <f>MART!C37</f>
        <v>0</v>
      </c>
      <c r="F41" s="62">
        <f>MART!D37</f>
        <v>0</v>
      </c>
      <c r="G41" s="58">
        <f>MART!E37</f>
        <v>0</v>
      </c>
      <c r="H41" s="61">
        <f>MART!F37</f>
        <v>0</v>
      </c>
      <c r="I41" s="63">
        <f>MART!G37</f>
        <v>0</v>
      </c>
      <c r="J41" s="60">
        <f>MART!H37</f>
        <v>0</v>
      </c>
      <c r="K41" s="61">
        <f>MART!I37</f>
        <v>0</v>
      </c>
      <c r="L41" s="62">
        <f>MART!J37</f>
        <v>0</v>
      </c>
      <c r="M41" s="58">
        <f>MART!K37</f>
        <v>0</v>
      </c>
      <c r="N41" s="61">
        <f>MART!L37</f>
        <v>0</v>
      </c>
      <c r="O41" s="62">
        <f>MART!M37</f>
        <v>0</v>
      </c>
      <c r="P41" s="560"/>
      <c r="Q41" s="560"/>
      <c r="R41" s="560"/>
      <c r="S41" s="560"/>
      <c r="T41" s="560"/>
      <c r="U41" s="560"/>
    </row>
    <row r="42" spans="1:21" ht="18" customHeight="1" x14ac:dyDescent="0.3">
      <c r="A42" s="510"/>
      <c r="B42" s="510"/>
      <c r="C42" s="510"/>
      <c r="D42" s="47">
        <f>MART!B38</f>
        <v>0</v>
      </c>
      <c r="E42" s="48">
        <f>MART!C38</f>
        <v>0</v>
      </c>
      <c r="F42" s="49">
        <f>MART!D38</f>
        <v>0</v>
      </c>
      <c r="G42" s="47">
        <f>MART!E38</f>
        <v>0</v>
      </c>
      <c r="H42" s="48">
        <f>MART!F38</f>
        <v>0</v>
      </c>
      <c r="I42" s="50">
        <f>MART!G38</f>
        <v>0</v>
      </c>
      <c r="J42" s="51">
        <f>MART!H38</f>
        <v>0</v>
      </c>
      <c r="K42" s="48">
        <f>MART!I38</f>
        <v>0</v>
      </c>
      <c r="L42" s="49">
        <f>MART!J38</f>
        <v>0</v>
      </c>
      <c r="M42" s="47">
        <f>MART!K38</f>
        <v>0</v>
      </c>
      <c r="N42" s="48">
        <f>MART!L38</f>
        <v>0</v>
      </c>
      <c r="O42" s="49">
        <f>MART!M38</f>
        <v>0</v>
      </c>
      <c r="P42" s="560"/>
      <c r="Q42" s="560"/>
      <c r="R42" s="560"/>
      <c r="S42" s="560"/>
      <c r="T42" s="560"/>
      <c r="U42" s="560"/>
    </row>
    <row r="43" spans="1:21" ht="18" customHeight="1" x14ac:dyDescent="0.3">
      <c r="A43" s="510"/>
      <c r="B43" s="510"/>
      <c r="C43" s="510"/>
      <c r="D43" s="58">
        <f>MART!B39</f>
        <v>0</v>
      </c>
      <c r="E43" s="61">
        <f>MART!C39</f>
        <v>0</v>
      </c>
      <c r="F43" s="62">
        <f>MART!D39</f>
        <v>0</v>
      </c>
      <c r="G43" s="58">
        <f>MART!E39</f>
        <v>0</v>
      </c>
      <c r="H43" s="61">
        <f>MART!F39</f>
        <v>0</v>
      </c>
      <c r="I43" s="63">
        <f>MART!G39</f>
        <v>0</v>
      </c>
      <c r="J43" s="60">
        <f>MART!H39</f>
        <v>0</v>
      </c>
      <c r="K43" s="61">
        <f>MART!I39</f>
        <v>0</v>
      </c>
      <c r="L43" s="62">
        <f>MART!J39</f>
        <v>0</v>
      </c>
      <c r="M43" s="58">
        <f>MART!K39</f>
        <v>0</v>
      </c>
      <c r="N43" s="61">
        <f>MART!L39</f>
        <v>0</v>
      </c>
      <c r="O43" s="62">
        <f>MART!M39</f>
        <v>0</v>
      </c>
      <c r="P43" s="560"/>
      <c r="Q43" s="560"/>
      <c r="R43" s="560"/>
      <c r="S43" s="560"/>
      <c r="T43" s="560"/>
      <c r="U43" s="560"/>
    </row>
    <row r="44" spans="1:21" ht="18" customHeight="1" x14ac:dyDescent="0.3">
      <c r="A44" s="510"/>
      <c r="B44" s="510"/>
      <c r="C44" s="510"/>
      <c r="D44" s="47">
        <f>MART!B40</f>
        <v>0</v>
      </c>
      <c r="E44" s="48">
        <f>MART!C40</f>
        <v>0</v>
      </c>
      <c r="F44" s="49">
        <f>MART!D40</f>
        <v>0</v>
      </c>
      <c r="G44" s="47">
        <f>MART!E40</f>
        <v>0</v>
      </c>
      <c r="H44" s="48">
        <f>MART!F40</f>
        <v>0</v>
      </c>
      <c r="I44" s="50">
        <f>MART!G40</f>
        <v>0</v>
      </c>
      <c r="J44" s="51">
        <f>MART!H40</f>
        <v>0</v>
      </c>
      <c r="K44" s="48">
        <f>MART!I40</f>
        <v>0</v>
      </c>
      <c r="L44" s="49">
        <f>MART!J40</f>
        <v>0</v>
      </c>
      <c r="M44" s="47">
        <f>MART!K40</f>
        <v>0</v>
      </c>
      <c r="N44" s="48">
        <f>MART!L40</f>
        <v>0</v>
      </c>
      <c r="O44" s="49">
        <f>MART!M40</f>
        <v>0</v>
      </c>
      <c r="P44" s="560"/>
      <c r="Q44" s="560"/>
      <c r="R44" s="560"/>
      <c r="S44" s="560"/>
      <c r="T44" s="560"/>
      <c r="U44" s="560"/>
    </row>
    <row r="45" spans="1:21" ht="18" customHeight="1" x14ac:dyDescent="0.3">
      <c r="A45" s="510"/>
      <c r="B45" s="510"/>
      <c r="C45" s="510"/>
      <c r="D45" s="58">
        <f>MART!B41</f>
        <v>0</v>
      </c>
      <c r="E45" s="61">
        <f>MART!C41</f>
        <v>0</v>
      </c>
      <c r="F45" s="62">
        <f>MART!D41</f>
        <v>0</v>
      </c>
      <c r="G45" s="58">
        <f>MART!E41</f>
        <v>0</v>
      </c>
      <c r="H45" s="61">
        <f>MART!F41</f>
        <v>0</v>
      </c>
      <c r="I45" s="63">
        <f>MART!G41</f>
        <v>0</v>
      </c>
      <c r="J45" s="60">
        <f>MART!H41</f>
        <v>0</v>
      </c>
      <c r="K45" s="61">
        <f>MART!I41</f>
        <v>0</v>
      </c>
      <c r="L45" s="62">
        <f>MART!J41</f>
        <v>0</v>
      </c>
      <c r="M45" s="58">
        <f>MART!K41</f>
        <v>0</v>
      </c>
      <c r="N45" s="61">
        <f>MART!L41</f>
        <v>0</v>
      </c>
      <c r="O45" s="62">
        <f>MART!M41</f>
        <v>0</v>
      </c>
      <c r="P45" s="560"/>
      <c r="Q45" s="560"/>
      <c r="R45" s="560"/>
      <c r="S45" s="560"/>
      <c r="T45" s="560"/>
      <c r="U45" s="560"/>
    </row>
    <row r="46" spans="1:21" ht="18" customHeight="1" x14ac:dyDescent="0.3">
      <c r="A46" s="510"/>
      <c r="B46" s="510"/>
      <c r="C46" s="510"/>
      <c r="D46" s="47">
        <f>MART!B42</f>
        <v>0</v>
      </c>
      <c r="E46" s="48">
        <f>MART!C42</f>
        <v>0</v>
      </c>
      <c r="F46" s="49">
        <f>MART!D42</f>
        <v>0</v>
      </c>
      <c r="G46" s="47">
        <f>MART!E42</f>
        <v>0</v>
      </c>
      <c r="H46" s="48">
        <f>MART!F42</f>
        <v>0</v>
      </c>
      <c r="I46" s="50">
        <f>MART!G42</f>
        <v>0</v>
      </c>
      <c r="J46" s="51">
        <f>MART!H42</f>
        <v>0</v>
      </c>
      <c r="K46" s="48">
        <f>MART!I42</f>
        <v>0</v>
      </c>
      <c r="L46" s="49">
        <f>MART!J42</f>
        <v>0</v>
      </c>
      <c r="M46" s="47">
        <f>MART!K42</f>
        <v>0</v>
      </c>
      <c r="N46" s="48">
        <f>MART!L42</f>
        <v>0</v>
      </c>
      <c r="O46" s="49">
        <f>MART!M42</f>
        <v>0</v>
      </c>
      <c r="P46" s="560"/>
      <c r="Q46" s="560"/>
      <c r="R46" s="560"/>
      <c r="S46" s="560"/>
      <c r="T46" s="560"/>
      <c r="U46" s="560"/>
    </row>
    <row r="47" spans="1:21" ht="18" customHeight="1" x14ac:dyDescent="0.3">
      <c r="A47" s="510"/>
      <c r="B47" s="510"/>
      <c r="C47" s="510"/>
      <c r="D47" s="58">
        <f>MART!B43</f>
        <v>0</v>
      </c>
      <c r="E47" s="61">
        <f>MART!C43</f>
        <v>0</v>
      </c>
      <c r="F47" s="62">
        <f>MART!D43</f>
        <v>0</v>
      </c>
      <c r="G47" s="58">
        <f>MART!E43</f>
        <v>0</v>
      </c>
      <c r="H47" s="61">
        <f>MART!F43</f>
        <v>0</v>
      </c>
      <c r="I47" s="63">
        <f>MART!G43</f>
        <v>0</v>
      </c>
      <c r="J47" s="60">
        <f>MART!H43</f>
        <v>0</v>
      </c>
      <c r="K47" s="61">
        <f>MART!I43</f>
        <v>0</v>
      </c>
      <c r="L47" s="62">
        <f>MART!J43</f>
        <v>0</v>
      </c>
      <c r="M47" s="58">
        <f>MART!K43</f>
        <v>0</v>
      </c>
      <c r="N47" s="61">
        <f>MART!L43</f>
        <v>0</v>
      </c>
      <c r="O47" s="62">
        <f>MART!M43</f>
        <v>0</v>
      </c>
      <c r="P47" s="560"/>
      <c r="Q47" s="560"/>
      <c r="R47" s="560"/>
      <c r="S47" s="560"/>
      <c r="T47" s="560"/>
      <c r="U47" s="560"/>
    </row>
    <row r="48" spans="1:21" ht="18" customHeight="1" x14ac:dyDescent="0.3">
      <c r="A48" s="510"/>
      <c r="B48" s="510"/>
      <c r="C48" s="510"/>
      <c r="D48" s="47">
        <f>MART!B44</f>
        <v>0</v>
      </c>
      <c r="E48" s="48">
        <f>MART!C44</f>
        <v>0</v>
      </c>
      <c r="F48" s="49">
        <f>MART!D44</f>
        <v>0</v>
      </c>
      <c r="G48" s="47">
        <f>MART!E44</f>
        <v>0</v>
      </c>
      <c r="H48" s="48">
        <f>MART!F44</f>
        <v>0</v>
      </c>
      <c r="I48" s="50">
        <f>MART!G44</f>
        <v>0</v>
      </c>
      <c r="J48" s="51">
        <f>MART!H44</f>
        <v>0</v>
      </c>
      <c r="K48" s="48">
        <f>MART!I44</f>
        <v>0</v>
      </c>
      <c r="L48" s="49">
        <f>MART!J44</f>
        <v>0</v>
      </c>
      <c r="M48" s="47">
        <f>MART!K44</f>
        <v>0</v>
      </c>
      <c r="N48" s="48">
        <f>MART!L44</f>
        <v>0</v>
      </c>
      <c r="O48" s="49">
        <f>MART!M44</f>
        <v>0</v>
      </c>
      <c r="P48" s="560"/>
      <c r="Q48" s="560"/>
      <c r="R48" s="560"/>
      <c r="S48" s="560"/>
      <c r="T48" s="560"/>
      <c r="U48" s="560"/>
    </row>
    <row r="49" spans="1:21" ht="18" customHeight="1" x14ac:dyDescent="0.3">
      <c r="A49" s="510"/>
      <c r="B49" s="510"/>
      <c r="C49" s="510"/>
      <c r="D49" s="58">
        <f>MART!B45</f>
        <v>0</v>
      </c>
      <c r="E49" s="61">
        <f>MART!C45</f>
        <v>0</v>
      </c>
      <c r="F49" s="62">
        <f>MART!D45</f>
        <v>0</v>
      </c>
      <c r="G49" s="58">
        <f>MART!E45</f>
        <v>0</v>
      </c>
      <c r="H49" s="61">
        <f>MART!F45</f>
        <v>0</v>
      </c>
      <c r="I49" s="63">
        <f>MART!G45</f>
        <v>0</v>
      </c>
      <c r="J49" s="60">
        <f>MART!H45</f>
        <v>0</v>
      </c>
      <c r="K49" s="61">
        <f>MART!I45</f>
        <v>0</v>
      </c>
      <c r="L49" s="62">
        <f>MART!J45</f>
        <v>0</v>
      </c>
      <c r="M49" s="58">
        <f>MART!K45</f>
        <v>0</v>
      </c>
      <c r="N49" s="61">
        <f>MART!L45</f>
        <v>0</v>
      </c>
      <c r="O49" s="62">
        <f>MART!M45</f>
        <v>0</v>
      </c>
      <c r="P49" s="560"/>
      <c r="Q49" s="560"/>
      <c r="R49" s="560"/>
      <c r="S49" s="560"/>
      <c r="T49" s="560"/>
      <c r="U49" s="560"/>
    </row>
    <row r="50" spans="1:21" ht="18" customHeight="1" x14ac:dyDescent="0.3">
      <c r="A50" s="510"/>
      <c r="B50" s="510"/>
      <c r="C50" s="510"/>
      <c r="D50" s="47">
        <f>MART!B46</f>
        <v>0</v>
      </c>
      <c r="E50" s="48">
        <f>MART!C46</f>
        <v>0</v>
      </c>
      <c r="F50" s="49">
        <f>MART!D46</f>
        <v>0</v>
      </c>
      <c r="G50" s="47">
        <f>MART!E46</f>
        <v>0</v>
      </c>
      <c r="H50" s="48">
        <f>MART!F46</f>
        <v>0</v>
      </c>
      <c r="I50" s="50">
        <f>MART!G46</f>
        <v>0</v>
      </c>
      <c r="J50" s="51">
        <f>MART!H46</f>
        <v>0</v>
      </c>
      <c r="K50" s="48">
        <f>MART!I46</f>
        <v>0</v>
      </c>
      <c r="L50" s="49">
        <f>MART!J46</f>
        <v>0</v>
      </c>
      <c r="M50" s="47">
        <f>MART!K46</f>
        <v>0</v>
      </c>
      <c r="N50" s="48">
        <f>MART!L46</f>
        <v>0</v>
      </c>
      <c r="O50" s="49">
        <f>MART!M46</f>
        <v>0</v>
      </c>
      <c r="P50" s="560"/>
      <c r="Q50" s="560"/>
      <c r="R50" s="560"/>
      <c r="S50" s="560"/>
      <c r="T50" s="560"/>
      <c r="U50" s="560"/>
    </row>
    <row r="51" spans="1:21" ht="18" customHeight="1" x14ac:dyDescent="0.3">
      <c r="A51" s="510"/>
      <c r="B51" s="510"/>
      <c r="C51" s="510"/>
      <c r="D51" s="58">
        <f>MART!B47</f>
        <v>0</v>
      </c>
      <c r="E51" s="61">
        <f>MART!C47</f>
        <v>0</v>
      </c>
      <c r="F51" s="62">
        <f>MART!D47</f>
        <v>0</v>
      </c>
      <c r="G51" s="58">
        <f>MART!E47</f>
        <v>0</v>
      </c>
      <c r="H51" s="61">
        <f>MART!F47</f>
        <v>0</v>
      </c>
      <c r="I51" s="63">
        <f>MART!G47</f>
        <v>0</v>
      </c>
      <c r="J51" s="60">
        <f>MART!H47</f>
        <v>0</v>
      </c>
      <c r="K51" s="61">
        <f>MART!I47</f>
        <v>0</v>
      </c>
      <c r="L51" s="62">
        <f>MART!J47</f>
        <v>0</v>
      </c>
      <c r="M51" s="58">
        <f>MART!K47</f>
        <v>0</v>
      </c>
      <c r="N51" s="61">
        <f>MART!L47</f>
        <v>0</v>
      </c>
      <c r="O51" s="62">
        <f>MART!M47</f>
        <v>0</v>
      </c>
      <c r="P51" s="560"/>
      <c r="Q51" s="560"/>
      <c r="R51" s="560"/>
      <c r="S51" s="560"/>
      <c r="T51" s="560"/>
      <c r="U51" s="560"/>
    </row>
    <row r="52" spans="1:21" ht="18" customHeight="1" x14ac:dyDescent="0.3">
      <c r="A52" s="510"/>
      <c r="B52" s="510"/>
      <c r="C52" s="510"/>
      <c r="D52" s="47">
        <f>MART!B48</f>
        <v>0</v>
      </c>
      <c r="E52" s="48">
        <f>MART!C48</f>
        <v>0</v>
      </c>
      <c r="F52" s="49">
        <f>MART!D48</f>
        <v>0</v>
      </c>
      <c r="G52" s="47">
        <f>MART!E48</f>
        <v>0</v>
      </c>
      <c r="H52" s="48">
        <f>MART!F48</f>
        <v>0</v>
      </c>
      <c r="I52" s="50">
        <f>MART!G48</f>
        <v>0</v>
      </c>
      <c r="J52" s="51">
        <f>MART!H48</f>
        <v>0</v>
      </c>
      <c r="K52" s="48">
        <f>MART!I48</f>
        <v>0</v>
      </c>
      <c r="L52" s="49">
        <f>MART!J48</f>
        <v>0</v>
      </c>
      <c r="M52" s="47">
        <f>MART!K48</f>
        <v>0</v>
      </c>
      <c r="N52" s="48">
        <f>MART!L48</f>
        <v>0</v>
      </c>
      <c r="O52" s="49">
        <f>MART!M48</f>
        <v>0</v>
      </c>
      <c r="P52" s="560"/>
      <c r="Q52" s="560"/>
      <c r="R52" s="560"/>
      <c r="S52" s="560"/>
      <c r="T52" s="560"/>
      <c r="U52" s="560"/>
    </row>
    <row r="53" spans="1:21" ht="18" customHeight="1" x14ac:dyDescent="0.3">
      <c r="A53" s="510"/>
      <c r="B53" s="510"/>
      <c r="C53" s="510"/>
      <c r="D53" s="58">
        <f>MART!B49</f>
        <v>0</v>
      </c>
      <c r="E53" s="61">
        <f>MART!C49</f>
        <v>0</v>
      </c>
      <c r="F53" s="62">
        <f>MART!D49</f>
        <v>0</v>
      </c>
      <c r="G53" s="58">
        <f>MART!E49</f>
        <v>0</v>
      </c>
      <c r="H53" s="61">
        <f>MART!F49</f>
        <v>0</v>
      </c>
      <c r="I53" s="63">
        <f>MART!G49</f>
        <v>0</v>
      </c>
      <c r="J53" s="60">
        <f>MART!H49</f>
        <v>0</v>
      </c>
      <c r="K53" s="61">
        <f>MART!I49</f>
        <v>0</v>
      </c>
      <c r="L53" s="62">
        <f>MART!J49</f>
        <v>0</v>
      </c>
      <c r="M53" s="58">
        <f>MART!K49</f>
        <v>0</v>
      </c>
      <c r="N53" s="61">
        <f>MART!L49</f>
        <v>0</v>
      </c>
      <c r="O53" s="62">
        <f>MART!M49</f>
        <v>0</v>
      </c>
      <c r="P53" s="560"/>
      <c r="Q53" s="560"/>
      <c r="R53" s="560"/>
      <c r="S53" s="560"/>
      <c r="T53" s="560"/>
      <c r="U53" s="560"/>
    </row>
    <row r="54" spans="1:21" ht="18" customHeight="1" x14ac:dyDescent="0.3">
      <c r="A54" s="510"/>
      <c r="B54" s="510"/>
      <c r="C54" s="510"/>
      <c r="D54" s="47">
        <f>MART!B50</f>
        <v>0</v>
      </c>
      <c r="E54" s="48">
        <f>MART!C50</f>
        <v>0</v>
      </c>
      <c r="F54" s="49">
        <f>MART!D50</f>
        <v>0</v>
      </c>
      <c r="G54" s="47">
        <f>MART!E50</f>
        <v>0</v>
      </c>
      <c r="H54" s="48">
        <f>MART!F50</f>
        <v>0</v>
      </c>
      <c r="I54" s="50">
        <f>MART!G50</f>
        <v>0</v>
      </c>
      <c r="J54" s="51">
        <f>MART!H50</f>
        <v>0</v>
      </c>
      <c r="K54" s="48">
        <f>MART!I50</f>
        <v>0</v>
      </c>
      <c r="L54" s="49">
        <f>MART!J50</f>
        <v>0</v>
      </c>
      <c r="M54" s="47">
        <f>MART!K50</f>
        <v>0</v>
      </c>
      <c r="N54" s="48">
        <f>MART!L50</f>
        <v>0</v>
      </c>
      <c r="O54" s="49">
        <f>MART!M50</f>
        <v>0</v>
      </c>
      <c r="P54" s="560"/>
      <c r="Q54" s="560"/>
      <c r="R54" s="560"/>
      <c r="S54" s="560"/>
      <c r="T54" s="560"/>
      <c r="U54" s="560"/>
    </row>
    <row r="55" spans="1:21" ht="18" customHeight="1" x14ac:dyDescent="0.3">
      <c r="A55" s="510"/>
      <c r="B55" s="510"/>
      <c r="C55" s="510"/>
      <c r="D55" s="58">
        <f>MART!B51</f>
        <v>0</v>
      </c>
      <c r="E55" s="61">
        <f>MART!C51</f>
        <v>0</v>
      </c>
      <c r="F55" s="62">
        <f>MART!D51</f>
        <v>0</v>
      </c>
      <c r="G55" s="58">
        <f>MART!E51</f>
        <v>0</v>
      </c>
      <c r="H55" s="61">
        <f>MART!F51</f>
        <v>0</v>
      </c>
      <c r="I55" s="63">
        <f>MART!G51</f>
        <v>0</v>
      </c>
      <c r="J55" s="60">
        <f>MART!H51</f>
        <v>0</v>
      </c>
      <c r="K55" s="61">
        <f>MART!I51</f>
        <v>0</v>
      </c>
      <c r="L55" s="62">
        <f>MART!J51</f>
        <v>0</v>
      </c>
      <c r="M55" s="58">
        <f>MART!K51</f>
        <v>0</v>
      </c>
      <c r="N55" s="61">
        <f>MART!L51</f>
        <v>0</v>
      </c>
      <c r="O55" s="62">
        <f>MART!M51</f>
        <v>0</v>
      </c>
      <c r="P55" s="560"/>
      <c r="Q55" s="560"/>
      <c r="R55" s="560"/>
      <c r="S55" s="560"/>
      <c r="T55" s="560"/>
      <c r="U55" s="560"/>
    </row>
    <row r="56" spans="1:21" ht="18" customHeight="1" x14ac:dyDescent="0.3">
      <c r="A56" s="510"/>
      <c r="B56" s="510"/>
      <c r="C56" s="510"/>
      <c r="D56" s="47">
        <f>MART!B52</f>
        <v>0</v>
      </c>
      <c r="E56" s="48">
        <f>MART!C52</f>
        <v>0</v>
      </c>
      <c r="F56" s="49">
        <f>MART!D52</f>
        <v>0</v>
      </c>
      <c r="G56" s="47">
        <f>MART!E52</f>
        <v>0</v>
      </c>
      <c r="H56" s="48">
        <f>MART!F52</f>
        <v>0</v>
      </c>
      <c r="I56" s="50">
        <f>MART!G52</f>
        <v>0</v>
      </c>
      <c r="J56" s="51">
        <f>MART!H52</f>
        <v>0</v>
      </c>
      <c r="K56" s="48">
        <f>MART!I52</f>
        <v>0</v>
      </c>
      <c r="L56" s="49">
        <f>MART!J52</f>
        <v>0</v>
      </c>
      <c r="M56" s="47">
        <f>MART!K52</f>
        <v>0</v>
      </c>
      <c r="N56" s="48">
        <f>MART!L52</f>
        <v>0</v>
      </c>
      <c r="O56" s="49">
        <f>MART!M52</f>
        <v>0</v>
      </c>
      <c r="P56" s="560"/>
      <c r="Q56" s="560"/>
      <c r="R56" s="560"/>
      <c r="S56" s="560"/>
      <c r="T56" s="560"/>
      <c r="U56" s="560"/>
    </row>
    <row r="57" spans="1:21"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sheetData>
  <sheetProtection formatCells="0" formatColumns="0" formatRows="0" insertColumns="0" insertRows="0" insertHyperlinks="0" deleteColumns="0" deleteRows="0" sort="0" autoFilter="0" pivotTables="0"/>
  <mergeCells count="24">
    <mergeCell ref="D62:O93"/>
    <mergeCell ref="D59:O59"/>
    <mergeCell ref="D10:F10"/>
    <mergeCell ref="G10:I10"/>
    <mergeCell ref="J10:L10"/>
    <mergeCell ref="M10:O10"/>
    <mergeCell ref="D57:O57"/>
    <mergeCell ref="D58:O58"/>
    <mergeCell ref="G9:I9"/>
    <mergeCell ref="A1:C93"/>
    <mergeCell ref="D1:O3"/>
    <mergeCell ref="P1:U93"/>
    <mergeCell ref="V1:Y4"/>
    <mergeCell ref="D4:E4"/>
    <mergeCell ref="F4:O4"/>
    <mergeCell ref="D5:E5"/>
    <mergeCell ref="G5:H5"/>
    <mergeCell ref="J5:O9"/>
    <mergeCell ref="D6:E6"/>
    <mergeCell ref="G6:H6"/>
    <mergeCell ref="D7:E7"/>
    <mergeCell ref="G7:H7"/>
    <mergeCell ref="D8:E8"/>
    <mergeCell ref="G8:H8"/>
  </mergeCells>
  <pageMargins left="0.7" right="0.7" top="0.75" bottom="0.75" header="0.3" footer="0.3"/>
  <pageSetup paperSize="9" scale="7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08AF2-7AF9-4DC0-99A1-21742FD47FD0}">
  <sheetPr codeName="Sayfa24">
    <tabColor rgb="FF00B050"/>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MART!N1&amp;" "&amp;"AYI BORÇ-ALACAK DURUM RAPORU"</f>
        <v>MART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275</v>
      </c>
      <c r="Z5" s="200" t="s">
        <v>276</v>
      </c>
      <c r="AA5" s="8"/>
      <c r="AB5" s="8"/>
    </row>
    <row r="6" spans="1:28" ht="24.9" customHeight="1" x14ac:dyDescent="0.3">
      <c r="A6" s="510"/>
      <c r="B6" s="510"/>
      <c r="C6" s="510"/>
      <c r="D6" s="587" t="str">
        <f>MART!R2</f>
        <v>Bu Ay Ödenen Borç Toplamı</v>
      </c>
      <c r="E6" s="587"/>
      <c r="F6" s="40">
        <f>MART!S2</f>
        <v>0</v>
      </c>
      <c r="G6" s="587" t="str">
        <f>MART!T2</f>
        <v>Bu Ay Alınan Alacak Toplamı</v>
      </c>
      <c r="H6" s="587"/>
      <c r="I6" s="40">
        <f>MART!U2</f>
        <v>0</v>
      </c>
      <c r="J6" s="591"/>
      <c r="K6" s="592"/>
      <c r="L6" s="592"/>
      <c r="M6" s="592"/>
      <c r="N6" s="592"/>
      <c r="O6" s="593"/>
      <c r="P6" s="560"/>
      <c r="Q6" s="560"/>
      <c r="R6" s="560"/>
      <c r="S6" s="560"/>
      <c r="T6" s="560"/>
      <c r="U6" s="560"/>
      <c r="V6" s="201" t="s">
        <v>26</v>
      </c>
      <c r="W6" s="205">
        <f>OCAKALVER!F6</f>
        <v>0</v>
      </c>
      <c r="X6" s="205">
        <f>OCAKALVER!I6</f>
        <v>0</v>
      </c>
      <c r="Y6" s="205">
        <f>OCAKALVER!F7</f>
        <v>0</v>
      </c>
      <c r="Z6" s="11">
        <f>OCAKALVER!I7</f>
        <v>0</v>
      </c>
      <c r="AA6" s="8"/>
      <c r="AB6" s="8"/>
    </row>
    <row r="7" spans="1:28" ht="24.9" customHeight="1" x14ac:dyDescent="0.3">
      <c r="A7" s="510"/>
      <c r="B7" s="510"/>
      <c r="C7" s="510"/>
      <c r="D7" s="587" t="str">
        <f>MART!R3</f>
        <v>Bu Ay Kalan Borç</v>
      </c>
      <c r="E7" s="587"/>
      <c r="F7" s="40">
        <f>MART!S3</f>
        <v>0</v>
      </c>
      <c r="G7" s="587" t="str">
        <f>MART!T3</f>
        <v>Bu Ay Kalan Alacak</v>
      </c>
      <c r="H7" s="587"/>
      <c r="I7" s="40">
        <f>MART!U3</f>
        <v>0</v>
      </c>
      <c r="J7" s="591"/>
      <c r="K7" s="592"/>
      <c r="L7" s="592"/>
      <c r="M7" s="592"/>
      <c r="N7" s="592"/>
      <c r="O7" s="593"/>
      <c r="P7" s="560"/>
      <c r="Q7" s="560"/>
      <c r="R7" s="560"/>
      <c r="S7" s="560"/>
      <c r="T7" s="560"/>
      <c r="U7" s="560"/>
      <c r="V7" s="202" t="s">
        <v>25</v>
      </c>
      <c r="W7" s="205">
        <f>ŞUBATALVER!F6</f>
        <v>0</v>
      </c>
      <c r="X7" s="205">
        <f>ŞUBATALVER!I6</f>
        <v>0</v>
      </c>
      <c r="Y7" s="205">
        <f>ŞUBATALVER!F7</f>
        <v>0</v>
      </c>
      <c r="Z7" s="11">
        <f>ŞUBATALVER!I7</f>
        <v>0</v>
      </c>
      <c r="AA7" s="8"/>
      <c r="AB7" s="8"/>
    </row>
    <row r="8" spans="1:28" ht="24.9" customHeight="1" x14ac:dyDescent="0.3">
      <c r="A8" s="510"/>
      <c r="B8" s="510"/>
      <c r="C8" s="510"/>
      <c r="D8" s="587" t="str">
        <f>MART!R4</f>
        <v>Genel Ödenen Borç</v>
      </c>
      <c r="E8" s="587"/>
      <c r="F8" s="40">
        <f>MART!S4</f>
        <v>0</v>
      </c>
      <c r="G8" s="587" t="str">
        <f>MART!T4</f>
        <v>Genel Alınan Alacak</v>
      </c>
      <c r="H8" s="587"/>
      <c r="I8" s="40">
        <f>MART!U4</f>
        <v>0</v>
      </c>
      <c r="J8" s="591"/>
      <c r="K8" s="592"/>
      <c r="L8" s="592"/>
      <c r="M8" s="592"/>
      <c r="N8" s="592"/>
      <c r="O8" s="593"/>
      <c r="P8" s="560"/>
      <c r="Q8" s="560"/>
      <c r="R8" s="560"/>
      <c r="S8" s="560"/>
      <c r="T8" s="560"/>
      <c r="U8" s="560"/>
      <c r="V8" s="202" t="s">
        <v>27</v>
      </c>
      <c r="W8" s="11">
        <f>F6</f>
        <v>0</v>
      </c>
      <c r="X8" s="11">
        <f>I6</f>
        <v>0</v>
      </c>
      <c r="Y8" s="11">
        <f>F7</f>
        <v>0</v>
      </c>
      <c r="Z8" s="11">
        <f>I7</f>
        <v>0</v>
      </c>
      <c r="AA8" s="8"/>
      <c r="AB8" s="8"/>
    </row>
    <row r="9" spans="1:28" ht="24.6" customHeight="1" x14ac:dyDescent="0.3">
      <c r="A9" s="510"/>
      <c r="B9" s="510"/>
      <c r="C9" s="510"/>
      <c r="D9" s="587" t="str">
        <f>MART!R5</f>
        <v>Genel Kalan Borç</v>
      </c>
      <c r="E9" s="587"/>
      <c r="F9" s="40">
        <f>MART!S5</f>
        <v>0</v>
      </c>
      <c r="G9" s="587" t="str">
        <f>MART!T5</f>
        <v>Genel Kalan Alacak</v>
      </c>
      <c r="H9" s="587"/>
      <c r="I9" s="40">
        <f>MART!U5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c r="V10" s="8"/>
      <c r="W10" s="8"/>
      <c r="X10" s="8"/>
      <c r="Y10" s="8"/>
      <c r="Z10" s="8"/>
      <c r="AA10" s="8"/>
      <c r="AB10" s="8"/>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MART!N8</f>
        <v>0</v>
      </c>
      <c r="E12" s="575">
        <f>MART!O8</f>
        <v>0</v>
      </c>
      <c r="F12" s="576"/>
      <c r="G12" s="57">
        <f>MART!P8</f>
        <v>0</v>
      </c>
      <c r="H12" s="577" t="str">
        <f>IF(MART!Q8=" "," ",IF(MART!Q8=0,"Borç Bitti",MART!Q8))</f>
        <v/>
      </c>
      <c r="I12" s="578"/>
      <c r="J12" s="51">
        <f>MART!R8</f>
        <v>0</v>
      </c>
      <c r="K12" s="575">
        <f>MART!S8</f>
        <v>0</v>
      </c>
      <c r="L12" s="576"/>
      <c r="M12" s="57">
        <f>MART!T8</f>
        <v>0</v>
      </c>
      <c r="N12" s="577" t="str">
        <f>IF(MART!U8=" "," ",IF(MART!U8=0,"Alacak Bitti",MART!U8))</f>
        <v/>
      </c>
      <c r="O12" s="608"/>
      <c r="P12" s="560"/>
      <c r="Q12" s="560"/>
      <c r="R12" s="560"/>
      <c r="S12" s="560"/>
      <c r="T12" s="560"/>
      <c r="U12" s="560"/>
    </row>
    <row r="13" spans="1:28" ht="18" customHeight="1" x14ac:dyDescent="0.3">
      <c r="A13" s="510"/>
      <c r="B13" s="510"/>
      <c r="C13" s="510"/>
      <c r="D13" s="58">
        <f>MART!N9</f>
        <v>0</v>
      </c>
      <c r="E13" s="581">
        <f>MART!O9</f>
        <v>0</v>
      </c>
      <c r="F13" s="582"/>
      <c r="G13" s="59">
        <f>MART!P9</f>
        <v>0</v>
      </c>
      <c r="H13" s="583" t="str">
        <f>IF(MART!Q9=" "," ",IF(MART!Q9=0,"Borç Bitti",MART!Q9))</f>
        <v/>
      </c>
      <c r="I13" s="584"/>
      <c r="J13" s="60">
        <f>MART!R9</f>
        <v>0</v>
      </c>
      <c r="K13" s="581">
        <f>MART!S9</f>
        <v>0</v>
      </c>
      <c r="L13" s="582"/>
      <c r="M13" s="59">
        <f>MART!T9</f>
        <v>0</v>
      </c>
      <c r="N13" s="583" t="str">
        <f>IF(MART!U9=" "," ",IF(MART!U9=0,"Alacak Bitti",MART!U9))</f>
        <v/>
      </c>
      <c r="O13" s="609"/>
      <c r="P13" s="560"/>
      <c r="Q13" s="560"/>
      <c r="R13" s="560"/>
      <c r="S13" s="560"/>
      <c r="T13" s="560"/>
      <c r="U13" s="560"/>
    </row>
    <row r="14" spans="1:28" ht="18" customHeight="1" x14ac:dyDescent="0.3">
      <c r="A14" s="510"/>
      <c r="B14" s="510"/>
      <c r="C14" s="510"/>
      <c r="D14" s="47">
        <f>MART!N10</f>
        <v>0</v>
      </c>
      <c r="E14" s="575">
        <f>MART!O10</f>
        <v>0</v>
      </c>
      <c r="F14" s="576"/>
      <c r="G14" s="57">
        <f>MART!P10</f>
        <v>0</v>
      </c>
      <c r="H14" s="577" t="str">
        <f>IF(MART!Q10=" "," ",IF(MART!Q10=0,"Borç Bitti",MART!Q10))</f>
        <v/>
      </c>
      <c r="I14" s="578"/>
      <c r="J14" s="51">
        <f>MART!R10</f>
        <v>0</v>
      </c>
      <c r="K14" s="575">
        <f>MART!S10</f>
        <v>0</v>
      </c>
      <c r="L14" s="576"/>
      <c r="M14" s="57">
        <f>MART!T10</f>
        <v>0</v>
      </c>
      <c r="N14" s="577" t="str">
        <f>IF(MART!U10=" "," ",IF(MART!U10=0,"Alacak Bitti",MART!U10))</f>
        <v/>
      </c>
      <c r="O14" s="608"/>
      <c r="P14" s="560"/>
      <c r="Q14" s="560"/>
      <c r="R14" s="560"/>
      <c r="S14" s="560"/>
      <c r="T14" s="560"/>
      <c r="U14" s="560"/>
    </row>
    <row r="15" spans="1:28" ht="18" customHeight="1" x14ac:dyDescent="0.3">
      <c r="A15" s="510"/>
      <c r="B15" s="510"/>
      <c r="C15" s="510"/>
      <c r="D15" s="58">
        <f>MART!N11</f>
        <v>0</v>
      </c>
      <c r="E15" s="581">
        <f>MART!O11</f>
        <v>0</v>
      </c>
      <c r="F15" s="582"/>
      <c r="G15" s="59">
        <f>MART!P11</f>
        <v>0</v>
      </c>
      <c r="H15" s="583" t="str">
        <f>IF(MART!Q11=" "," ",IF(MART!Q11=0,"Borç Bitti",MART!Q11))</f>
        <v/>
      </c>
      <c r="I15" s="584"/>
      <c r="J15" s="60">
        <f>MART!R11</f>
        <v>0</v>
      </c>
      <c r="K15" s="581">
        <f>MART!S11</f>
        <v>0</v>
      </c>
      <c r="L15" s="582"/>
      <c r="M15" s="59">
        <f>MART!T11</f>
        <v>0</v>
      </c>
      <c r="N15" s="583" t="str">
        <f>IF(MART!U11=" "," ",IF(MART!U11=0,"Alacak Bitti",MART!U11))</f>
        <v/>
      </c>
      <c r="O15" s="609"/>
      <c r="P15" s="560"/>
      <c r="Q15" s="560"/>
      <c r="R15" s="560"/>
      <c r="S15" s="560"/>
      <c r="T15" s="560"/>
      <c r="U15" s="560"/>
    </row>
    <row r="16" spans="1:28" ht="18" customHeight="1" x14ac:dyDescent="0.3">
      <c r="A16" s="510"/>
      <c r="B16" s="510"/>
      <c r="C16" s="510"/>
      <c r="D16" s="47">
        <f>MART!N12</f>
        <v>0</v>
      </c>
      <c r="E16" s="575">
        <f>MART!O12</f>
        <v>0</v>
      </c>
      <c r="F16" s="576"/>
      <c r="G16" s="57">
        <f>MART!P12</f>
        <v>0</v>
      </c>
      <c r="H16" s="577" t="str">
        <f>IF(MART!Q12=" "," ",IF(MART!Q12=0,"Borç Bitti",MART!Q12))</f>
        <v/>
      </c>
      <c r="I16" s="578"/>
      <c r="J16" s="51">
        <f>MART!R12</f>
        <v>0</v>
      </c>
      <c r="K16" s="575">
        <f>MART!S12</f>
        <v>0</v>
      </c>
      <c r="L16" s="576"/>
      <c r="M16" s="57">
        <f>MART!T12</f>
        <v>0</v>
      </c>
      <c r="N16" s="577" t="str">
        <f>IF(MART!U12=" "," ",IF(MART!U12=0,"Alacak Bitti",MART!U12))</f>
        <v/>
      </c>
      <c r="O16" s="608"/>
      <c r="P16" s="560"/>
      <c r="Q16" s="560"/>
      <c r="R16" s="560"/>
      <c r="S16" s="560"/>
      <c r="T16" s="560"/>
      <c r="U16" s="560"/>
    </row>
    <row r="17" spans="1:21" ht="18" customHeight="1" x14ac:dyDescent="0.3">
      <c r="A17" s="510"/>
      <c r="B17" s="510"/>
      <c r="C17" s="510"/>
      <c r="D17" s="58">
        <f>MART!N13</f>
        <v>0</v>
      </c>
      <c r="E17" s="581">
        <f>MART!O13</f>
        <v>0</v>
      </c>
      <c r="F17" s="582"/>
      <c r="G17" s="59">
        <f>MART!P13</f>
        <v>0</v>
      </c>
      <c r="H17" s="583" t="str">
        <f>IF(MART!Q13=" "," ",IF(MART!Q13=0,"Borç Bitti",MART!Q13))</f>
        <v/>
      </c>
      <c r="I17" s="584"/>
      <c r="J17" s="60">
        <f>MART!R13</f>
        <v>0</v>
      </c>
      <c r="K17" s="581">
        <f>MART!S13</f>
        <v>0</v>
      </c>
      <c r="L17" s="582"/>
      <c r="M17" s="59">
        <f>MART!T13</f>
        <v>0</v>
      </c>
      <c r="N17" s="583" t="str">
        <f>IF(MART!U13=" "," ",IF(MART!U13=0,"Alacak Bitti",MART!U13))</f>
        <v/>
      </c>
      <c r="O17" s="609"/>
      <c r="P17" s="560"/>
      <c r="Q17" s="560"/>
      <c r="R17" s="560"/>
      <c r="S17" s="560"/>
      <c r="T17" s="560"/>
      <c r="U17" s="560"/>
    </row>
    <row r="18" spans="1:21" ht="18" customHeight="1" x14ac:dyDescent="0.3">
      <c r="A18" s="510"/>
      <c r="B18" s="510"/>
      <c r="C18" s="510"/>
      <c r="D18" s="47">
        <f>MART!N14</f>
        <v>0</v>
      </c>
      <c r="E18" s="575">
        <f>MART!O14</f>
        <v>0</v>
      </c>
      <c r="F18" s="576"/>
      <c r="G18" s="57">
        <f>MART!P14</f>
        <v>0</v>
      </c>
      <c r="H18" s="577" t="str">
        <f>IF(MART!Q14=" "," ",IF(MART!Q14=0,"Borç Bitti",MART!Q14))</f>
        <v/>
      </c>
      <c r="I18" s="578"/>
      <c r="J18" s="51">
        <f>MART!R14</f>
        <v>0</v>
      </c>
      <c r="K18" s="575">
        <f>MART!S14</f>
        <v>0</v>
      </c>
      <c r="L18" s="576"/>
      <c r="M18" s="57">
        <f>MART!T14</f>
        <v>0</v>
      </c>
      <c r="N18" s="577" t="str">
        <f>IF(MART!U14=" "," ",IF(MART!U14=0,"Alacak Bitti",MART!U14))</f>
        <v/>
      </c>
      <c r="O18" s="608"/>
      <c r="P18" s="560"/>
      <c r="Q18" s="560"/>
      <c r="R18" s="560"/>
      <c r="S18" s="560"/>
      <c r="T18" s="560"/>
      <c r="U18" s="560"/>
    </row>
    <row r="19" spans="1:21" ht="18" customHeight="1" x14ac:dyDescent="0.3">
      <c r="A19" s="510"/>
      <c r="B19" s="510"/>
      <c r="C19" s="510"/>
      <c r="D19" s="58">
        <f>MART!N15</f>
        <v>0</v>
      </c>
      <c r="E19" s="581">
        <f>MART!O15</f>
        <v>0</v>
      </c>
      <c r="F19" s="582"/>
      <c r="G19" s="59">
        <f>MART!P15</f>
        <v>0</v>
      </c>
      <c r="H19" s="583" t="str">
        <f>IF(MART!Q15=" "," ",IF(MART!Q15=0,"Borç Bitti",MART!Q15))</f>
        <v/>
      </c>
      <c r="I19" s="584"/>
      <c r="J19" s="60">
        <f>MART!R15</f>
        <v>0</v>
      </c>
      <c r="K19" s="581">
        <f>MART!S15</f>
        <v>0</v>
      </c>
      <c r="L19" s="582"/>
      <c r="M19" s="59">
        <f>MART!T15</f>
        <v>0</v>
      </c>
      <c r="N19" s="583" t="str">
        <f>IF(MART!U15=" "," ",IF(MART!U15=0,"Alacak Bitti",MART!U15))</f>
        <v/>
      </c>
      <c r="O19" s="609"/>
      <c r="P19" s="560"/>
      <c r="Q19" s="560"/>
      <c r="R19" s="560"/>
      <c r="S19" s="560"/>
      <c r="T19" s="560"/>
      <c r="U19" s="560"/>
    </row>
    <row r="20" spans="1:21" ht="18" customHeight="1" x14ac:dyDescent="0.3">
      <c r="A20" s="510"/>
      <c r="B20" s="510"/>
      <c r="C20" s="510"/>
      <c r="D20" s="47">
        <f>MART!N16</f>
        <v>0</v>
      </c>
      <c r="E20" s="575">
        <f>MART!O16</f>
        <v>0</v>
      </c>
      <c r="F20" s="576"/>
      <c r="G20" s="57">
        <f>MART!P16</f>
        <v>0</v>
      </c>
      <c r="H20" s="577" t="str">
        <f>IF(MART!Q16=" "," ",IF(MART!Q16=0,"Borç Bitti",MART!Q16))</f>
        <v/>
      </c>
      <c r="I20" s="578"/>
      <c r="J20" s="51">
        <f>MART!R16</f>
        <v>0</v>
      </c>
      <c r="K20" s="575">
        <f>MART!S16</f>
        <v>0</v>
      </c>
      <c r="L20" s="576"/>
      <c r="M20" s="57">
        <f>MART!T16</f>
        <v>0</v>
      </c>
      <c r="N20" s="577" t="str">
        <f>IF(MART!U16=" "," ",IF(MART!U16=0,"Alacak Bitti",MART!U16))</f>
        <v/>
      </c>
      <c r="O20" s="608"/>
      <c r="P20" s="560"/>
      <c r="Q20" s="560"/>
      <c r="R20" s="560"/>
      <c r="S20" s="560"/>
      <c r="T20" s="560"/>
      <c r="U20" s="560"/>
    </row>
    <row r="21" spans="1:21" ht="18" customHeight="1" x14ac:dyDescent="0.3">
      <c r="A21" s="510"/>
      <c r="B21" s="510"/>
      <c r="C21" s="510"/>
      <c r="D21" s="58">
        <f>MART!N17</f>
        <v>0</v>
      </c>
      <c r="E21" s="581">
        <f>MART!O17</f>
        <v>0</v>
      </c>
      <c r="F21" s="582"/>
      <c r="G21" s="59">
        <f>MART!P17</f>
        <v>0</v>
      </c>
      <c r="H21" s="583" t="str">
        <f>IF(MART!Q17=" "," ",IF(MART!Q17=0,"Borç Bitti",MART!Q17))</f>
        <v/>
      </c>
      <c r="I21" s="584"/>
      <c r="J21" s="60">
        <f>MART!R17</f>
        <v>0</v>
      </c>
      <c r="K21" s="581">
        <f>MART!S17</f>
        <v>0</v>
      </c>
      <c r="L21" s="582"/>
      <c r="M21" s="59">
        <f>MART!T17</f>
        <v>0</v>
      </c>
      <c r="N21" s="583" t="str">
        <f>IF(MART!U17=" "," ",IF(MART!U17=0,"Alacak Bitti",MART!U17))</f>
        <v/>
      </c>
      <c r="O21" s="609"/>
      <c r="P21" s="560"/>
      <c r="Q21" s="560"/>
      <c r="R21" s="560"/>
      <c r="S21" s="560"/>
      <c r="T21" s="560"/>
      <c r="U21" s="560"/>
    </row>
    <row r="22" spans="1:21" ht="18" customHeight="1" x14ac:dyDescent="0.3">
      <c r="A22" s="510"/>
      <c r="B22" s="510"/>
      <c r="C22" s="510"/>
      <c r="D22" s="47">
        <f>MART!N18</f>
        <v>0</v>
      </c>
      <c r="E22" s="575">
        <f>MART!O18</f>
        <v>0</v>
      </c>
      <c r="F22" s="576"/>
      <c r="G22" s="57">
        <f>MART!P18</f>
        <v>0</v>
      </c>
      <c r="H22" s="577" t="str">
        <f>IF(MART!Q18=" "," ",IF(MART!Q18=0,"Borç Bitti",MART!Q18))</f>
        <v/>
      </c>
      <c r="I22" s="578"/>
      <c r="J22" s="51">
        <f>MART!R18</f>
        <v>0</v>
      </c>
      <c r="K22" s="575">
        <f>MART!S18</f>
        <v>0</v>
      </c>
      <c r="L22" s="576"/>
      <c r="M22" s="57">
        <f>MART!T18</f>
        <v>0</v>
      </c>
      <c r="N22" s="577" t="str">
        <f>IF(MART!U18=" "," ",IF(MART!U18=0,"Alacak Bitti",MART!U18))</f>
        <v/>
      </c>
      <c r="O22" s="608"/>
      <c r="P22" s="560"/>
      <c r="Q22" s="560"/>
      <c r="R22" s="560"/>
      <c r="S22" s="560"/>
      <c r="T22" s="560"/>
      <c r="U22" s="560"/>
    </row>
    <row r="23" spans="1:21" ht="18" customHeight="1" x14ac:dyDescent="0.3">
      <c r="A23" s="510"/>
      <c r="B23" s="510"/>
      <c r="C23" s="510"/>
      <c r="D23" s="58">
        <f>MART!N19</f>
        <v>0</v>
      </c>
      <c r="E23" s="581">
        <f>MART!O19</f>
        <v>0</v>
      </c>
      <c r="F23" s="582"/>
      <c r="G23" s="59">
        <f>MART!P19</f>
        <v>0</v>
      </c>
      <c r="H23" s="583" t="str">
        <f>IF(MART!Q19=" "," ",IF(MART!Q19=0,"Borç Bitti",MART!Q19))</f>
        <v/>
      </c>
      <c r="I23" s="584"/>
      <c r="J23" s="60">
        <f>MART!R19</f>
        <v>0</v>
      </c>
      <c r="K23" s="581">
        <f>MART!S19</f>
        <v>0</v>
      </c>
      <c r="L23" s="582"/>
      <c r="M23" s="59">
        <f>MART!T19</f>
        <v>0</v>
      </c>
      <c r="N23" s="583" t="str">
        <f>IF(MART!U19=" "," ",IF(MART!U19=0,"Alacak Bitti",MART!U19))</f>
        <v/>
      </c>
      <c r="O23" s="609"/>
      <c r="P23" s="560"/>
      <c r="Q23" s="560"/>
      <c r="R23" s="560"/>
      <c r="S23" s="560"/>
      <c r="T23" s="560"/>
      <c r="U23" s="560"/>
    </row>
    <row r="24" spans="1:21" ht="18" customHeight="1" x14ac:dyDescent="0.3">
      <c r="A24" s="510"/>
      <c r="B24" s="510"/>
      <c r="C24" s="510"/>
      <c r="D24" s="47">
        <f>MART!N20</f>
        <v>0</v>
      </c>
      <c r="E24" s="575">
        <f>MART!O20</f>
        <v>0</v>
      </c>
      <c r="F24" s="576"/>
      <c r="G24" s="57">
        <f>MART!P20</f>
        <v>0</v>
      </c>
      <c r="H24" s="577" t="str">
        <f>IF(MART!Q20=" "," ",IF(MART!Q20=0,"Borç Bitti",MART!Q20))</f>
        <v/>
      </c>
      <c r="I24" s="578"/>
      <c r="J24" s="51">
        <f>MART!R20</f>
        <v>0</v>
      </c>
      <c r="K24" s="575">
        <f>MART!S20</f>
        <v>0</v>
      </c>
      <c r="L24" s="576"/>
      <c r="M24" s="57">
        <f>MART!T20</f>
        <v>0</v>
      </c>
      <c r="N24" s="577" t="str">
        <f>IF(MART!U20=" "," ",IF(MART!U20=0,"Alacak Bitti",MART!U20))</f>
        <v/>
      </c>
      <c r="O24" s="608"/>
      <c r="P24" s="560"/>
      <c r="Q24" s="560"/>
      <c r="R24" s="560"/>
      <c r="S24" s="560"/>
      <c r="T24" s="560"/>
      <c r="U24" s="560"/>
    </row>
    <row r="25" spans="1:21" ht="18" customHeight="1" x14ac:dyDescent="0.3">
      <c r="A25" s="510"/>
      <c r="B25" s="510"/>
      <c r="C25" s="510"/>
      <c r="D25" s="58">
        <f>MART!N21</f>
        <v>0</v>
      </c>
      <c r="E25" s="581">
        <f>MART!O21</f>
        <v>0</v>
      </c>
      <c r="F25" s="582"/>
      <c r="G25" s="59">
        <f>MART!P21</f>
        <v>0</v>
      </c>
      <c r="H25" s="583" t="str">
        <f>IF(MART!Q21=" "," ",IF(MART!Q21=0,"Borç Bitti",MART!Q21))</f>
        <v/>
      </c>
      <c r="I25" s="584"/>
      <c r="J25" s="60">
        <f>MART!R21</f>
        <v>0</v>
      </c>
      <c r="K25" s="581">
        <f>MART!S21</f>
        <v>0</v>
      </c>
      <c r="L25" s="582"/>
      <c r="M25" s="59">
        <f>MART!T21</f>
        <v>0</v>
      </c>
      <c r="N25" s="583" t="str">
        <f>IF(MART!U21=" "," ",IF(MART!U21=0,"Alacak Bitti",MART!U21))</f>
        <v/>
      </c>
      <c r="O25" s="609"/>
      <c r="P25" s="560"/>
      <c r="Q25" s="560"/>
      <c r="R25" s="560"/>
      <c r="S25" s="560"/>
      <c r="T25" s="560"/>
      <c r="U25" s="560"/>
    </row>
    <row r="26" spans="1:21" ht="18" customHeight="1" x14ac:dyDescent="0.3">
      <c r="A26" s="510"/>
      <c r="B26" s="510"/>
      <c r="C26" s="510"/>
      <c r="D26" s="47">
        <f>MART!N22</f>
        <v>0</v>
      </c>
      <c r="E26" s="575">
        <f>MART!O22</f>
        <v>0</v>
      </c>
      <c r="F26" s="576"/>
      <c r="G26" s="57">
        <f>MART!P22</f>
        <v>0</v>
      </c>
      <c r="H26" s="577" t="str">
        <f>IF(MART!Q22=" "," ",IF(MART!Q22=0,"Borç Bitti",MART!Q22))</f>
        <v/>
      </c>
      <c r="I26" s="578"/>
      <c r="J26" s="51">
        <f>MART!R22</f>
        <v>0</v>
      </c>
      <c r="K26" s="575">
        <f>MART!S22</f>
        <v>0</v>
      </c>
      <c r="L26" s="576"/>
      <c r="M26" s="57">
        <f>MART!T22</f>
        <v>0</v>
      </c>
      <c r="N26" s="577" t="str">
        <f>IF(MART!U22=" "," ",IF(MART!U22=0,"Alacak Bitti",MART!U22))</f>
        <v/>
      </c>
      <c r="O26" s="608"/>
      <c r="P26" s="560"/>
      <c r="Q26" s="560"/>
      <c r="R26" s="560"/>
      <c r="S26" s="560"/>
      <c r="T26" s="560"/>
      <c r="U26" s="560"/>
    </row>
    <row r="27" spans="1:21" ht="18" customHeight="1" x14ac:dyDescent="0.3">
      <c r="A27" s="510"/>
      <c r="B27" s="510"/>
      <c r="C27" s="510"/>
      <c r="D27" s="58">
        <f>MART!N23</f>
        <v>0</v>
      </c>
      <c r="E27" s="581">
        <f>MART!O23</f>
        <v>0</v>
      </c>
      <c r="F27" s="582"/>
      <c r="G27" s="59">
        <f>MART!P23</f>
        <v>0</v>
      </c>
      <c r="H27" s="583" t="str">
        <f>IF(MART!Q23=" "," ",IF(MART!Q23=0,"Borç Bitti",MART!Q23))</f>
        <v/>
      </c>
      <c r="I27" s="584"/>
      <c r="J27" s="60">
        <f>MART!R23</f>
        <v>0</v>
      </c>
      <c r="K27" s="581">
        <f>MART!S23</f>
        <v>0</v>
      </c>
      <c r="L27" s="582"/>
      <c r="M27" s="59">
        <f>MART!T23</f>
        <v>0</v>
      </c>
      <c r="N27" s="583" t="str">
        <f>IF(MART!U23=" "," ",IF(MART!U23=0,"Alacak Bitti",MART!U23))</f>
        <v/>
      </c>
      <c r="O27" s="609"/>
      <c r="P27" s="560"/>
      <c r="Q27" s="560"/>
      <c r="R27" s="560"/>
      <c r="S27" s="560"/>
      <c r="T27" s="560"/>
      <c r="U27" s="560"/>
    </row>
    <row r="28" spans="1:21" ht="18" customHeight="1" x14ac:dyDescent="0.3">
      <c r="A28" s="510"/>
      <c r="B28" s="510"/>
      <c r="C28" s="510"/>
      <c r="D28" s="47">
        <f>MART!N24</f>
        <v>0</v>
      </c>
      <c r="E28" s="575">
        <f>MART!O24</f>
        <v>0</v>
      </c>
      <c r="F28" s="576"/>
      <c r="G28" s="57">
        <f>MART!P24</f>
        <v>0</v>
      </c>
      <c r="H28" s="577" t="str">
        <f>IF(MART!Q24=" "," ",IF(MART!Q24=0,"Borç Bitti",MART!Q24))</f>
        <v/>
      </c>
      <c r="I28" s="578"/>
      <c r="J28" s="51">
        <f>MART!R24</f>
        <v>0</v>
      </c>
      <c r="K28" s="575">
        <f>MART!S24</f>
        <v>0</v>
      </c>
      <c r="L28" s="576"/>
      <c r="M28" s="57">
        <f>MART!T24</f>
        <v>0</v>
      </c>
      <c r="N28" s="577" t="str">
        <f>IF(MART!U24=" "," ",IF(MART!U24=0,"Alacak Bitti",MART!U24))</f>
        <v/>
      </c>
      <c r="O28" s="608"/>
      <c r="P28" s="560"/>
      <c r="Q28" s="560"/>
      <c r="R28" s="560"/>
      <c r="S28" s="560"/>
      <c r="T28" s="560"/>
      <c r="U28" s="560"/>
    </row>
    <row r="29" spans="1:21" ht="18" customHeight="1" x14ac:dyDescent="0.3">
      <c r="A29" s="510"/>
      <c r="B29" s="510"/>
      <c r="C29" s="510"/>
      <c r="D29" s="58">
        <f>MART!N25</f>
        <v>0</v>
      </c>
      <c r="E29" s="581">
        <f>MART!O25</f>
        <v>0</v>
      </c>
      <c r="F29" s="582"/>
      <c r="G29" s="59">
        <f>MART!P25</f>
        <v>0</v>
      </c>
      <c r="H29" s="583" t="str">
        <f>IF(MART!Q25=" "," ",IF(MART!Q25=0,"Borç Bitti",MART!Q25))</f>
        <v/>
      </c>
      <c r="I29" s="584"/>
      <c r="J29" s="60">
        <f>MART!R25</f>
        <v>0</v>
      </c>
      <c r="K29" s="581">
        <f>MART!S25</f>
        <v>0</v>
      </c>
      <c r="L29" s="582"/>
      <c r="M29" s="59">
        <f>MART!T25</f>
        <v>0</v>
      </c>
      <c r="N29" s="583" t="str">
        <f>IF(MART!U25=" "," ",IF(MART!U25=0,"Alacak Bitti",MART!U25))</f>
        <v/>
      </c>
      <c r="O29" s="609"/>
      <c r="P29" s="560"/>
      <c r="Q29" s="560"/>
      <c r="R29" s="560"/>
      <c r="S29" s="560"/>
      <c r="T29" s="560"/>
      <c r="U29" s="560"/>
    </row>
    <row r="30" spans="1:21" ht="18" customHeight="1" x14ac:dyDescent="0.3">
      <c r="A30" s="510"/>
      <c r="B30" s="510"/>
      <c r="C30" s="510"/>
      <c r="D30" s="47">
        <f>MART!N26</f>
        <v>0</v>
      </c>
      <c r="E30" s="575">
        <f>MART!O26</f>
        <v>0</v>
      </c>
      <c r="F30" s="576"/>
      <c r="G30" s="57">
        <f>MART!P26</f>
        <v>0</v>
      </c>
      <c r="H30" s="577" t="str">
        <f>IF(MART!Q26=" "," ",IF(MART!Q26=0,"Borç Bitti",MART!Q26))</f>
        <v/>
      </c>
      <c r="I30" s="578"/>
      <c r="J30" s="51">
        <f>MART!R26</f>
        <v>0</v>
      </c>
      <c r="K30" s="575">
        <f>MART!S26</f>
        <v>0</v>
      </c>
      <c r="L30" s="576"/>
      <c r="M30" s="57">
        <f>MART!T26</f>
        <v>0</v>
      </c>
      <c r="N30" s="577" t="str">
        <f>IF(MART!U26=" "," ",IF(MART!U26=0,"Alacak Bitti",MART!U26))</f>
        <v/>
      </c>
      <c r="O30" s="608"/>
      <c r="P30" s="560"/>
      <c r="Q30" s="560"/>
      <c r="R30" s="560"/>
      <c r="S30" s="560"/>
      <c r="T30" s="560"/>
      <c r="U30" s="560"/>
    </row>
    <row r="31" spans="1:21" ht="18" customHeight="1" x14ac:dyDescent="0.3">
      <c r="A31" s="510"/>
      <c r="B31" s="510"/>
      <c r="C31" s="510"/>
      <c r="D31" s="58">
        <f>MART!N27</f>
        <v>0</v>
      </c>
      <c r="E31" s="581">
        <f>MART!O27</f>
        <v>0</v>
      </c>
      <c r="F31" s="582"/>
      <c r="G31" s="59">
        <f>MART!P27</f>
        <v>0</v>
      </c>
      <c r="H31" s="583" t="str">
        <f>IF(MART!Q27=" "," ",IF(MART!Q27=0,"Borç Bitti",MART!Q27))</f>
        <v/>
      </c>
      <c r="I31" s="584"/>
      <c r="J31" s="60">
        <f>MART!R27</f>
        <v>0</v>
      </c>
      <c r="K31" s="581">
        <f>MART!S27</f>
        <v>0</v>
      </c>
      <c r="L31" s="582"/>
      <c r="M31" s="59">
        <f>MART!T27</f>
        <v>0</v>
      </c>
      <c r="N31" s="583" t="str">
        <f>IF(MART!U27=" "," ",IF(MART!U27=0,"Alacak Bitti",MART!U27))</f>
        <v/>
      </c>
      <c r="O31" s="609"/>
      <c r="P31" s="560"/>
      <c r="Q31" s="560"/>
      <c r="R31" s="560"/>
      <c r="S31" s="560"/>
      <c r="T31" s="560"/>
      <c r="U31" s="560"/>
    </row>
    <row r="32" spans="1:21" ht="18" customHeight="1" x14ac:dyDescent="0.3">
      <c r="A32" s="510"/>
      <c r="B32" s="510"/>
      <c r="C32" s="510"/>
      <c r="D32" s="47">
        <f>MART!N28</f>
        <v>0</v>
      </c>
      <c r="E32" s="575">
        <f>MART!O28</f>
        <v>0</v>
      </c>
      <c r="F32" s="576"/>
      <c r="G32" s="57">
        <f>MART!P28</f>
        <v>0</v>
      </c>
      <c r="H32" s="577" t="str">
        <f>IF(MART!Q28=" "," ",IF(MART!Q28=0,"Borç Bitti",MART!Q28))</f>
        <v/>
      </c>
      <c r="I32" s="578"/>
      <c r="J32" s="51">
        <f>MART!R28</f>
        <v>0</v>
      </c>
      <c r="K32" s="575">
        <f>MART!S28</f>
        <v>0</v>
      </c>
      <c r="L32" s="576"/>
      <c r="M32" s="57">
        <f>MART!T28</f>
        <v>0</v>
      </c>
      <c r="N32" s="577" t="str">
        <f>IF(MART!U28=" "," ",IF(MART!U28=0,"Alacak Bitti",MART!U28))</f>
        <v/>
      </c>
      <c r="O32" s="608"/>
      <c r="P32" s="560"/>
      <c r="Q32" s="560"/>
      <c r="R32" s="560"/>
      <c r="S32" s="560"/>
      <c r="T32" s="560"/>
      <c r="U32" s="560"/>
    </row>
    <row r="33" spans="1:21" ht="18" customHeight="1" x14ac:dyDescent="0.3">
      <c r="A33" s="510"/>
      <c r="B33" s="510"/>
      <c r="C33" s="510"/>
      <c r="D33" s="58">
        <f>MART!N29</f>
        <v>0</v>
      </c>
      <c r="E33" s="581">
        <f>MART!O29</f>
        <v>0</v>
      </c>
      <c r="F33" s="582"/>
      <c r="G33" s="59">
        <f>MART!P29</f>
        <v>0</v>
      </c>
      <c r="H33" s="583" t="str">
        <f>IF(MART!Q29=" "," ",IF(MART!Q29=0,"Borç Bitti",MART!Q29))</f>
        <v/>
      </c>
      <c r="I33" s="584"/>
      <c r="J33" s="60">
        <f>MART!R29</f>
        <v>0</v>
      </c>
      <c r="K33" s="581">
        <f>MART!S29</f>
        <v>0</v>
      </c>
      <c r="L33" s="582"/>
      <c r="M33" s="59">
        <f>MART!T29</f>
        <v>0</v>
      </c>
      <c r="N33" s="583" t="str">
        <f>IF(MART!U29=" "," ",IF(MART!U29=0,"Alacak Bitti",MART!U29))</f>
        <v/>
      </c>
      <c r="O33" s="609"/>
      <c r="P33" s="560"/>
      <c r="Q33" s="560"/>
      <c r="R33" s="560"/>
      <c r="S33" s="560"/>
      <c r="T33" s="560"/>
      <c r="U33" s="560"/>
    </row>
    <row r="34" spans="1:21" ht="18" customHeight="1" x14ac:dyDescent="0.3">
      <c r="A34" s="510"/>
      <c r="B34" s="510"/>
      <c r="C34" s="510"/>
      <c r="D34" s="47">
        <f>MART!N30</f>
        <v>0</v>
      </c>
      <c r="E34" s="575">
        <f>MART!O30</f>
        <v>0</v>
      </c>
      <c r="F34" s="576"/>
      <c r="G34" s="57">
        <f>MART!P30</f>
        <v>0</v>
      </c>
      <c r="H34" s="577" t="str">
        <f>IF(MART!Q30=" "," ",IF(MART!Q30=0,"Borç Bitti",MART!Q30))</f>
        <v/>
      </c>
      <c r="I34" s="578"/>
      <c r="J34" s="51">
        <f>MART!R30</f>
        <v>0</v>
      </c>
      <c r="K34" s="575">
        <f>MART!S30</f>
        <v>0</v>
      </c>
      <c r="L34" s="576"/>
      <c r="M34" s="57">
        <f>MART!T30</f>
        <v>0</v>
      </c>
      <c r="N34" s="577" t="str">
        <f>IF(MART!U30=" "," ",IF(MART!U30=0,"Alacak Bitti",MART!U30))</f>
        <v/>
      </c>
      <c r="O34" s="608"/>
      <c r="P34" s="560"/>
      <c r="Q34" s="560"/>
      <c r="R34" s="560"/>
      <c r="S34" s="560"/>
      <c r="T34" s="560"/>
      <c r="U34" s="560"/>
    </row>
    <row r="35" spans="1:21" ht="18" customHeight="1" x14ac:dyDescent="0.3">
      <c r="A35" s="510"/>
      <c r="B35" s="510"/>
      <c r="C35" s="510"/>
      <c r="D35" s="58">
        <f>MART!N31</f>
        <v>0</v>
      </c>
      <c r="E35" s="581">
        <f>MART!O31</f>
        <v>0</v>
      </c>
      <c r="F35" s="582"/>
      <c r="G35" s="59">
        <f>MART!P31</f>
        <v>0</v>
      </c>
      <c r="H35" s="583" t="str">
        <f>IF(MART!Q31=" "," ",IF(MART!Q31=0,"Borç Bitti",MART!Q31))</f>
        <v/>
      </c>
      <c r="I35" s="584"/>
      <c r="J35" s="60">
        <f>MART!R31</f>
        <v>0</v>
      </c>
      <c r="K35" s="581">
        <f>MART!S31</f>
        <v>0</v>
      </c>
      <c r="L35" s="582"/>
      <c r="M35" s="59">
        <f>MART!T31</f>
        <v>0</v>
      </c>
      <c r="N35" s="583" t="str">
        <f>IF(MART!U31=" "," ",IF(MART!U31=0,"Alacak Bitti",MART!U31))</f>
        <v/>
      </c>
      <c r="O35" s="609"/>
      <c r="P35" s="560"/>
      <c r="Q35" s="560"/>
      <c r="R35" s="560"/>
      <c r="S35" s="560"/>
      <c r="T35" s="560"/>
      <c r="U35" s="560"/>
    </row>
    <row r="36" spans="1:21" ht="18" customHeight="1" x14ac:dyDescent="0.3">
      <c r="A36" s="510"/>
      <c r="B36" s="510"/>
      <c r="C36" s="510"/>
      <c r="D36" s="47">
        <f>MART!N32</f>
        <v>0</v>
      </c>
      <c r="E36" s="575">
        <f>MART!O32</f>
        <v>0</v>
      </c>
      <c r="F36" s="576"/>
      <c r="G36" s="57">
        <f>MART!P32</f>
        <v>0</v>
      </c>
      <c r="H36" s="577" t="str">
        <f>IF(MART!Q32=" "," ",IF(MART!Q32=0,"Borç Bitti",MART!Q32))</f>
        <v/>
      </c>
      <c r="I36" s="578"/>
      <c r="J36" s="51">
        <f>MART!R32</f>
        <v>0</v>
      </c>
      <c r="K36" s="575">
        <f>MART!S32</f>
        <v>0</v>
      </c>
      <c r="L36" s="576"/>
      <c r="M36" s="57">
        <f>MART!T32</f>
        <v>0</v>
      </c>
      <c r="N36" s="577" t="str">
        <f>IF(MART!U32=" "," ",IF(MART!U32=0,"Alacak Bitti",MART!U32))</f>
        <v/>
      </c>
      <c r="O36" s="608"/>
      <c r="P36" s="560"/>
      <c r="Q36" s="560"/>
      <c r="R36" s="560"/>
      <c r="S36" s="560"/>
      <c r="T36" s="560"/>
      <c r="U36" s="560"/>
    </row>
    <row r="37" spans="1:21" ht="18" customHeight="1" x14ac:dyDescent="0.3">
      <c r="A37" s="510"/>
      <c r="B37" s="510"/>
      <c r="C37" s="510"/>
      <c r="D37" s="58">
        <f>MART!N33</f>
        <v>0</v>
      </c>
      <c r="E37" s="581">
        <f>MART!O33</f>
        <v>0</v>
      </c>
      <c r="F37" s="582"/>
      <c r="G37" s="59">
        <f>MART!P33</f>
        <v>0</v>
      </c>
      <c r="H37" s="583" t="str">
        <f>IF(MART!Q33=" "," ",IF(MART!Q33=0,"Borç Bitti",MART!Q33))</f>
        <v/>
      </c>
      <c r="I37" s="584"/>
      <c r="J37" s="60">
        <f>MART!R33</f>
        <v>0</v>
      </c>
      <c r="K37" s="581">
        <f>MART!S33</f>
        <v>0</v>
      </c>
      <c r="L37" s="582"/>
      <c r="M37" s="59">
        <f>MART!T33</f>
        <v>0</v>
      </c>
      <c r="N37" s="583" t="str">
        <f>IF(MART!U33=" "," ",IF(MART!U33=0,"Alacak Bitti",MART!U33))</f>
        <v/>
      </c>
      <c r="O37" s="609"/>
      <c r="P37" s="560"/>
      <c r="Q37" s="560"/>
      <c r="R37" s="560"/>
      <c r="S37" s="560"/>
      <c r="T37" s="560"/>
      <c r="U37" s="560"/>
    </row>
    <row r="38" spans="1:21" ht="18" customHeight="1" x14ac:dyDescent="0.3">
      <c r="A38" s="510"/>
      <c r="B38" s="510"/>
      <c r="C38" s="510"/>
      <c r="D38" s="47">
        <f>MART!N34</f>
        <v>0</v>
      </c>
      <c r="E38" s="575">
        <f>MART!O34</f>
        <v>0</v>
      </c>
      <c r="F38" s="576"/>
      <c r="G38" s="57">
        <f>MART!P34</f>
        <v>0</v>
      </c>
      <c r="H38" s="577" t="str">
        <f>IF(MART!Q34=" "," ",IF(MART!Q34=0,"Borç Bitti",MART!Q34))</f>
        <v/>
      </c>
      <c r="I38" s="578"/>
      <c r="J38" s="51">
        <f>MART!R34</f>
        <v>0</v>
      </c>
      <c r="K38" s="575">
        <f>MART!S34</f>
        <v>0</v>
      </c>
      <c r="L38" s="576"/>
      <c r="M38" s="57">
        <f>MART!T34</f>
        <v>0</v>
      </c>
      <c r="N38" s="577" t="str">
        <f>IF(MART!U34=" "," ",IF(MART!U34=0,"Alacak Bitti",MART!U34))</f>
        <v/>
      </c>
      <c r="O38" s="608"/>
      <c r="P38" s="560"/>
      <c r="Q38" s="560"/>
      <c r="R38" s="560"/>
      <c r="S38" s="560"/>
      <c r="T38" s="560"/>
      <c r="U38" s="560"/>
    </row>
    <row r="39" spans="1:21" ht="18" customHeight="1" x14ac:dyDescent="0.3">
      <c r="A39" s="510"/>
      <c r="B39" s="510"/>
      <c r="C39" s="510"/>
      <c r="D39" s="58">
        <f>MART!N35</f>
        <v>0</v>
      </c>
      <c r="E39" s="581">
        <f>MART!O35</f>
        <v>0</v>
      </c>
      <c r="F39" s="582"/>
      <c r="G39" s="59">
        <f>MART!P35</f>
        <v>0</v>
      </c>
      <c r="H39" s="583" t="str">
        <f>IF(MART!Q35=" "," ",IF(MART!Q35=0,"Borç Bitti",MART!Q35))</f>
        <v/>
      </c>
      <c r="I39" s="584"/>
      <c r="J39" s="60">
        <f>MART!R35</f>
        <v>0</v>
      </c>
      <c r="K39" s="581">
        <f>MART!S35</f>
        <v>0</v>
      </c>
      <c r="L39" s="582"/>
      <c r="M39" s="59">
        <f>MART!T35</f>
        <v>0</v>
      </c>
      <c r="N39" s="583" t="str">
        <f>IF(MART!U35=" "," ",IF(MART!U35=0,"Alacak Bitti",MART!U35))</f>
        <v/>
      </c>
      <c r="O39" s="609"/>
      <c r="P39" s="560"/>
      <c r="Q39" s="560"/>
      <c r="R39" s="560"/>
      <c r="S39" s="560"/>
      <c r="T39" s="560"/>
      <c r="U39" s="560"/>
    </row>
    <row r="40" spans="1:21" ht="18" customHeight="1" x14ac:dyDescent="0.3">
      <c r="A40" s="510"/>
      <c r="B40" s="510"/>
      <c r="C40" s="510"/>
      <c r="D40" s="47">
        <f>MART!N36</f>
        <v>0</v>
      </c>
      <c r="E40" s="575">
        <f>MART!O36</f>
        <v>0</v>
      </c>
      <c r="F40" s="576"/>
      <c r="G40" s="57">
        <f>MART!P36</f>
        <v>0</v>
      </c>
      <c r="H40" s="577" t="str">
        <f>IF(MART!Q36=" "," ",IF(MART!Q36=0,"Borç Bitti",MART!Q36))</f>
        <v/>
      </c>
      <c r="I40" s="578"/>
      <c r="J40" s="51">
        <f>MART!R36</f>
        <v>0</v>
      </c>
      <c r="K40" s="575">
        <f>MART!S36</f>
        <v>0</v>
      </c>
      <c r="L40" s="576"/>
      <c r="M40" s="57">
        <f>MART!T36</f>
        <v>0</v>
      </c>
      <c r="N40" s="577" t="str">
        <f>IF(MART!U36=" "," ",IF(MART!U36=0,"Alacak Bitti",MART!U36))</f>
        <v/>
      </c>
      <c r="O40" s="608"/>
      <c r="P40" s="560"/>
      <c r="Q40" s="560"/>
      <c r="R40" s="560"/>
      <c r="S40" s="560"/>
      <c r="T40" s="560"/>
      <c r="U40" s="560"/>
    </row>
    <row r="41" spans="1:21" ht="18" customHeight="1" x14ac:dyDescent="0.3">
      <c r="A41" s="510"/>
      <c r="B41" s="510"/>
      <c r="C41" s="510"/>
      <c r="D41" s="58">
        <f>MART!N37</f>
        <v>0</v>
      </c>
      <c r="E41" s="581">
        <f>MART!O37</f>
        <v>0</v>
      </c>
      <c r="F41" s="582"/>
      <c r="G41" s="59">
        <f>MART!P37</f>
        <v>0</v>
      </c>
      <c r="H41" s="583" t="str">
        <f>IF(MART!Q37=" "," ",IF(MART!Q37=0,"Borç Bitti",MART!Q37))</f>
        <v/>
      </c>
      <c r="I41" s="584"/>
      <c r="J41" s="60">
        <f>MART!R37</f>
        <v>0</v>
      </c>
      <c r="K41" s="581">
        <f>MART!S37</f>
        <v>0</v>
      </c>
      <c r="L41" s="582"/>
      <c r="M41" s="59">
        <f>MART!T37</f>
        <v>0</v>
      </c>
      <c r="N41" s="583" t="str">
        <f>IF(MART!U37=" "," ",IF(MART!U37=0,"Alacak Bitti",MART!U37))</f>
        <v/>
      </c>
      <c r="O41" s="609"/>
      <c r="P41" s="560"/>
      <c r="Q41" s="560"/>
      <c r="R41" s="560"/>
      <c r="S41" s="560"/>
      <c r="T41" s="560"/>
      <c r="U41" s="560"/>
    </row>
    <row r="42" spans="1:21" ht="18" customHeight="1" x14ac:dyDescent="0.3">
      <c r="A42" s="510"/>
      <c r="B42" s="510"/>
      <c r="C42" s="510"/>
      <c r="D42" s="47">
        <f>MART!N38</f>
        <v>0</v>
      </c>
      <c r="E42" s="575">
        <f>MART!O38</f>
        <v>0</v>
      </c>
      <c r="F42" s="576"/>
      <c r="G42" s="57">
        <f>MART!P38</f>
        <v>0</v>
      </c>
      <c r="H42" s="577" t="str">
        <f>IF(MART!Q38=" "," ",IF(MART!Q38=0,"Borç Bitti",MART!Q38))</f>
        <v/>
      </c>
      <c r="I42" s="578"/>
      <c r="J42" s="51">
        <f>MART!R38</f>
        <v>0</v>
      </c>
      <c r="K42" s="575">
        <f>MART!S38</f>
        <v>0</v>
      </c>
      <c r="L42" s="576"/>
      <c r="M42" s="57">
        <f>MART!T38</f>
        <v>0</v>
      </c>
      <c r="N42" s="577" t="str">
        <f>IF(MART!U38=" "," ",IF(MART!U38=0,"Alacak Bitti",MART!U38))</f>
        <v/>
      </c>
      <c r="O42" s="608"/>
      <c r="P42" s="560"/>
      <c r="Q42" s="560"/>
      <c r="R42" s="560"/>
      <c r="S42" s="560"/>
      <c r="T42" s="560"/>
      <c r="U42" s="560"/>
    </row>
    <row r="43" spans="1:21" ht="18" customHeight="1" x14ac:dyDescent="0.3">
      <c r="A43" s="510"/>
      <c r="B43" s="510"/>
      <c r="C43" s="510"/>
      <c r="D43" s="58">
        <f>MART!N39</f>
        <v>0</v>
      </c>
      <c r="E43" s="581">
        <f>MART!O39</f>
        <v>0</v>
      </c>
      <c r="F43" s="582"/>
      <c r="G43" s="59">
        <f>MART!P39</f>
        <v>0</v>
      </c>
      <c r="H43" s="583" t="str">
        <f>IF(MART!Q39=" "," ",IF(MART!Q39=0,"Borç Bitti",MART!Q39))</f>
        <v/>
      </c>
      <c r="I43" s="584"/>
      <c r="J43" s="60">
        <f>MART!R39</f>
        <v>0</v>
      </c>
      <c r="K43" s="581">
        <f>MART!S39</f>
        <v>0</v>
      </c>
      <c r="L43" s="582"/>
      <c r="M43" s="59">
        <f>MART!T39</f>
        <v>0</v>
      </c>
      <c r="N43" s="583" t="str">
        <f>IF(MART!U39=" "," ",IF(MART!U39=0,"Alacak Bitti",MART!U39))</f>
        <v/>
      </c>
      <c r="O43" s="609"/>
      <c r="P43" s="560"/>
      <c r="Q43" s="560"/>
      <c r="R43" s="560"/>
      <c r="S43" s="560"/>
      <c r="T43" s="560"/>
      <c r="U43" s="560"/>
    </row>
    <row r="44" spans="1:21" ht="18" customHeight="1" x14ac:dyDescent="0.3">
      <c r="A44" s="510"/>
      <c r="B44" s="510"/>
      <c r="C44" s="510"/>
      <c r="D44" s="47">
        <f>MART!N40</f>
        <v>0</v>
      </c>
      <c r="E44" s="575">
        <f>MART!O40</f>
        <v>0</v>
      </c>
      <c r="F44" s="576"/>
      <c r="G44" s="57">
        <f>MART!P40</f>
        <v>0</v>
      </c>
      <c r="H44" s="577" t="str">
        <f>IF(MART!Q40=" "," ",IF(MART!Q40=0,"Borç Bitti",MART!Q40))</f>
        <v/>
      </c>
      <c r="I44" s="578"/>
      <c r="J44" s="51">
        <f>MART!R40</f>
        <v>0</v>
      </c>
      <c r="K44" s="575">
        <f>MART!S40</f>
        <v>0</v>
      </c>
      <c r="L44" s="576"/>
      <c r="M44" s="57">
        <f>MART!T40</f>
        <v>0</v>
      </c>
      <c r="N44" s="577" t="str">
        <f>IF(MART!U40=" "," ",IF(MART!U40=0,"Alacak Bitti",MART!U40))</f>
        <v/>
      </c>
      <c r="O44" s="608"/>
      <c r="P44" s="560"/>
      <c r="Q44" s="560"/>
      <c r="R44" s="560"/>
      <c r="S44" s="560"/>
      <c r="T44" s="560"/>
      <c r="U44" s="560"/>
    </row>
    <row r="45" spans="1:21" ht="18" customHeight="1" x14ac:dyDescent="0.3">
      <c r="A45" s="510"/>
      <c r="B45" s="510"/>
      <c r="C45" s="510"/>
      <c r="D45" s="58">
        <f>MART!N41</f>
        <v>0</v>
      </c>
      <c r="E45" s="581">
        <f>MART!O41</f>
        <v>0</v>
      </c>
      <c r="F45" s="582"/>
      <c r="G45" s="59">
        <f>MART!P41</f>
        <v>0</v>
      </c>
      <c r="H45" s="583" t="str">
        <f>IF(MART!Q41=" "," ",IF(MART!Q41=0,"Borç Bitti",MART!Q41))</f>
        <v/>
      </c>
      <c r="I45" s="584"/>
      <c r="J45" s="60">
        <f>MART!R41</f>
        <v>0</v>
      </c>
      <c r="K45" s="581">
        <f>MART!S41</f>
        <v>0</v>
      </c>
      <c r="L45" s="582"/>
      <c r="M45" s="59">
        <f>MART!T41</f>
        <v>0</v>
      </c>
      <c r="N45" s="583" t="str">
        <f>IF(MART!U41=" "," ",IF(MART!U41=0,"Alacak Bitti",MART!U41))</f>
        <v/>
      </c>
      <c r="O45" s="609"/>
      <c r="P45" s="560"/>
      <c r="Q45" s="560"/>
      <c r="R45" s="560"/>
      <c r="S45" s="560"/>
      <c r="T45" s="560"/>
      <c r="U45" s="560"/>
    </row>
    <row r="46" spans="1:21" ht="18" customHeight="1" x14ac:dyDescent="0.3">
      <c r="A46" s="510"/>
      <c r="B46" s="510"/>
      <c r="C46" s="510"/>
      <c r="D46" s="47">
        <f>MART!N42</f>
        <v>0</v>
      </c>
      <c r="E46" s="575">
        <f>MART!O42</f>
        <v>0</v>
      </c>
      <c r="F46" s="576"/>
      <c r="G46" s="57">
        <f>MART!P42</f>
        <v>0</v>
      </c>
      <c r="H46" s="577" t="str">
        <f>IF(MART!Q42=" "," ",IF(MART!Q42=0,"Borç Bitti",MART!Q42))</f>
        <v/>
      </c>
      <c r="I46" s="578"/>
      <c r="J46" s="51">
        <f>MART!R42</f>
        <v>0</v>
      </c>
      <c r="K46" s="575">
        <f>MART!S42</f>
        <v>0</v>
      </c>
      <c r="L46" s="576"/>
      <c r="M46" s="57">
        <f>MART!T42</f>
        <v>0</v>
      </c>
      <c r="N46" s="577" t="str">
        <f>IF(MART!U42=" "," ",IF(MART!U42=0,"Alacak Bitti",MART!U42))</f>
        <v/>
      </c>
      <c r="O46" s="608"/>
      <c r="P46" s="560"/>
      <c r="Q46" s="560"/>
      <c r="R46" s="560"/>
      <c r="S46" s="560"/>
      <c r="T46" s="560"/>
      <c r="U46" s="560"/>
    </row>
    <row r="47" spans="1:21" ht="18" customHeight="1" x14ac:dyDescent="0.3">
      <c r="A47" s="510"/>
      <c r="B47" s="510"/>
      <c r="C47" s="510"/>
      <c r="D47" s="58">
        <f>MART!N43</f>
        <v>0</v>
      </c>
      <c r="E47" s="581">
        <f>MART!O43</f>
        <v>0</v>
      </c>
      <c r="F47" s="582"/>
      <c r="G47" s="59">
        <f>MART!P43</f>
        <v>0</v>
      </c>
      <c r="H47" s="583" t="str">
        <f>IF(MART!Q43=" "," ",IF(MART!Q43=0,"Borç Bitti",MART!Q43))</f>
        <v/>
      </c>
      <c r="I47" s="584"/>
      <c r="J47" s="60">
        <f>MART!R43</f>
        <v>0</v>
      </c>
      <c r="K47" s="581">
        <f>MART!S43</f>
        <v>0</v>
      </c>
      <c r="L47" s="582"/>
      <c r="M47" s="59">
        <f>MART!T43</f>
        <v>0</v>
      </c>
      <c r="N47" s="583" t="str">
        <f>IF(MART!U43=" "," ",IF(MART!U43=0,"Alacak Bitti",MART!U43))</f>
        <v/>
      </c>
      <c r="O47" s="609"/>
      <c r="P47" s="560"/>
      <c r="Q47" s="560"/>
      <c r="R47" s="560"/>
      <c r="S47" s="560"/>
      <c r="T47" s="560"/>
      <c r="U47" s="560"/>
    </row>
    <row r="48" spans="1:21" ht="18" customHeight="1" x14ac:dyDescent="0.3">
      <c r="A48" s="510"/>
      <c r="B48" s="510"/>
      <c r="C48" s="510"/>
      <c r="D48" s="47">
        <f>MART!N44</f>
        <v>0</v>
      </c>
      <c r="E48" s="575">
        <f>MART!O44</f>
        <v>0</v>
      </c>
      <c r="F48" s="576"/>
      <c r="G48" s="57">
        <f>MART!P44</f>
        <v>0</v>
      </c>
      <c r="H48" s="577" t="str">
        <f>IF(MART!Q44=" "," ",IF(MART!Q44=0,"Borç Bitti",MART!Q44))</f>
        <v/>
      </c>
      <c r="I48" s="578"/>
      <c r="J48" s="51">
        <f>MART!R44</f>
        <v>0</v>
      </c>
      <c r="K48" s="575">
        <f>MART!S44</f>
        <v>0</v>
      </c>
      <c r="L48" s="576"/>
      <c r="M48" s="57">
        <f>MART!T44</f>
        <v>0</v>
      </c>
      <c r="N48" s="577" t="str">
        <f>IF(MART!U44=" "," ",IF(MART!U44=0,"Alacak Bitti",MART!U44))</f>
        <v/>
      </c>
      <c r="O48" s="608"/>
      <c r="P48" s="560"/>
      <c r="Q48" s="560"/>
      <c r="R48" s="560"/>
      <c r="S48" s="560"/>
      <c r="T48" s="560"/>
      <c r="U48" s="560"/>
    </row>
    <row r="49" spans="1:21" ht="18" customHeight="1" x14ac:dyDescent="0.3">
      <c r="A49" s="510"/>
      <c r="B49" s="510"/>
      <c r="C49" s="510"/>
      <c r="D49" s="58">
        <f>MART!N45</f>
        <v>0</v>
      </c>
      <c r="E49" s="581">
        <f>MART!O45</f>
        <v>0</v>
      </c>
      <c r="F49" s="582"/>
      <c r="G49" s="59">
        <f>MART!P45</f>
        <v>0</v>
      </c>
      <c r="H49" s="583" t="str">
        <f>IF(MART!Q45=" "," ",IF(MART!Q45=0,"Borç Bitti",MART!Q45))</f>
        <v/>
      </c>
      <c r="I49" s="584"/>
      <c r="J49" s="60">
        <f>MART!R45</f>
        <v>0</v>
      </c>
      <c r="K49" s="581">
        <f>MART!S45</f>
        <v>0</v>
      </c>
      <c r="L49" s="582"/>
      <c r="M49" s="59">
        <f>MART!T45</f>
        <v>0</v>
      </c>
      <c r="N49" s="583" t="str">
        <f>IF(MART!U45=" "," ",IF(MART!U45=0,"Alacak Bitti",MART!U45))</f>
        <v/>
      </c>
      <c r="O49" s="609"/>
      <c r="P49" s="560"/>
      <c r="Q49" s="560"/>
      <c r="R49" s="560"/>
      <c r="S49" s="560"/>
      <c r="T49" s="560"/>
      <c r="U49" s="560"/>
    </row>
    <row r="50" spans="1:21" ht="18" customHeight="1" x14ac:dyDescent="0.3">
      <c r="A50" s="510"/>
      <c r="B50" s="510"/>
      <c r="C50" s="510"/>
      <c r="D50" s="47">
        <f>MART!N46</f>
        <v>0</v>
      </c>
      <c r="E50" s="575">
        <f>MART!O46</f>
        <v>0</v>
      </c>
      <c r="F50" s="576"/>
      <c r="G50" s="57">
        <f>MART!P46</f>
        <v>0</v>
      </c>
      <c r="H50" s="577" t="str">
        <f>IF(MART!Q46=" "," ",IF(MART!Q46=0,"Borç Bitti",MART!Q46))</f>
        <v/>
      </c>
      <c r="I50" s="578"/>
      <c r="J50" s="51">
        <f>MART!R46</f>
        <v>0</v>
      </c>
      <c r="K50" s="575">
        <f>MART!S46</f>
        <v>0</v>
      </c>
      <c r="L50" s="576"/>
      <c r="M50" s="57">
        <f>MART!T46</f>
        <v>0</v>
      </c>
      <c r="N50" s="577" t="str">
        <f>IF(MART!U46=" "," ",IF(MART!U46=0,"Alacak Bitti",MART!U46))</f>
        <v/>
      </c>
      <c r="O50" s="608"/>
      <c r="P50" s="560"/>
      <c r="Q50" s="560"/>
      <c r="R50" s="560"/>
      <c r="S50" s="560"/>
      <c r="T50" s="560"/>
      <c r="U50" s="560"/>
    </row>
    <row r="51" spans="1:21" ht="18" customHeight="1" x14ac:dyDescent="0.3">
      <c r="A51" s="510"/>
      <c r="B51" s="510"/>
      <c r="C51" s="510"/>
      <c r="D51" s="58">
        <f>MART!N47</f>
        <v>0</v>
      </c>
      <c r="E51" s="581">
        <f>MART!O47</f>
        <v>0</v>
      </c>
      <c r="F51" s="582"/>
      <c r="G51" s="59">
        <f>MART!P47</f>
        <v>0</v>
      </c>
      <c r="H51" s="583" t="str">
        <f>IF(MART!Q47=" "," ",IF(MART!Q47=0,"Borç Bitti",MART!Q47))</f>
        <v/>
      </c>
      <c r="I51" s="584"/>
      <c r="J51" s="60">
        <f>MART!R47</f>
        <v>0</v>
      </c>
      <c r="K51" s="581">
        <f>MART!S47</f>
        <v>0</v>
      </c>
      <c r="L51" s="582"/>
      <c r="M51" s="59">
        <f>MART!T47</f>
        <v>0</v>
      </c>
      <c r="N51" s="583" t="str">
        <f>IF(MART!U47=" "," ",IF(MART!U47=0,"Alacak Bitti",MART!U47))</f>
        <v/>
      </c>
      <c r="O51" s="609"/>
      <c r="P51" s="560"/>
      <c r="Q51" s="560"/>
      <c r="R51" s="560"/>
      <c r="S51" s="560"/>
      <c r="T51" s="560"/>
      <c r="U51" s="560"/>
    </row>
    <row r="52" spans="1:21" ht="18" customHeight="1" x14ac:dyDescent="0.3">
      <c r="A52" s="510"/>
      <c r="B52" s="510"/>
      <c r="C52" s="510"/>
      <c r="D52" s="47">
        <f>MART!N48</f>
        <v>0</v>
      </c>
      <c r="E52" s="575">
        <f>MART!O48</f>
        <v>0</v>
      </c>
      <c r="F52" s="576"/>
      <c r="G52" s="57">
        <f>MART!P48</f>
        <v>0</v>
      </c>
      <c r="H52" s="577" t="str">
        <f>IF(MART!Q48=" "," ",IF(MART!Q48=0,"Borç Bitti",MART!Q48))</f>
        <v/>
      </c>
      <c r="I52" s="578"/>
      <c r="J52" s="51">
        <f>MART!R48</f>
        <v>0</v>
      </c>
      <c r="K52" s="575">
        <f>MART!S48</f>
        <v>0</v>
      </c>
      <c r="L52" s="576"/>
      <c r="M52" s="57">
        <f>MART!T48</f>
        <v>0</v>
      </c>
      <c r="N52" s="577" t="str">
        <f>IF(MART!U48=" "," ",IF(MART!U48=0,"Alacak Bitti",MART!U48))</f>
        <v/>
      </c>
      <c r="O52" s="608"/>
      <c r="P52" s="560"/>
      <c r="Q52" s="560"/>
      <c r="R52" s="560"/>
      <c r="S52" s="560"/>
      <c r="T52" s="560"/>
      <c r="U52" s="560"/>
    </row>
    <row r="53" spans="1:21" ht="18" customHeight="1" x14ac:dyDescent="0.3">
      <c r="A53" s="510"/>
      <c r="B53" s="510"/>
      <c r="C53" s="510"/>
      <c r="D53" s="58">
        <f>MART!N49</f>
        <v>0</v>
      </c>
      <c r="E53" s="581">
        <f>MART!O49</f>
        <v>0</v>
      </c>
      <c r="F53" s="582"/>
      <c r="G53" s="59">
        <f>MART!P49</f>
        <v>0</v>
      </c>
      <c r="H53" s="583" t="str">
        <f>IF(MART!Q49=" "," ",IF(MART!Q49=0,"Borç Bitti",MART!Q49))</f>
        <v/>
      </c>
      <c r="I53" s="584"/>
      <c r="J53" s="60">
        <f>MART!R49</f>
        <v>0</v>
      </c>
      <c r="K53" s="581">
        <f>MART!S49</f>
        <v>0</v>
      </c>
      <c r="L53" s="582"/>
      <c r="M53" s="59">
        <f>MART!T49</f>
        <v>0</v>
      </c>
      <c r="N53" s="583" t="str">
        <f>IF(MART!U49=" "," ",IF(MART!U49=0,"Alacak Bitti",MART!U49))</f>
        <v/>
      </c>
      <c r="O53" s="609"/>
      <c r="P53" s="560"/>
      <c r="Q53" s="560"/>
      <c r="R53" s="560"/>
      <c r="S53" s="560"/>
      <c r="T53" s="560"/>
      <c r="U53" s="560"/>
    </row>
    <row r="54" spans="1:21" ht="18" customHeight="1" x14ac:dyDescent="0.3">
      <c r="A54" s="510"/>
      <c r="B54" s="510"/>
      <c r="C54" s="510"/>
      <c r="D54" s="47">
        <f>MART!N50</f>
        <v>0</v>
      </c>
      <c r="E54" s="575">
        <f>MART!O50</f>
        <v>0</v>
      </c>
      <c r="F54" s="576"/>
      <c r="G54" s="57">
        <f>MART!P50</f>
        <v>0</v>
      </c>
      <c r="H54" s="577" t="str">
        <f>IF(MART!Q50=" "," ",IF(MART!Q50=0,"Borç Bitti",MART!Q50))</f>
        <v/>
      </c>
      <c r="I54" s="578"/>
      <c r="J54" s="51">
        <f>MART!R50</f>
        <v>0</v>
      </c>
      <c r="K54" s="575">
        <f>MART!S50</f>
        <v>0</v>
      </c>
      <c r="L54" s="576"/>
      <c r="M54" s="57">
        <f>MART!T50</f>
        <v>0</v>
      </c>
      <c r="N54" s="577" t="str">
        <f>IF(MART!U50=" "," ",IF(MART!U50=0,"Alacak Bitti",MART!U50))</f>
        <v/>
      </c>
      <c r="O54" s="608"/>
      <c r="P54" s="560"/>
      <c r="Q54" s="560"/>
      <c r="R54" s="560"/>
      <c r="S54" s="560"/>
      <c r="T54" s="560"/>
      <c r="U54" s="560"/>
    </row>
    <row r="55" spans="1:21" ht="18" customHeight="1" x14ac:dyDescent="0.3">
      <c r="A55" s="510"/>
      <c r="B55" s="510"/>
      <c r="C55" s="510"/>
      <c r="D55" s="58">
        <f>MART!N51</f>
        <v>0</v>
      </c>
      <c r="E55" s="581">
        <f>MART!O51</f>
        <v>0</v>
      </c>
      <c r="F55" s="582"/>
      <c r="G55" s="59">
        <f>MART!P51</f>
        <v>0</v>
      </c>
      <c r="H55" s="583" t="str">
        <f>IF(MART!Q51=" "," ",IF(MART!Q51=0,"Borç Bitti",MART!Q51))</f>
        <v/>
      </c>
      <c r="I55" s="584"/>
      <c r="J55" s="60">
        <f>MART!R51</f>
        <v>0</v>
      </c>
      <c r="K55" s="581">
        <f>MART!S51</f>
        <v>0</v>
      </c>
      <c r="L55" s="582"/>
      <c r="M55" s="59">
        <f>MART!T51</f>
        <v>0</v>
      </c>
      <c r="N55" s="583" t="str">
        <f>IF(MART!U51=" "," ",IF(MART!U51=0,"Alacak Bitti",MART!U51))</f>
        <v/>
      </c>
      <c r="O55" s="609"/>
      <c r="P55" s="560"/>
      <c r="Q55" s="560"/>
      <c r="R55" s="560"/>
      <c r="S55" s="560"/>
      <c r="T55" s="560"/>
      <c r="U55" s="560"/>
    </row>
    <row r="56" spans="1:21" ht="18" customHeight="1" x14ac:dyDescent="0.3">
      <c r="A56" s="510"/>
      <c r="B56" s="510"/>
      <c r="C56" s="510"/>
      <c r="D56" s="47">
        <f>MART!N52</f>
        <v>0</v>
      </c>
      <c r="E56" s="575">
        <f>MART!O52</f>
        <v>0</v>
      </c>
      <c r="F56" s="576"/>
      <c r="G56" s="57">
        <f>MART!P52</f>
        <v>0</v>
      </c>
      <c r="H56" s="577" t="str">
        <f>IF(MART!Q52=" "," ",IF(MART!Q52=0,"Borç Bitti",MART!Q52))</f>
        <v/>
      </c>
      <c r="I56" s="578"/>
      <c r="J56" s="51">
        <f>MART!R52</f>
        <v>0</v>
      </c>
      <c r="K56" s="575">
        <f>MART!S52</f>
        <v>0</v>
      </c>
      <c r="L56" s="576"/>
      <c r="M56" s="57">
        <f>MART!T52</f>
        <v>0</v>
      </c>
      <c r="N56" s="577" t="str">
        <f>IF(MART!U52=" "," ",IF(MART!U52=0,"Alacak Bitti",MART!U52))</f>
        <v/>
      </c>
      <c r="O56" s="608"/>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D59:O59"/>
    <mergeCell ref="D62:O93"/>
    <mergeCell ref="E56:F56"/>
    <mergeCell ref="H56:I56"/>
    <mergeCell ref="K56:L56"/>
    <mergeCell ref="N56:O56"/>
    <mergeCell ref="D57:O57"/>
    <mergeCell ref="D58:O58"/>
    <mergeCell ref="E54:F54"/>
    <mergeCell ref="H54:I54"/>
    <mergeCell ref="K54:L54"/>
    <mergeCell ref="N54:O54"/>
    <mergeCell ref="E55:F55"/>
    <mergeCell ref="H55:I55"/>
    <mergeCell ref="K55:L55"/>
    <mergeCell ref="N55:O55"/>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A1:C93"/>
    <mergeCell ref="D1:O3"/>
    <mergeCell ref="E12:F12"/>
    <mergeCell ref="H12:I12"/>
    <mergeCell ref="K12:L12"/>
    <mergeCell ref="N12:O12"/>
    <mergeCell ref="E13:F13"/>
    <mergeCell ref="H13:I13"/>
    <mergeCell ref="K13:L13"/>
    <mergeCell ref="N13:O13"/>
    <mergeCell ref="D10:I10"/>
    <mergeCell ref="J10:O10"/>
    <mergeCell ref="E11:F11"/>
    <mergeCell ref="H11:I11"/>
    <mergeCell ref="K11:L11"/>
    <mergeCell ref="N11:O11"/>
    <mergeCell ref="E16:F16"/>
    <mergeCell ref="H16:I16"/>
    <mergeCell ref="K16:L16"/>
    <mergeCell ref="N16:O16"/>
    <mergeCell ref="E17:F17"/>
    <mergeCell ref="H17:I17"/>
    <mergeCell ref="K17:L17"/>
    <mergeCell ref="N17:O17"/>
    <mergeCell ref="P1:U93"/>
    <mergeCell ref="V1:Y4"/>
    <mergeCell ref="D4:E4"/>
    <mergeCell ref="F4:O4"/>
    <mergeCell ref="D5:F5"/>
    <mergeCell ref="G5:I5"/>
    <mergeCell ref="J5:O9"/>
    <mergeCell ref="D6:E6"/>
    <mergeCell ref="G6:H6"/>
    <mergeCell ref="D7:E7"/>
    <mergeCell ref="G7:H7"/>
    <mergeCell ref="D8:E8"/>
    <mergeCell ref="G8:H8"/>
    <mergeCell ref="D9:E9"/>
    <mergeCell ref="G9:H9"/>
    <mergeCell ref="E14:F14"/>
    <mergeCell ref="H14:I14"/>
    <mergeCell ref="K14:L14"/>
    <mergeCell ref="N14:O14"/>
    <mergeCell ref="E15:F15"/>
    <mergeCell ref="H15:I15"/>
    <mergeCell ref="K15:L15"/>
    <mergeCell ref="N15:O15"/>
    <mergeCell ref="E20:F20"/>
  </mergeCells>
  <pageMargins left="0.7" right="0.7" top="0.75" bottom="0.75" header="0.3" footer="0.3"/>
  <pageSetup paperSize="9" scale="70" orientation="portrait" horizontalDpi="360" verticalDpi="36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ayfa25">
    <tabColor rgb="FF00B0F0"/>
  </sheetPr>
  <dimension ref="A1:Z207"/>
  <sheetViews>
    <sheetView showZeros="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7.5546875" style="2" customWidth="1"/>
    <col min="5" max="5" width="12.88671875" style="2" customWidth="1"/>
    <col min="6" max="6" width="10.6640625" style="2" customWidth="1"/>
    <col min="7" max="7" width="7.5546875" style="2" customWidth="1"/>
    <col min="8" max="8" width="12.88671875" style="2" customWidth="1"/>
    <col min="9" max="9" width="10.6640625" style="2" customWidth="1"/>
    <col min="10" max="10" width="7.5546875" style="2" customWidth="1"/>
    <col min="11" max="11" width="12.88671875" style="2" customWidth="1"/>
    <col min="12" max="12" width="10.6640625" style="2" customWidth="1"/>
    <col min="13" max="13" width="7.5546875" style="2" customWidth="1"/>
    <col min="14" max="14" width="12.88671875" style="2" customWidth="1"/>
    <col min="15" max="20" width="10.6640625" style="2" customWidth="1"/>
    <col min="21" max="21" width="12.664062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NİSAN!N1&amp;" "&amp;"AYI GELİR GİDER DURUM RAPORU"</f>
        <v>NİSAN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NİSAN!B3</f>
        <v>0</v>
      </c>
      <c r="G5" s="559" t="str">
        <f>AYARLAR!B8</f>
        <v>TOPLAM GELİR</v>
      </c>
      <c r="H5" s="559"/>
      <c r="I5" s="41">
        <f>NİSAN!D1</f>
        <v>0</v>
      </c>
      <c r="J5" s="566"/>
      <c r="K5" s="566"/>
      <c r="L5" s="566"/>
      <c r="M5" s="566"/>
      <c r="N5" s="566"/>
      <c r="O5" s="567"/>
      <c r="P5" s="560"/>
      <c r="Q5" s="560"/>
      <c r="R5" s="560"/>
      <c r="S5" s="560"/>
      <c r="T5" s="560"/>
      <c r="U5" s="560"/>
      <c r="V5" s="206"/>
      <c r="W5" s="7" t="s">
        <v>37</v>
      </c>
      <c r="X5" s="7" t="s">
        <v>38</v>
      </c>
      <c r="Y5" s="7" t="s">
        <v>21</v>
      </c>
      <c r="Z5" s="8"/>
    </row>
    <row r="6" spans="1:26" ht="24.9" customHeight="1" x14ac:dyDescent="0.3">
      <c r="A6" s="510"/>
      <c r="B6" s="510"/>
      <c r="C6" s="510"/>
      <c r="D6" s="559" t="str">
        <f>AYARLAR!E10</f>
        <v>EV TOPLAM GİDER</v>
      </c>
      <c r="E6" s="559"/>
      <c r="F6" s="40">
        <f>NİSAN!E3</f>
        <v>0</v>
      </c>
      <c r="G6" s="559" t="str">
        <f>AYARLAR!H8</f>
        <v>TOPLAM GİDER</v>
      </c>
      <c r="H6" s="559"/>
      <c r="I6" s="41">
        <f>NİSAN!J1</f>
        <v>0</v>
      </c>
      <c r="J6" s="568"/>
      <c r="K6" s="568"/>
      <c r="L6" s="568"/>
      <c r="M6" s="568"/>
      <c r="N6" s="568"/>
      <c r="O6" s="569"/>
      <c r="P6" s="560"/>
      <c r="Q6" s="560"/>
      <c r="R6" s="560"/>
      <c r="S6" s="560"/>
      <c r="T6" s="560"/>
      <c r="U6" s="560"/>
      <c r="V6" s="203" t="s">
        <v>25</v>
      </c>
      <c r="W6" s="203">
        <f>ŞUBAT!D1</f>
        <v>0</v>
      </c>
      <c r="X6" s="203">
        <f>ŞUBAT!J1</f>
        <v>0</v>
      </c>
      <c r="Y6" s="203">
        <f>ŞUBAT!P5</f>
        <v>0</v>
      </c>
      <c r="Z6" s="8"/>
    </row>
    <row r="7" spans="1:26" ht="24.9" customHeight="1" x14ac:dyDescent="0.3">
      <c r="A7" s="510"/>
      <c r="B7" s="510"/>
      <c r="C7" s="510"/>
      <c r="D7" s="559" t="str">
        <f>AYARLAR!H10</f>
        <v>İŞ TOPLAM GELİR</v>
      </c>
      <c r="E7" s="559"/>
      <c r="F7" s="40">
        <f>NİSAN!H3</f>
        <v>0</v>
      </c>
      <c r="G7" s="559" t="str">
        <f>"ÖNCEKİ AYDAN"&amp;" "&amp;AYARLAR!N10</f>
        <v>ÖNCEKİ AYDAN DEVİR</v>
      </c>
      <c r="H7" s="559"/>
      <c r="I7" s="41">
        <f>NİSAN!P4</f>
        <v>0</v>
      </c>
      <c r="J7" s="568"/>
      <c r="K7" s="568"/>
      <c r="L7" s="568"/>
      <c r="M7" s="568"/>
      <c r="N7" s="568"/>
      <c r="O7" s="569"/>
      <c r="P7" s="560"/>
      <c r="Q7" s="560"/>
      <c r="R7" s="560"/>
      <c r="S7" s="560"/>
      <c r="T7" s="560"/>
      <c r="U7" s="560"/>
      <c r="V7" s="203" t="s">
        <v>27</v>
      </c>
      <c r="W7" s="203">
        <f>MART!D1</f>
        <v>0</v>
      </c>
      <c r="X7" s="203">
        <f>MART!J1</f>
        <v>0</v>
      </c>
      <c r="Y7" s="203">
        <f>MART!P5</f>
        <v>0</v>
      </c>
      <c r="Z7" s="8"/>
    </row>
    <row r="8" spans="1:26" ht="24.9" customHeight="1" x14ac:dyDescent="0.3">
      <c r="A8" s="510"/>
      <c r="B8" s="510"/>
      <c r="C8" s="510"/>
      <c r="D8" s="559" t="str">
        <f>AYARLAR!K10</f>
        <v>İŞ TOPLAM GİDER</v>
      </c>
      <c r="E8" s="559"/>
      <c r="F8" s="40">
        <f>NİSAN!K3</f>
        <v>0</v>
      </c>
      <c r="G8" s="559" t="str">
        <f>AYARLAR!N11&amp;" "&amp;"'DAKİ PARA"</f>
        <v>KASA 'DAKİ PARA</v>
      </c>
      <c r="H8" s="559"/>
      <c r="I8" s="41">
        <f>NİSAN!P5</f>
        <v>0</v>
      </c>
      <c r="J8" s="568"/>
      <c r="K8" s="568"/>
      <c r="L8" s="568"/>
      <c r="M8" s="568"/>
      <c r="N8" s="568"/>
      <c r="O8" s="569"/>
      <c r="P8" s="560"/>
      <c r="Q8" s="560"/>
      <c r="R8" s="560"/>
      <c r="S8" s="560"/>
      <c r="T8" s="560"/>
      <c r="U8" s="560"/>
      <c r="V8" s="203" t="s">
        <v>28</v>
      </c>
      <c r="W8" s="203">
        <f>NİSAN!D1</f>
        <v>0</v>
      </c>
      <c r="X8" s="203">
        <f>NİSAN!J1</f>
        <v>0</v>
      </c>
      <c r="Y8" s="203">
        <f>NİSAN!P5</f>
        <v>0</v>
      </c>
      <c r="Z8" s="8"/>
    </row>
    <row r="9" spans="1:26" ht="24.9" customHeight="1" x14ac:dyDescent="0.3">
      <c r="A9" s="510"/>
      <c r="B9" s="510"/>
      <c r="C9" s="510"/>
      <c r="D9" s="42" t="s">
        <v>45</v>
      </c>
      <c r="E9" s="43">
        <f>NİSAN!P2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47">
        <f>NİSAN!B8</f>
        <v>0</v>
      </c>
      <c r="E12" s="48">
        <f>NİSAN!C8</f>
        <v>0</v>
      </c>
      <c r="F12" s="49">
        <f>NİSAN!D8</f>
        <v>0</v>
      </c>
      <c r="G12" s="47">
        <f>NİSAN!E8</f>
        <v>0</v>
      </c>
      <c r="H12" s="48">
        <f>NİSAN!F8</f>
        <v>0</v>
      </c>
      <c r="I12" s="50">
        <f>NİSAN!G8</f>
        <v>0</v>
      </c>
      <c r="J12" s="51">
        <f>NİSAN!H8</f>
        <v>0</v>
      </c>
      <c r="K12" s="48">
        <f>NİSAN!I8</f>
        <v>0</v>
      </c>
      <c r="L12" s="49">
        <f>NİSAN!J8</f>
        <v>0</v>
      </c>
      <c r="M12" s="47">
        <f>NİSAN!K8</f>
        <v>0</v>
      </c>
      <c r="N12" s="48">
        <f>NİSAN!L8</f>
        <v>0</v>
      </c>
      <c r="O12" s="49">
        <f>NİSAN!M8</f>
        <v>0</v>
      </c>
      <c r="P12" s="560"/>
      <c r="Q12" s="560"/>
      <c r="R12" s="560"/>
      <c r="S12" s="560"/>
      <c r="T12" s="560"/>
      <c r="U12" s="560"/>
    </row>
    <row r="13" spans="1:26" ht="18" customHeight="1" x14ac:dyDescent="0.3">
      <c r="A13" s="510"/>
      <c r="B13" s="510"/>
      <c r="C13" s="510"/>
      <c r="D13" s="58">
        <f>NİSAN!B9</f>
        <v>0</v>
      </c>
      <c r="E13" s="61">
        <f>NİSAN!C9</f>
        <v>0</v>
      </c>
      <c r="F13" s="62">
        <f>NİSAN!D9</f>
        <v>0</v>
      </c>
      <c r="G13" s="58">
        <f>NİSAN!E9</f>
        <v>0</v>
      </c>
      <c r="H13" s="61">
        <f>NİSAN!F9</f>
        <v>0</v>
      </c>
      <c r="I13" s="63">
        <f>NİSAN!G9</f>
        <v>0</v>
      </c>
      <c r="J13" s="60">
        <f>NİSAN!H9</f>
        <v>0</v>
      </c>
      <c r="K13" s="61">
        <f>NİSAN!I9</f>
        <v>0</v>
      </c>
      <c r="L13" s="62">
        <f>NİSAN!J9</f>
        <v>0</v>
      </c>
      <c r="M13" s="58">
        <f>NİSAN!K9</f>
        <v>0</v>
      </c>
      <c r="N13" s="61">
        <f>NİSAN!L9</f>
        <v>0</v>
      </c>
      <c r="O13" s="62">
        <f>NİSAN!M9</f>
        <v>0</v>
      </c>
      <c r="P13" s="560"/>
      <c r="Q13" s="560"/>
      <c r="R13" s="560"/>
      <c r="S13" s="560"/>
      <c r="T13" s="560"/>
      <c r="U13" s="560"/>
    </row>
    <row r="14" spans="1:26" ht="18" customHeight="1" x14ac:dyDescent="0.3">
      <c r="A14" s="510"/>
      <c r="B14" s="510"/>
      <c r="C14" s="510"/>
      <c r="D14" s="47">
        <f>NİSAN!B10</f>
        <v>0</v>
      </c>
      <c r="E14" s="48">
        <f>NİSAN!C10</f>
        <v>0</v>
      </c>
      <c r="F14" s="49">
        <f>NİSAN!D10</f>
        <v>0</v>
      </c>
      <c r="G14" s="47">
        <f>NİSAN!E10</f>
        <v>0</v>
      </c>
      <c r="H14" s="48">
        <f>NİSAN!F10</f>
        <v>0</v>
      </c>
      <c r="I14" s="50">
        <f>NİSAN!G10</f>
        <v>0</v>
      </c>
      <c r="J14" s="51">
        <f>NİSAN!H10</f>
        <v>0</v>
      </c>
      <c r="K14" s="48">
        <f>NİSAN!I10</f>
        <v>0</v>
      </c>
      <c r="L14" s="49">
        <f>NİSAN!J10</f>
        <v>0</v>
      </c>
      <c r="M14" s="47">
        <f>NİSAN!K10</f>
        <v>0</v>
      </c>
      <c r="N14" s="48">
        <f>NİSAN!L10</f>
        <v>0</v>
      </c>
      <c r="O14" s="49">
        <f>NİSAN!M10</f>
        <v>0</v>
      </c>
      <c r="P14" s="560"/>
      <c r="Q14" s="560"/>
      <c r="R14" s="560"/>
      <c r="S14" s="560"/>
      <c r="T14" s="560"/>
      <c r="U14" s="560"/>
    </row>
    <row r="15" spans="1:26" ht="18" customHeight="1" x14ac:dyDescent="0.3">
      <c r="A15" s="510"/>
      <c r="B15" s="510"/>
      <c r="C15" s="510"/>
      <c r="D15" s="58">
        <f>NİSAN!B11</f>
        <v>0</v>
      </c>
      <c r="E15" s="61">
        <f>NİSAN!C11</f>
        <v>0</v>
      </c>
      <c r="F15" s="62">
        <f>NİSAN!D11</f>
        <v>0</v>
      </c>
      <c r="G15" s="58">
        <f>NİSAN!E11</f>
        <v>0</v>
      </c>
      <c r="H15" s="61">
        <f>NİSAN!F11</f>
        <v>0</v>
      </c>
      <c r="I15" s="63">
        <f>NİSAN!G11</f>
        <v>0</v>
      </c>
      <c r="J15" s="60">
        <f>NİSAN!H11</f>
        <v>0</v>
      </c>
      <c r="K15" s="61">
        <f>NİSAN!I11</f>
        <v>0</v>
      </c>
      <c r="L15" s="62">
        <f>NİSAN!J11</f>
        <v>0</v>
      </c>
      <c r="M15" s="58">
        <f>NİSAN!K11</f>
        <v>0</v>
      </c>
      <c r="N15" s="61">
        <f>NİSAN!L11</f>
        <v>0</v>
      </c>
      <c r="O15" s="62">
        <f>NİSAN!M11</f>
        <v>0</v>
      </c>
      <c r="P15" s="560"/>
      <c r="Q15" s="560"/>
      <c r="R15" s="560"/>
      <c r="S15" s="560"/>
      <c r="T15" s="560"/>
      <c r="U15" s="560"/>
    </row>
    <row r="16" spans="1:26" ht="18" customHeight="1" x14ac:dyDescent="0.3">
      <c r="A16" s="510"/>
      <c r="B16" s="510"/>
      <c r="C16" s="510"/>
      <c r="D16" s="47">
        <f>NİSAN!B12</f>
        <v>0</v>
      </c>
      <c r="E16" s="48">
        <f>NİSAN!C12</f>
        <v>0</v>
      </c>
      <c r="F16" s="49">
        <f>NİSAN!D12</f>
        <v>0</v>
      </c>
      <c r="G16" s="47">
        <f>NİSAN!E12</f>
        <v>0</v>
      </c>
      <c r="H16" s="48">
        <f>NİSAN!F12</f>
        <v>0</v>
      </c>
      <c r="I16" s="50">
        <f>NİSAN!G12</f>
        <v>0</v>
      </c>
      <c r="J16" s="51">
        <f>NİSAN!H12</f>
        <v>0</v>
      </c>
      <c r="K16" s="48">
        <f>NİSAN!I12</f>
        <v>0</v>
      </c>
      <c r="L16" s="49">
        <f>NİSAN!J12</f>
        <v>0</v>
      </c>
      <c r="M16" s="47">
        <f>NİSAN!K12</f>
        <v>0</v>
      </c>
      <c r="N16" s="48">
        <f>NİSAN!L12</f>
        <v>0</v>
      </c>
      <c r="O16" s="49">
        <f>NİSAN!M12</f>
        <v>0</v>
      </c>
      <c r="P16" s="560"/>
      <c r="Q16" s="560"/>
      <c r="R16" s="560"/>
      <c r="S16" s="560"/>
      <c r="T16" s="560"/>
      <c r="U16" s="560"/>
    </row>
    <row r="17" spans="1:21" ht="18" customHeight="1" x14ac:dyDescent="0.3">
      <c r="A17" s="510"/>
      <c r="B17" s="510"/>
      <c r="C17" s="510"/>
      <c r="D17" s="58">
        <f>NİSAN!B13</f>
        <v>0</v>
      </c>
      <c r="E17" s="61">
        <f>NİSAN!C13</f>
        <v>0</v>
      </c>
      <c r="F17" s="62">
        <f>NİSAN!D13</f>
        <v>0</v>
      </c>
      <c r="G17" s="58">
        <f>NİSAN!E13</f>
        <v>0</v>
      </c>
      <c r="H17" s="61">
        <f>NİSAN!F13</f>
        <v>0</v>
      </c>
      <c r="I17" s="63">
        <f>NİSAN!G13</f>
        <v>0</v>
      </c>
      <c r="J17" s="60">
        <f>NİSAN!H13</f>
        <v>0</v>
      </c>
      <c r="K17" s="61">
        <f>NİSAN!I13</f>
        <v>0</v>
      </c>
      <c r="L17" s="62">
        <f>NİSAN!J13</f>
        <v>0</v>
      </c>
      <c r="M17" s="58">
        <f>NİSAN!K13</f>
        <v>0</v>
      </c>
      <c r="N17" s="61">
        <f>NİSAN!L13</f>
        <v>0</v>
      </c>
      <c r="O17" s="62">
        <f>NİSAN!M13</f>
        <v>0</v>
      </c>
      <c r="P17" s="560"/>
      <c r="Q17" s="560"/>
      <c r="R17" s="560"/>
      <c r="S17" s="560"/>
      <c r="T17" s="560"/>
      <c r="U17" s="560"/>
    </row>
    <row r="18" spans="1:21" ht="18" customHeight="1" x14ac:dyDescent="0.3">
      <c r="A18" s="510"/>
      <c r="B18" s="510"/>
      <c r="C18" s="510"/>
      <c r="D18" s="47">
        <f>NİSAN!B14</f>
        <v>0</v>
      </c>
      <c r="E18" s="48">
        <f>NİSAN!C14</f>
        <v>0</v>
      </c>
      <c r="F18" s="49">
        <f>NİSAN!D14</f>
        <v>0</v>
      </c>
      <c r="G18" s="47">
        <f>NİSAN!E14</f>
        <v>0</v>
      </c>
      <c r="H18" s="48">
        <f>NİSAN!F14</f>
        <v>0</v>
      </c>
      <c r="I18" s="50">
        <f>NİSAN!G14</f>
        <v>0</v>
      </c>
      <c r="J18" s="51">
        <f>NİSAN!H14</f>
        <v>0</v>
      </c>
      <c r="K18" s="48">
        <f>NİSAN!I14</f>
        <v>0</v>
      </c>
      <c r="L18" s="49">
        <f>NİSAN!J14</f>
        <v>0</v>
      </c>
      <c r="M18" s="47">
        <f>NİSAN!K14</f>
        <v>0</v>
      </c>
      <c r="N18" s="48">
        <f>NİSAN!L14</f>
        <v>0</v>
      </c>
      <c r="O18" s="49">
        <f>NİSAN!M14</f>
        <v>0</v>
      </c>
      <c r="P18" s="560"/>
      <c r="Q18" s="560"/>
      <c r="R18" s="560"/>
      <c r="S18" s="560"/>
      <c r="T18" s="560"/>
      <c r="U18" s="560"/>
    </row>
    <row r="19" spans="1:21" ht="18" customHeight="1" x14ac:dyDescent="0.3">
      <c r="A19" s="510"/>
      <c r="B19" s="510"/>
      <c r="C19" s="510"/>
      <c r="D19" s="58">
        <f>NİSAN!B15</f>
        <v>0</v>
      </c>
      <c r="E19" s="61">
        <f>NİSAN!C15</f>
        <v>0</v>
      </c>
      <c r="F19" s="62">
        <f>NİSAN!D15</f>
        <v>0</v>
      </c>
      <c r="G19" s="58">
        <f>NİSAN!E15</f>
        <v>0</v>
      </c>
      <c r="H19" s="61">
        <f>NİSAN!F15</f>
        <v>0</v>
      </c>
      <c r="I19" s="63">
        <f>NİSAN!G15</f>
        <v>0</v>
      </c>
      <c r="J19" s="60">
        <f>NİSAN!H15</f>
        <v>0</v>
      </c>
      <c r="K19" s="61">
        <f>NİSAN!I15</f>
        <v>0</v>
      </c>
      <c r="L19" s="62">
        <f>NİSAN!J15</f>
        <v>0</v>
      </c>
      <c r="M19" s="58">
        <f>NİSAN!K15</f>
        <v>0</v>
      </c>
      <c r="N19" s="61">
        <f>NİSAN!L15</f>
        <v>0</v>
      </c>
      <c r="O19" s="62">
        <f>NİSAN!M15</f>
        <v>0</v>
      </c>
      <c r="P19" s="560"/>
      <c r="Q19" s="560"/>
      <c r="R19" s="560"/>
      <c r="S19" s="560"/>
      <c r="T19" s="560"/>
      <c r="U19" s="560"/>
    </row>
    <row r="20" spans="1:21" ht="18" customHeight="1" x14ac:dyDescent="0.3">
      <c r="A20" s="510"/>
      <c r="B20" s="510"/>
      <c r="C20" s="510"/>
      <c r="D20" s="47">
        <f>NİSAN!B16</f>
        <v>0</v>
      </c>
      <c r="E20" s="48">
        <f>NİSAN!C16</f>
        <v>0</v>
      </c>
      <c r="F20" s="49">
        <f>NİSAN!D16</f>
        <v>0</v>
      </c>
      <c r="G20" s="47">
        <f>NİSAN!E16</f>
        <v>0</v>
      </c>
      <c r="H20" s="48">
        <f>NİSAN!F16</f>
        <v>0</v>
      </c>
      <c r="I20" s="50">
        <f>NİSAN!G16</f>
        <v>0</v>
      </c>
      <c r="J20" s="51">
        <f>NİSAN!H16</f>
        <v>0</v>
      </c>
      <c r="K20" s="48">
        <f>NİSAN!I16</f>
        <v>0</v>
      </c>
      <c r="L20" s="49">
        <f>NİSAN!J16</f>
        <v>0</v>
      </c>
      <c r="M20" s="47">
        <f>NİSAN!K16</f>
        <v>0</v>
      </c>
      <c r="N20" s="48">
        <f>NİSAN!L16</f>
        <v>0</v>
      </c>
      <c r="O20" s="49">
        <f>NİSAN!M16</f>
        <v>0</v>
      </c>
      <c r="P20" s="560"/>
      <c r="Q20" s="560"/>
      <c r="R20" s="560"/>
      <c r="S20" s="560"/>
      <c r="T20" s="560"/>
      <c r="U20" s="560"/>
    </row>
    <row r="21" spans="1:21" ht="18" customHeight="1" x14ac:dyDescent="0.3">
      <c r="A21" s="510"/>
      <c r="B21" s="510"/>
      <c r="C21" s="510"/>
      <c r="D21" s="58">
        <f>NİSAN!B17</f>
        <v>0</v>
      </c>
      <c r="E21" s="61">
        <f>NİSAN!C17</f>
        <v>0</v>
      </c>
      <c r="F21" s="62">
        <f>NİSAN!D17</f>
        <v>0</v>
      </c>
      <c r="G21" s="58">
        <f>NİSAN!E17</f>
        <v>0</v>
      </c>
      <c r="H21" s="61">
        <f>NİSAN!F17</f>
        <v>0</v>
      </c>
      <c r="I21" s="63">
        <f>NİSAN!G17</f>
        <v>0</v>
      </c>
      <c r="J21" s="60">
        <f>NİSAN!H17</f>
        <v>0</v>
      </c>
      <c r="K21" s="61">
        <f>NİSAN!I17</f>
        <v>0</v>
      </c>
      <c r="L21" s="62">
        <f>NİSAN!J17</f>
        <v>0</v>
      </c>
      <c r="M21" s="58">
        <f>NİSAN!K17</f>
        <v>0</v>
      </c>
      <c r="N21" s="61">
        <f>NİSAN!L17</f>
        <v>0</v>
      </c>
      <c r="O21" s="62">
        <f>NİSAN!M17</f>
        <v>0</v>
      </c>
      <c r="P21" s="560"/>
      <c r="Q21" s="560"/>
      <c r="R21" s="560"/>
      <c r="S21" s="560"/>
      <c r="T21" s="560"/>
      <c r="U21" s="560"/>
    </row>
    <row r="22" spans="1:21" ht="18" customHeight="1" x14ac:dyDescent="0.3">
      <c r="A22" s="510"/>
      <c r="B22" s="510"/>
      <c r="C22" s="510"/>
      <c r="D22" s="47">
        <f>NİSAN!B18</f>
        <v>0</v>
      </c>
      <c r="E22" s="48">
        <f>NİSAN!C18</f>
        <v>0</v>
      </c>
      <c r="F22" s="49">
        <f>NİSAN!D18</f>
        <v>0</v>
      </c>
      <c r="G22" s="47">
        <f>NİSAN!E18</f>
        <v>0</v>
      </c>
      <c r="H22" s="48">
        <f>NİSAN!F18</f>
        <v>0</v>
      </c>
      <c r="I22" s="50">
        <f>NİSAN!G18</f>
        <v>0</v>
      </c>
      <c r="J22" s="51">
        <f>NİSAN!H18</f>
        <v>0</v>
      </c>
      <c r="K22" s="48">
        <f>NİSAN!I18</f>
        <v>0</v>
      </c>
      <c r="L22" s="49">
        <f>NİSAN!J18</f>
        <v>0</v>
      </c>
      <c r="M22" s="47">
        <f>NİSAN!K18</f>
        <v>0</v>
      </c>
      <c r="N22" s="48">
        <f>NİSAN!L18</f>
        <v>0</v>
      </c>
      <c r="O22" s="49">
        <f>NİSAN!M18</f>
        <v>0</v>
      </c>
      <c r="P22" s="560"/>
      <c r="Q22" s="560"/>
      <c r="R22" s="560"/>
      <c r="S22" s="560"/>
      <c r="T22" s="560"/>
      <c r="U22" s="560"/>
    </row>
    <row r="23" spans="1:21" ht="18" customHeight="1" x14ac:dyDescent="0.3">
      <c r="A23" s="510"/>
      <c r="B23" s="510"/>
      <c r="C23" s="510"/>
      <c r="D23" s="58">
        <f>NİSAN!B19</f>
        <v>0</v>
      </c>
      <c r="E23" s="61">
        <f>NİSAN!C19</f>
        <v>0</v>
      </c>
      <c r="F23" s="62">
        <f>NİSAN!D19</f>
        <v>0</v>
      </c>
      <c r="G23" s="58">
        <f>NİSAN!E19</f>
        <v>0</v>
      </c>
      <c r="H23" s="61">
        <f>NİSAN!F19</f>
        <v>0</v>
      </c>
      <c r="I23" s="63">
        <f>NİSAN!G19</f>
        <v>0</v>
      </c>
      <c r="J23" s="60">
        <f>NİSAN!H19</f>
        <v>0</v>
      </c>
      <c r="K23" s="61">
        <f>NİSAN!I19</f>
        <v>0</v>
      </c>
      <c r="L23" s="62">
        <f>NİSAN!J19</f>
        <v>0</v>
      </c>
      <c r="M23" s="58">
        <f>NİSAN!K19</f>
        <v>0</v>
      </c>
      <c r="N23" s="61">
        <f>NİSAN!L19</f>
        <v>0</v>
      </c>
      <c r="O23" s="62">
        <f>NİSAN!M19</f>
        <v>0</v>
      </c>
      <c r="P23" s="560"/>
      <c r="Q23" s="560"/>
      <c r="R23" s="560"/>
      <c r="S23" s="560"/>
      <c r="T23" s="560"/>
      <c r="U23" s="560"/>
    </row>
    <row r="24" spans="1:21" ht="18" customHeight="1" x14ac:dyDescent="0.3">
      <c r="A24" s="510"/>
      <c r="B24" s="510"/>
      <c r="C24" s="510"/>
      <c r="D24" s="47">
        <f>NİSAN!B20</f>
        <v>0</v>
      </c>
      <c r="E24" s="48">
        <f>NİSAN!C20</f>
        <v>0</v>
      </c>
      <c r="F24" s="49">
        <f>NİSAN!D20</f>
        <v>0</v>
      </c>
      <c r="G24" s="47">
        <f>NİSAN!E20</f>
        <v>0</v>
      </c>
      <c r="H24" s="48">
        <f>NİSAN!F20</f>
        <v>0</v>
      </c>
      <c r="I24" s="50">
        <f>NİSAN!G20</f>
        <v>0</v>
      </c>
      <c r="J24" s="51">
        <f>NİSAN!H20</f>
        <v>0</v>
      </c>
      <c r="K24" s="48">
        <f>NİSAN!I20</f>
        <v>0</v>
      </c>
      <c r="L24" s="49">
        <f>NİSAN!J20</f>
        <v>0</v>
      </c>
      <c r="M24" s="47">
        <f>NİSAN!K20</f>
        <v>0</v>
      </c>
      <c r="N24" s="48">
        <f>NİSAN!L20</f>
        <v>0</v>
      </c>
      <c r="O24" s="49">
        <f>NİSAN!M20</f>
        <v>0</v>
      </c>
      <c r="P24" s="560"/>
      <c r="Q24" s="560"/>
      <c r="R24" s="560"/>
      <c r="S24" s="560"/>
      <c r="T24" s="560"/>
      <c r="U24" s="560"/>
    </row>
    <row r="25" spans="1:21" ht="18" customHeight="1" x14ac:dyDescent="0.3">
      <c r="A25" s="510"/>
      <c r="B25" s="510"/>
      <c r="C25" s="510"/>
      <c r="D25" s="58">
        <f>NİSAN!B21</f>
        <v>0</v>
      </c>
      <c r="E25" s="61">
        <f>NİSAN!C21</f>
        <v>0</v>
      </c>
      <c r="F25" s="62">
        <f>NİSAN!D21</f>
        <v>0</v>
      </c>
      <c r="G25" s="58">
        <f>NİSAN!E21</f>
        <v>0</v>
      </c>
      <c r="H25" s="61">
        <f>NİSAN!F21</f>
        <v>0</v>
      </c>
      <c r="I25" s="63">
        <f>NİSAN!G21</f>
        <v>0</v>
      </c>
      <c r="J25" s="60">
        <f>NİSAN!H21</f>
        <v>0</v>
      </c>
      <c r="K25" s="61">
        <f>NİSAN!I21</f>
        <v>0</v>
      </c>
      <c r="L25" s="62">
        <f>NİSAN!J21</f>
        <v>0</v>
      </c>
      <c r="M25" s="58">
        <f>NİSAN!K21</f>
        <v>0</v>
      </c>
      <c r="N25" s="61">
        <f>NİSAN!L21</f>
        <v>0</v>
      </c>
      <c r="O25" s="62">
        <f>NİSAN!M21</f>
        <v>0</v>
      </c>
      <c r="P25" s="560"/>
      <c r="Q25" s="560"/>
      <c r="R25" s="560"/>
      <c r="S25" s="560"/>
      <c r="T25" s="560"/>
      <c r="U25" s="560"/>
    </row>
    <row r="26" spans="1:21" ht="18" customHeight="1" x14ac:dyDescent="0.3">
      <c r="A26" s="510"/>
      <c r="B26" s="510"/>
      <c r="C26" s="510"/>
      <c r="D26" s="47">
        <f>NİSAN!B22</f>
        <v>0</v>
      </c>
      <c r="E26" s="48">
        <f>NİSAN!C22</f>
        <v>0</v>
      </c>
      <c r="F26" s="49">
        <f>NİSAN!D22</f>
        <v>0</v>
      </c>
      <c r="G26" s="47">
        <f>NİSAN!E22</f>
        <v>0</v>
      </c>
      <c r="H26" s="48">
        <f>NİSAN!F22</f>
        <v>0</v>
      </c>
      <c r="I26" s="50">
        <f>NİSAN!G22</f>
        <v>0</v>
      </c>
      <c r="J26" s="51">
        <f>NİSAN!H22</f>
        <v>0</v>
      </c>
      <c r="K26" s="48">
        <f>NİSAN!I22</f>
        <v>0</v>
      </c>
      <c r="L26" s="49">
        <f>NİSAN!J22</f>
        <v>0</v>
      </c>
      <c r="M26" s="47">
        <f>NİSAN!K22</f>
        <v>0</v>
      </c>
      <c r="N26" s="48">
        <f>NİSAN!L22</f>
        <v>0</v>
      </c>
      <c r="O26" s="49">
        <f>NİSAN!M22</f>
        <v>0</v>
      </c>
      <c r="P26" s="560"/>
      <c r="Q26" s="560"/>
      <c r="R26" s="560"/>
      <c r="S26" s="560"/>
      <c r="T26" s="560"/>
      <c r="U26" s="560"/>
    </row>
    <row r="27" spans="1:21" ht="18" customHeight="1" x14ac:dyDescent="0.3">
      <c r="A27" s="510"/>
      <c r="B27" s="510"/>
      <c r="C27" s="510"/>
      <c r="D27" s="58">
        <f>NİSAN!B23</f>
        <v>0</v>
      </c>
      <c r="E27" s="61">
        <f>NİSAN!C23</f>
        <v>0</v>
      </c>
      <c r="F27" s="62">
        <f>NİSAN!D23</f>
        <v>0</v>
      </c>
      <c r="G27" s="58">
        <f>NİSAN!E23</f>
        <v>0</v>
      </c>
      <c r="H27" s="61">
        <f>NİSAN!F23</f>
        <v>0</v>
      </c>
      <c r="I27" s="63">
        <f>NİSAN!G23</f>
        <v>0</v>
      </c>
      <c r="J27" s="60">
        <f>NİSAN!H23</f>
        <v>0</v>
      </c>
      <c r="K27" s="61">
        <f>NİSAN!I23</f>
        <v>0</v>
      </c>
      <c r="L27" s="62">
        <f>NİSAN!J23</f>
        <v>0</v>
      </c>
      <c r="M27" s="58">
        <f>NİSAN!K23</f>
        <v>0</v>
      </c>
      <c r="N27" s="61">
        <f>NİSAN!L23</f>
        <v>0</v>
      </c>
      <c r="O27" s="62">
        <f>NİSAN!M23</f>
        <v>0</v>
      </c>
      <c r="P27" s="560"/>
      <c r="Q27" s="560"/>
      <c r="R27" s="560"/>
      <c r="S27" s="560"/>
      <c r="T27" s="560"/>
      <c r="U27" s="560"/>
    </row>
    <row r="28" spans="1:21" ht="18" customHeight="1" x14ac:dyDescent="0.3">
      <c r="A28" s="510"/>
      <c r="B28" s="510"/>
      <c r="C28" s="510"/>
      <c r="D28" s="47">
        <f>NİSAN!B24</f>
        <v>0</v>
      </c>
      <c r="E28" s="48">
        <f>NİSAN!C24</f>
        <v>0</v>
      </c>
      <c r="F28" s="49">
        <f>NİSAN!D24</f>
        <v>0</v>
      </c>
      <c r="G28" s="47">
        <f>NİSAN!E24</f>
        <v>0</v>
      </c>
      <c r="H28" s="48">
        <f>NİSAN!F24</f>
        <v>0</v>
      </c>
      <c r="I28" s="50">
        <f>NİSAN!G24</f>
        <v>0</v>
      </c>
      <c r="J28" s="51">
        <f>NİSAN!H24</f>
        <v>0</v>
      </c>
      <c r="K28" s="48">
        <f>NİSAN!I24</f>
        <v>0</v>
      </c>
      <c r="L28" s="49">
        <f>NİSAN!J24</f>
        <v>0</v>
      </c>
      <c r="M28" s="47">
        <f>NİSAN!K24</f>
        <v>0</v>
      </c>
      <c r="N28" s="48">
        <f>NİSAN!L24</f>
        <v>0</v>
      </c>
      <c r="O28" s="49">
        <f>NİSAN!M24</f>
        <v>0</v>
      </c>
      <c r="P28" s="560"/>
      <c r="Q28" s="560"/>
      <c r="R28" s="560"/>
      <c r="S28" s="560"/>
      <c r="T28" s="560"/>
      <c r="U28" s="560"/>
    </row>
    <row r="29" spans="1:21" ht="18" customHeight="1" x14ac:dyDescent="0.3">
      <c r="A29" s="510"/>
      <c r="B29" s="510"/>
      <c r="C29" s="510"/>
      <c r="D29" s="58">
        <f>NİSAN!B25</f>
        <v>0</v>
      </c>
      <c r="E29" s="61">
        <f>NİSAN!C25</f>
        <v>0</v>
      </c>
      <c r="F29" s="62">
        <f>NİSAN!D25</f>
        <v>0</v>
      </c>
      <c r="G29" s="58">
        <f>NİSAN!E25</f>
        <v>0</v>
      </c>
      <c r="H29" s="61">
        <f>NİSAN!F25</f>
        <v>0</v>
      </c>
      <c r="I29" s="63">
        <f>NİSAN!G25</f>
        <v>0</v>
      </c>
      <c r="J29" s="60">
        <f>NİSAN!H25</f>
        <v>0</v>
      </c>
      <c r="K29" s="61">
        <f>NİSAN!I25</f>
        <v>0</v>
      </c>
      <c r="L29" s="62">
        <f>NİSAN!J25</f>
        <v>0</v>
      </c>
      <c r="M29" s="58">
        <f>NİSAN!K25</f>
        <v>0</v>
      </c>
      <c r="N29" s="61">
        <f>NİSAN!L25</f>
        <v>0</v>
      </c>
      <c r="O29" s="62">
        <f>NİSAN!M25</f>
        <v>0</v>
      </c>
      <c r="P29" s="560"/>
      <c r="Q29" s="560"/>
      <c r="R29" s="560"/>
      <c r="S29" s="560"/>
      <c r="T29" s="560"/>
      <c r="U29" s="560"/>
    </row>
    <row r="30" spans="1:21" ht="18" customHeight="1" x14ac:dyDescent="0.3">
      <c r="A30" s="510"/>
      <c r="B30" s="510"/>
      <c r="C30" s="510"/>
      <c r="D30" s="47">
        <f>NİSAN!B26</f>
        <v>0</v>
      </c>
      <c r="E30" s="48">
        <f>NİSAN!C26</f>
        <v>0</v>
      </c>
      <c r="F30" s="49">
        <f>NİSAN!D26</f>
        <v>0</v>
      </c>
      <c r="G30" s="47">
        <f>NİSAN!E26</f>
        <v>0</v>
      </c>
      <c r="H30" s="48">
        <f>NİSAN!F26</f>
        <v>0</v>
      </c>
      <c r="I30" s="50">
        <f>NİSAN!G26</f>
        <v>0</v>
      </c>
      <c r="J30" s="51">
        <f>NİSAN!H26</f>
        <v>0</v>
      </c>
      <c r="K30" s="48">
        <f>NİSAN!I26</f>
        <v>0</v>
      </c>
      <c r="L30" s="49">
        <f>NİSAN!J26</f>
        <v>0</v>
      </c>
      <c r="M30" s="47">
        <f>NİSAN!K26</f>
        <v>0</v>
      </c>
      <c r="N30" s="48">
        <f>NİSAN!L26</f>
        <v>0</v>
      </c>
      <c r="O30" s="49">
        <f>NİSAN!M26</f>
        <v>0</v>
      </c>
      <c r="P30" s="560"/>
      <c r="Q30" s="560"/>
      <c r="R30" s="560"/>
      <c r="S30" s="560"/>
      <c r="T30" s="560"/>
      <c r="U30" s="560"/>
    </row>
    <row r="31" spans="1:21" ht="18" customHeight="1" x14ac:dyDescent="0.3">
      <c r="A31" s="510"/>
      <c r="B31" s="510"/>
      <c r="C31" s="510"/>
      <c r="D31" s="58">
        <f>NİSAN!B27</f>
        <v>0</v>
      </c>
      <c r="E31" s="61">
        <f>NİSAN!C27</f>
        <v>0</v>
      </c>
      <c r="F31" s="62">
        <f>NİSAN!D27</f>
        <v>0</v>
      </c>
      <c r="G31" s="58">
        <f>NİSAN!E27</f>
        <v>0</v>
      </c>
      <c r="H31" s="61">
        <f>NİSAN!F27</f>
        <v>0</v>
      </c>
      <c r="I31" s="63">
        <f>NİSAN!G27</f>
        <v>0</v>
      </c>
      <c r="J31" s="60">
        <f>NİSAN!H27</f>
        <v>0</v>
      </c>
      <c r="K31" s="61">
        <f>NİSAN!I27</f>
        <v>0</v>
      </c>
      <c r="L31" s="62">
        <f>NİSAN!J27</f>
        <v>0</v>
      </c>
      <c r="M31" s="58">
        <f>NİSAN!K27</f>
        <v>0</v>
      </c>
      <c r="N31" s="61">
        <f>NİSAN!L27</f>
        <v>0</v>
      </c>
      <c r="O31" s="62">
        <f>NİSAN!M27</f>
        <v>0</v>
      </c>
      <c r="P31" s="560"/>
      <c r="Q31" s="560"/>
      <c r="R31" s="560"/>
      <c r="S31" s="560"/>
      <c r="T31" s="560"/>
      <c r="U31" s="560"/>
    </row>
    <row r="32" spans="1:21" ht="18" customHeight="1" x14ac:dyDescent="0.3">
      <c r="A32" s="510"/>
      <c r="B32" s="510"/>
      <c r="C32" s="510"/>
      <c r="D32" s="47">
        <f>NİSAN!B28</f>
        <v>0</v>
      </c>
      <c r="E32" s="48">
        <f>NİSAN!C28</f>
        <v>0</v>
      </c>
      <c r="F32" s="49">
        <f>NİSAN!D28</f>
        <v>0</v>
      </c>
      <c r="G32" s="47">
        <f>NİSAN!E28</f>
        <v>0</v>
      </c>
      <c r="H32" s="48">
        <f>NİSAN!F28</f>
        <v>0</v>
      </c>
      <c r="I32" s="50">
        <f>NİSAN!G28</f>
        <v>0</v>
      </c>
      <c r="J32" s="51">
        <f>NİSAN!H28</f>
        <v>0</v>
      </c>
      <c r="K32" s="48">
        <f>NİSAN!I28</f>
        <v>0</v>
      </c>
      <c r="L32" s="49">
        <f>NİSAN!J28</f>
        <v>0</v>
      </c>
      <c r="M32" s="47">
        <f>NİSAN!K28</f>
        <v>0</v>
      </c>
      <c r="N32" s="48">
        <f>NİSAN!L28</f>
        <v>0</v>
      </c>
      <c r="O32" s="49">
        <f>NİSAN!M28</f>
        <v>0</v>
      </c>
      <c r="P32" s="560"/>
      <c r="Q32" s="560"/>
      <c r="R32" s="560"/>
      <c r="S32" s="560"/>
      <c r="T32" s="560"/>
      <c r="U32" s="560"/>
    </row>
    <row r="33" spans="1:21" ht="18" customHeight="1" x14ac:dyDescent="0.3">
      <c r="A33" s="510"/>
      <c r="B33" s="510"/>
      <c r="C33" s="510"/>
      <c r="D33" s="58">
        <f>NİSAN!B29</f>
        <v>0</v>
      </c>
      <c r="E33" s="61">
        <f>NİSAN!C29</f>
        <v>0</v>
      </c>
      <c r="F33" s="62">
        <f>NİSAN!D29</f>
        <v>0</v>
      </c>
      <c r="G33" s="58">
        <f>NİSAN!E29</f>
        <v>0</v>
      </c>
      <c r="H33" s="61">
        <f>NİSAN!F29</f>
        <v>0</v>
      </c>
      <c r="I33" s="63">
        <f>NİSAN!G29</f>
        <v>0</v>
      </c>
      <c r="J33" s="60">
        <f>NİSAN!H29</f>
        <v>0</v>
      </c>
      <c r="K33" s="61">
        <f>NİSAN!I29</f>
        <v>0</v>
      </c>
      <c r="L33" s="62">
        <f>NİSAN!J29</f>
        <v>0</v>
      </c>
      <c r="M33" s="58">
        <f>NİSAN!K29</f>
        <v>0</v>
      </c>
      <c r="N33" s="61">
        <f>NİSAN!L29</f>
        <v>0</v>
      </c>
      <c r="O33" s="62">
        <f>NİSAN!M29</f>
        <v>0</v>
      </c>
      <c r="P33" s="560"/>
      <c r="Q33" s="560"/>
      <c r="R33" s="560"/>
      <c r="S33" s="560"/>
      <c r="T33" s="560"/>
      <c r="U33" s="560"/>
    </row>
    <row r="34" spans="1:21" ht="18" customHeight="1" x14ac:dyDescent="0.3">
      <c r="A34" s="510"/>
      <c r="B34" s="510"/>
      <c r="C34" s="510"/>
      <c r="D34" s="47">
        <f>NİSAN!B30</f>
        <v>0</v>
      </c>
      <c r="E34" s="48">
        <f>NİSAN!C30</f>
        <v>0</v>
      </c>
      <c r="F34" s="49">
        <f>NİSAN!D30</f>
        <v>0</v>
      </c>
      <c r="G34" s="47">
        <f>NİSAN!E30</f>
        <v>0</v>
      </c>
      <c r="H34" s="48">
        <f>NİSAN!F30</f>
        <v>0</v>
      </c>
      <c r="I34" s="50">
        <f>NİSAN!G30</f>
        <v>0</v>
      </c>
      <c r="J34" s="51">
        <f>NİSAN!H30</f>
        <v>0</v>
      </c>
      <c r="K34" s="48">
        <f>NİSAN!I30</f>
        <v>0</v>
      </c>
      <c r="L34" s="49">
        <f>NİSAN!J30</f>
        <v>0</v>
      </c>
      <c r="M34" s="47">
        <f>NİSAN!K30</f>
        <v>0</v>
      </c>
      <c r="N34" s="48">
        <f>NİSAN!L30</f>
        <v>0</v>
      </c>
      <c r="O34" s="49">
        <f>NİSAN!M30</f>
        <v>0</v>
      </c>
      <c r="P34" s="560"/>
      <c r="Q34" s="560"/>
      <c r="R34" s="560"/>
      <c r="S34" s="560"/>
      <c r="T34" s="560"/>
      <c r="U34" s="560"/>
    </row>
    <row r="35" spans="1:21" ht="18" customHeight="1" x14ac:dyDescent="0.3">
      <c r="A35" s="510"/>
      <c r="B35" s="510"/>
      <c r="C35" s="510"/>
      <c r="D35" s="58">
        <f>NİSAN!B31</f>
        <v>0</v>
      </c>
      <c r="E35" s="61">
        <f>NİSAN!C31</f>
        <v>0</v>
      </c>
      <c r="F35" s="62">
        <f>NİSAN!D31</f>
        <v>0</v>
      </c>
      <c r="G35" s="58">
        <f>NİSAN!E31</f>
        <v>0</v>
      </c>
      <c r="H35" s="61">
        <f>NİSAN!F31</f>
        <v>0</v>
      </c>
      <c r="I35" s="63">
        <f>NİSAN!G31</f>
        <v>0</v>
      </c>
      <c r="J35" s="60">
        <f>NİSAN!H31</f>
        <v>0</v>
      </c>
      <c r="K35" s="61">
        <f>NİSAN!I31</f>
        <v>0</v>
      </c>
      <c r="L35" s="62">
        <f>NİSAN!J31</f>
        <v>0</v>
      </c>
      <c r="M35" s="58">
        <f>NİSAN!K31</f>
        <v>0</v>
      </c>
      <c r="N35" s="61">
        <f>NİSAN!L31</f>
        <v>0</v>
      </c>
      <c r="O35" s="62">
        <f>NİSAN!M31</f>
        <v>0</v>
      </c>
      <c r="P35" s="560"/>
      <c r="Q35" s="560"/>
      <c r="R35" s="560"/>
      <c r="S35" s="560"/>
      <c r="T35" s="560"/>
      <c r="U35" s="560"/>
    </row>
    <row r="36" spans="1:21" ht="18" customHeight="1" x14ac:dyDescent="0.3">
      <c r="A36" s="510"/>
      <c r="B36" s="510"/>
      <c r="C36" s="510"/>
      <c r="D36" s="47">
        <f>NİSAN!B32</f>
        <v>0</v>
      </c>
      <c r="E36" s="48">
        <f>NİSAN!C32</f>
        <v>0</v>
      </c>
      <c r="F36" s="49">
        <f>NİSAN!D32</f>
        <v>0</v>
      </c>
      <c r="G36" s="47">
        <f>NİSAN!E32</f>
        <v>0</v>
      </c>
      <c r="H36" s="48">
        <f>NİSAN!F32</f>
        <v>0</v>
      </c>
      <c r="I36" s="50">
        <f>NİSAN!G32</f>
        <v>0</v>
      </c>
      <c r="J36" s="51">
        <f>NİSAN!H32</f>
        <v>0</v>
      </c>
      <c r="K36" s="48">
        <f>NİSAN!I32</f>
        <v>0</v>
      </c>
      <c r="L36" s="49">
        <f>NİSAN!J32</f>
        <v>0</v>
      </c>
      <c r="M36" s="47">
        <f>NİSAN!K32</f>
        <v>0</v>
      </c>
      <c r="N36" s="48">
        <f>NİSAN!L32</f>
        <v>0</v>
      </c>
      <c r="O36" s="49">
        <f>NİSAN!M32</f>
        <v>0</v>
      </c>
      <c r="P36" s="560"/>
      <c r="Q36" s="560"/>
      <c r="R36" s="560"/>
      <c r="S36" s="560"/>
      <c r="T36" s="560"/>
      <c r="U36" s="560"/>
    </row>
    <row r="37" spans="1:21" ht="18" customHeight="1" x14ac:dyDescent="0.3">
      <c r="A37" s="510"/>
      <c r="B37" s="510"/>
      <c r="C37" s="510"/>
      <c r="D37" s="58">
        <f>NİSAN!B33</f>
        <v>0</v>
      </c>
      <c r="E37" s="61">
        <f>NİSAN!C33</f>
        <v>0</v>
      </c>
      <c r="F37" s="62">
        <f>NİSAN!D33</f>
        <v>0</v>
      </c>
      <c r="G37" s="58">
        <f>NİSAN!E33</f>
        <v>0</v>
      </c>
      <c r="H37" s="61">
        <f>NİSAN!F33</f>
        <v>0</v>
      </c>
      <c r="I37" s="63">
        <f>NİSAN!G33</f>
        <v>0</v>
      </c>
      <c r="J37" s="60">
        <f>NİSAN!H33</f>
        <v>0</v>
      </c>
      <c r="K37" s="61">
        <f>NİSAN!I33</f>
        <v>0</v>
      </c>
      <c r="L37" s="62">
        <f>NİSAN!J33</f>
        <v>0</v>
      </c>
      <c r="M37" s="58">
        <f>NİSAN!K33</f>
        <v>0</v>
      </c>
      <c r="N37" s="61">
        <f>NİSAN!L33</f>
        <v>0</v>
      </c>
      <c r="O37" s="62">
        <f>NİSAN!M33</f>
        <v>0</v>
      </c>
      <c r="P37" s="560"/>
      <c r="Q37" s="560"/>
      <c r="R37" s="560"/>
      <c r="S37" s="560"/>
      <c r="T37" s="560"/>
      <c r="U37" s="560"/>
    </row>
    <row r="38" spans="1:21" ht="18" customHeight="1" x14ac:dyDescent="0.3">
      <c r="A38" s="510"/>
      <c r="B38" s="510"/>
      <c r="C38" s="510"/>
      <c r="D38" s="47">
        <f>NİSAN!B34</f>
        <v>0</v>
      </c>
      <c r="E38" s="48">
        <f>NİSAN!C34</f>
        <v>0</v>
      </c>
      <c r="F38" s="49">
        <f>NİSAN!D34</f>
        <v>0</v>
      </c>
      <c r="G38" s="47">
        <f>NİSAN!E34</f>
        <v>0</v>
      </c>
      <c r="H38" s="48">
        <f>NİSAN!F34</f>
        <v>0</v>
      </c>
      <c r="I38" s="50">
        <f>NİSAN!G34</f>
        <v>0</v>
      </c>
      <c r="J38" s="51">
        <f>NİSAN!H34</f>
        <v>0</v>
      </c>
      <c r="K38" s="48">
        <f>NİSAN!I34</f>
        <v>0</v>
      </c>
      <c r="L38" s="49">
        <f>NİSAN!J34</f>
        <v>0</v>
      </c>
      <c r="M38" s="47">
        <f>NİSAN!K34</f>
        <v>0</v>
      </c>
      <c r="N38" s="48">
        <f>NİSAN!L34</f>
        <v>0</v>
      </c>
      <c r="O38" s="49">
        <f>NİSAN!M34</f>
        <v>0</v>
      </c>
      <c r="P38" s="560"/>
      <c r="Q38" s="560"/>
      <c r="R38" s="560"/>
      <c r="S38" s="560"/>
      <c r="T38" s="560"/>
      <c r="U38" s="560"/>
    </row>
    <row r="39" spans="1:21" ht="18" customHeight="1" x14ac:dyDescent="0.3">
      <c r="A39" s="510"/>
      <c r="B39" s="510"/>
      <c r="C39" s="510"/>
      <c r="D39" s="58">
        <f>NİSAN!B35</f>
        <v>0</v>
      </c>
      <c r="E39" s="61">
        <f>NİSAN!C35</f>
        <v>0</v>
      </c>
      <c r="F39" s="62">
        <f>NİSAN!D35</f>
        <v>0</v>
      </c>
      <c r="G39" s="58">
        <f>NİSAN!E35</f>
        <v>0</v>
      </c>
      <c r="H39" s="61">
        <f>NİSAN!F35</f>
        <v>0</v>
      </c>
      <c r="I39" s="63">
        <f>NİSAN!G35</f>
        <v>0</v>
      </c>
      <c r="J39" s="60">
        <f>NİSAN!H35</f>
        <v>0</v>
      </c>
      <c r="K39" s="61">
        <f>NİSAN!I35</f>
        <v>0</v>
      </c>
      <c r="L39" s="62">
        <f>NİSAN!J35</f>
        <v>0</v>
      </c>
      <c r="M39" s="58">
        <f>NİSAN!K35</f>
        <v>0</v>
      </c>
      <c r="N39" s="61">
        <f>NİSAN!L35</f>
        <v>0</v>
      </c>
      <c r="O39" s="62">
        <f>NİSAN!M35</f>
        <v>0</v>
      </c>
      <c r="P39" s="560"/>
      <c r="Q39" s="560"/>
      <c r="R39" s="560"/>
      <c r="S39" s="560"/>
      <c r="T39" s="560"/>
      <c r="U39" s="560"/>
    </row>
    <row r="40" spans="1:21" ht="18" customHeight="1" x14ac:dyDescent="0.3">
      <c r="A40" s="510"/>
      <c r="B40" s="510"/>
      <c r="C40" s="510"/>
      <c r="D40" s="47">
        <f>NİSAN!B36</f>
        <v>0</v>
      </c>
      <c r="E40" s="48">
        <f>NİSAN!C36</f>
        <v>0</v>
      </c>
      <c r="F40" s="49">
        <f>NİSAN!D36</f>
        <v>0</v>
      </c>
      <c r="G40" s="47">
        <f>NİSAN!E36</f>
        <v>0</v>
      </c>
      <c r="H40" s="48">
        <f>NİSAN!F36</f>
        <v>0</v>
      </c>
      <c r="I40" s="50">
        <f>NİSAN!G36</f>
        <v>0</v>
      </c>
      <c r="J40" s="51">
        <f>NİSAN!H36</f>
        <v>0</v>
      </c>
      <c r="K40" s="48">
        <f>NİSAN!I36</f>
        <v>0</v>
      </c>
      <c r="L40" s="49">
        <f>NİSAN!J36</f>
        <v>0</v>
      </c>
      <c r="M40" s="47">
        <f>NİSAN!K36</f>
        <v>0</v>
      </c>
      <c r="N40" s="48">
        <f>NİSAN!L36</f>
        <v>0</v>
      </c>
      <c r="O40" s="49">
        <f>NİSAN!M36</f>
        <v>0</v>
      </c>
      <c r="P40" s="560"/>
      <c r="Q40" s="560"/>
      <c r="R40" s="560"/>
      <c r="S40" s="560"/>
      <c r="T40" s="560"/>
      <c r="U40" s="560"/>
    </row>
    <row r="41" spans="1:21" ht="18" customHeight="1" x14ac:dyDescent="0.3">
      <c r="A41" s="510"/>
      <c r="B41" s="510"/>
      <c r="C41" s="510"/>
      <c r="D41" s="58">
        <f>NİSAN!B37</f>
        <v>0</v>
      </c>
      <c r="E41" s="61">
        <f>NİSAN!C37</f>
        <v>0</v>
      </c>
      <c r="F41" s="62">
        <f>NİSAN!D37</f>
        <v>0</v>
      </c>
      <c r="G41" s="58">
        <f>NİSAN!E37</f>
        <v>0</v>
      </c>
      <c r="H41" s="61">
        <f>NİSAN!F37</f>
        <v>0</v>
      </c>
      <c r="I41" s="63">
        <f>NİSAN!G37</f>
        <v>0</v>
      </c>
      <c r="J41" s="60">
        <f>NİSAN!H37</f>
        <v>0</v>
      </c>
      <c r="K41" s="61">
        <f>NİSAN!I37</f>
        <v>0</v>
      </c>
      <c r="L41" s="62">
        <f>NİSAN!J37</f>
        <v>0</v>
      </c>
      <c r="M41" s="58">
        <f>NİSAN!K37</f>
        <v>0</v>
      </c>
      <c r="N41" s="61">
        <f>NİSAN!L37</f>
        <v>0</v>
      </c>
      <c r="O41" s="62">
        <f>NİSAN!M37</f>
        <v>0</v>
      </c>
      <c r="P41" s="560"/>
      <c r="Q41" s="560"/>
      <c r="R41" s="560"/>
      <c r="S41" s="560"/>
      <c r="T41" s="560"/>
      <c r="U41" s="560"/>
    </row>
    <row r="42" spans="1:21" ht="18" customHeight="1" x14ac:dyDescent="0.3">
      <c r="A42" s="510"/>
      <c r="B42" s="510"/>
      <c r="C42" s="510"/>
      <c r="D42" s="47">
        <f>NİSAN!B38</f>
        <v>0</v>
      </c>
      <c r="E42" s="48">
        <f>NİSAN!C38</f>
        <v>0</v>
      </c>
      <c r="F42" s="49">
        <f>NİSAN!D38</f>
        <v>0</v>
      </c>
      <c r="G42" s="47">
        <f>NİSAN!E38</f>
        <v>0</v>
      </c>
      <c r="H42" s="48">
        <f>NİSAN!F38</f>
        <v>0</v>
      </c>
      <c r="I42" s="50">
        <f>NİSAN!G38</f>
        <v>0</v>
      </c>
      <c r="J42" s="51">
        <f>NİSAN!H38</f>
        <v>0</v>
      </c>
      <c r="K42" s="48">
        <f>NİSAN!I38</f>
        <v>0</v>
      </c>
      <c r="L42" s="49">
        <f>NİSAN!J38</f>
        <v>0</v>
      </c>
      <c r="M42" s="47">
        <f>NİSAN!K38</f>
        <v>0</v>
      </c>
      <c r="N42" s="48">
        <f>NİSAN!L38</f>
        <v>0</v>
      </c>
      <c r="O42" s="49">
        <f>NİSAN!M38</f>
        <v>0</v>
      </c>
      <c r="P42" s="560"/>
      <c r="Q42" s="560"/>
      <c r="R42" s="560"/>
      <c r="S42" s="560"/>
      <c r="T42" s="560"/>
      <c r="U42" s="560"/>
    </row>
    <row r="43" spans="1:21" ht="18" customHeight="1" x14ac:dyDescent="0.3">
      <c r="A43" s="510"/>
      <c r="B43" s="510"/>
      <c r="C43" s="510"/>
      <c r="D43" s="58">
        <f>NİSAN!B39</f>
        <v>0</v>
      </c>
      <c r="E43" s="61">
        <f>NİSAN!C39</f>
        <v>0</v>
      </c>
      <c r="F43" s="62">
        <f>NİSAN!D39</f>
        <v>0</v>
      </c>
      <c r="G43" s="58">
        <f>NİSAN!E39</f>
        <v>0</v>
      </c>
      <c r="H43" s="61">
        <f>NİSAN!F39</f>
        <v>0</v>
      </c>
      <c r="I43" s="63">
        <f>NİSAN!G39</f>
        <v>0</v>
      </c>
      <c r="J43" s="60">
        <f>NİSAN!H39</f>
        <v>0</v>
      </c>
      <c r="K43" s="61">
        <f>NİSAN!I39</f>
        <v>0</v>
      </c>
      <c r="L43" s="62">
        <f>NİSAN!J39</f>
        <v>0</v>
      </c>
      <c r="M43" s="58">
        <f>NİSAN!K39</f>
        <v>0</v>
      </c>
      <c r="N43" s="61">
        <f>NİSAN!L39</f>
        <v>0</v>
      </c>
      <c r="O43" s="62">
        <f>NİSAN!M39</f>
        <v>0</v>
      </c>
      <c r="P43" s="560"/>
      <c r="Q43" s="560"/>
      <c r="R43" s="560"/>
      <c r="S43" s="560"/>
      <c r="T43" s="560"/>
      <c r="U43" s="560"/>
    </row>
    <row r="44" spans="1:21" ht="18" customHeight="1" x14ac:dyDescent="0.3">
      <c r="A44" s="510"/>
      <c r="B44" s="510"/>
      <c r="C44" s="510"/>
      <c r="D44" s="47">
        <f>NİSAN!B40</f>
        <v>0</v>
      </c>
      <c r="E44" s="48">
        <f>NİSAN!C40</f>
        <v>0</v>
      </c>
      <c r="F44" s="49">
        <f>NİSAN!D40</f>
        <v>0</v>
      </c>
      <c r="G44" s="47">
        <f>NİSAN!E40</f>
        <v>0</v>
      </c>
      <c r="H44" s="48">
        <f>NİSAN!F40</f>
        <v>0</v>
      </c>
      <c r="I44" s="50">
        <f>NİSAN!G40</f>
        <v>0</v>
      </c>
      <c r="J44" s="51">
        <f>NİSAN!H40</f>
        <v>0</v>
      </c>
      <c r="K44" s="48">
        <f>NİSAN!I40</f>
        <v>0</v>
      </c>
      <c r="L44" s="49">
        <f>NİSAN!J40</f>
        <v>0</v>
      </c>
      <c r="M44" s="47">
        <f>NİSAN!K40</f>
        <v>0</v>
      </c>
      <c r="N44" s="48">
        <f>NİSAN!L40</f>
        <v>0</v>
      </c>
      <c r="O44" s="49">
        <f>NİSAN!M40</f>
        <v>0</v>
      </c>
      <c r="P44" s="560"/>
      <c r="Q44" s="560"/>
      <c r="R44" s="560"/>
      <c r="S44" s="560"/>
      <c r="T44" s="560"/>
      <c r="U44" s="560"/>
    </row>
    <row r="45" spans="1:21" ht="18" customHeight="1" x14ac:dyDescent="0.3">
      <c r="A45" s="510"/>
      <c r="B45" s="510"/>
      <c r="C45" s="510"/>
      <c r="D45" s="58">
        <f>NİSAN!B41</f>
        <v>0</v>
      </c>
      <c r="E45" s="61">
        <f>NİSAN!C41</f>
        <v>0</v>
      </c>
      <c r="F45" s="62">
        <f>NİSAN!D41</f>
        <v>0</v>
      </c>
      <c r="G45" s="58">
        <f>NİSAN!E41</f>
        <v>0</v>
      </c>
      <c r="H45" s="61">
        <f>NİSAN!F41</f>
        <v>0</v>
      </c>
      <c r="I45" s="63">
        <f>NİSAN!G41</f>
        <v>0</v>
      </c>
      <c r="J45" s="60">
        <f>NİSAN!H41</f>
        <v>0</v>
      </c>
      <c r="K45" s="61">
        <f>NİSAN!I41</f>
        <v>0</v>
      </c>
      <c r="L45" s="62">
        <f>NİSAN!J41</f>
        <v>0</v>
      </c>
      <c r="M45" s="58">
        <f>NİSAN!K41</f>
        <v>0</v>
      </c>
      <c r="N45" s="61">
        <f>NİSAN!L41</f>
        <v>0</v>
      </c>
      <c r="O45" s="62">
        <f>NİSAN!M41</f>
        <v>0</v>
      </c>
      <c r="P45" s="560"/>
      <c r="Q45" s="560"/>
      <c r="R45" s="560"/>
      <c r="S45" s="560"/>
      <c r="T45" s="560"/>
      <c r="U45" s="560"/>
    </row>
    <row r="46" spans="1:21" ht="18" customHeight="1" x14ac:dyDescent="0.3">
      <c r="A46" s="510"/>
      <c r="B46" s="510"/>
      <c r="C46" s="510"/>
      <c r="D46" s="47">
        <f>NİSAN!B42</f>
        <v>0</v>
      </c>
      <c r="E46" s="48">
        <f>NİSAN!C42</f>
        <v>0</v>
      </c>
      <c r="F46" s="49">
        <f>NİSAN!D42</f>
        <v>0</v>
      </c>
      <c r="G46" s="47">
        <f>NİSAN!E42</f>
        <v>0</v>
      </c>
      <c r="H46" s="48">
        <f>NİSAN!F42</f>
        <v>0</v>
      </c>
      <c r="I46" s="50">
        <f>NİSAN!G42</f>
        <v>0</v>
      </c>
      <c r="J46" s="51">
        <f>NİSAN!H42</f>
        <v>0</v>
      </c>
      <c r="K46" s="48">
        <f>NİSAN!I42</f>
        <v>0</v>
      </c>
      <c r="L46" s="49">
        <f>NİSAN!J42</f>
        <v>0</v>
      </c>
      <c r="M46" s="47">
        <f>NİSAN!K42</f>
        <v>0</v>
      </c>
      <c r="N46" s="48">
        <f>NİSAN!L42</f>
        <v>0</v>
      </c>
      <c r="O46" s="49">
        <f>NİSAN!M42</f>
        <v>0</v>
      </c>
      <c r="P46" s="560"/>
      <c r="Q46" s="560"/>
      <c r="R46" s="560"/>
      <c r="S46" s="560"/>
      <c r="T46" s="560"/>
      <c r="U46" s="560"/>
    </row>
    <row r="47" spans="1:21" ht="18" customHeight="1" x14ac:dyDescent="0.3">
      <c r="A47" s="510"/>
      <c r="B47" s="510"/>
      <c r="C47" s="510"/>
      <c r="D47" s="58">
        <f>NİSAN!B43</f>
        <v>0</v>
      </c>
      <c r="E47" s="61">
        <f>NİSAN!C43</f>
        <v>0</v>
      </c>
      <c r="F47" s="62">
        <f>NİSAN!D43</f>
        <v>0</v>
      </c>
      <c r="G47" s="58">
        <f>NİSAN!E43</f>
        <v>0</v>
      </c>
      <c r="H47" s="61">
        <f>NİSAN!F43</f>
        <v>0</v>
      </c>
      <c r="I47" s="63">
        <f>NİSAN!G43</f>
        <v>0</v>
      </c>
      <c r="J47" s="60">
        <f>NİSAN!H43</f>
        <v>0</v>
      </c>
      <c r="K47" s="61">
        <f>NİSAN!I43</f>
        <v>0</v>
      </c>
      <c r="L47" s="62">
        <f>NİSAN!J43</f>
        <v>0</v>
      </c>
      <c r="M47" s="58">
        <f>NİSAN!K43</f>
        <v>0</v>
      </c>
      <c r="N47" s="61">
        <f>NİSAN!L43</f>
        <v>0</v>
      </c>
      <c r="O47" s="62">
        <f>NİSAN!M43</f>
        <v>0</v>
      </c>
      <c r="P47" s="560"/>
      <c r="Q47" s="560"/>
      <c r="R47" s="560"/>
      <c r="S47" s="560"/>
      <c r="T47" s="560"/>
      <c r="U47" s="560"/>
    </row>
    <row r="48" spans="1:21" ht="18" customHeight="1" x14ac:dyDescent="0.3">
      <c r="A48" s="510"/>
      <c r="B48" s="510"/>
      <c r="C48" s="510"/>
      <c r="D48" s="47">
        <f>NİSAN!B44</f>
        <v>0</v>
      </c>
      <c r="E48" s="48">
        <f>NİSAN!C44</f>
        <v>0</v>
      </c>
      <c r="F48" s="49">
        <f>NİSAN!D44</f>
        <v>0</v>
      </c>
      <c r="G48" s="47">
        <f>NİSAN!E44</f>
        <v>0</v>
      </c>
      <c r="H48" s="48">
        <f>NİSAN!F44</f>
        <v>0</v>
      </c>
      <c r="I48" s="50">
        <f>NİSAN!G44</f>
        <v>0</v>
      </c>
      <c r="J48" s="51">
        <f>NİSAN!H44</f>
        <v>0</v>
      </c>
      <c r="K48" s="48">
        <f>NİSAN!I44</f>
        <v>0</v>
      </c>
      <c r="L48" s="49">
        <f>NİSAN!J44</f>
        <v>0</v>
      </c>
      <c r="M48" s="47">
        <f>NİSAN!K44</f>
        <v>0</v>
      </c>
      <c r="N48" s="48">
        <f>NİSAN!L44</f>
        <v>0</v>
      </c>
      <c r="O48" s="49">
        <f>NİSAN!M44</f>
        <v>0</v>
      </c>
      <c r="P48" s="560"/>
      <c r="Q48" s="560"/>
      <c r="R48" s="560"/>
      <c r="S48" s="560"/>
      <c r="T48" s="560"/>
      <c r="U48" s="560"/>
    </row>
    <row r="49" spans="1:21" ht="18" customHeight="1" x14ac:dyDescent="0.3">
      <c r="A49" s="510"/>
      <c r="B49" s="510"/>
      <c r="C49" s="510"/>
      <c r="D49" s="58">
        <f>NİSAN!B45</f>
        <v>0</v>
      </c>
      <c r="E49" s="61">
        <f>NİSAN!C45</f>
        <v>0</v>
      </c>
      <c r="F49" s="62">
        <f>NİSAN!D45</f>
        <v>0</v>
      </c>
      <c r="G49" s="58">
        <f>NİSAN!E45</f>
        <v>0</v>
      </c>
      <c r="H49" s="61">
        <f>NİSAN!F45</f>
        <v>0</v>
      </c>
      <c r="I49" s="63">
        <f>NİSAN!G45</f>
        <v>0</v>
      </c>
      <c r="J49" s="60">
        <f>NİSAN!H45</f>
        <v>0</v>
      </c>
      <c r="K49" s="61">
        <f>NİSAN!I45</f>
        <v>0</v>
      </c>
      <c r="L49" s="62">
        <f>NİSAN!J45</f>
        <v>0</v>
      </c>
      <c r="M49" s="58">
        <f>NİSAN!K45</f>
        <v>0</v>
      </c>
      <c r="N49" s="61">
        <f>NİSAN!L45</f>
        <v>0</v>
      </c>
      <c r="O49" s="62">
        <f>NİSAN!M45</f>
        <v>0</v>
      </c>
      <c r="P49" s="560"/>
      <c r="Q49" s="560"/>
      <c r="R49" s="560"/>
      <c r="S49" s="560"/>
      <c r="T49" s="560"/>
      <c r="U49" s="560"/>
    </row>
    <row r="50" spans="1:21" ht="18" customHeight="1" x14ac:dyDescent="0.3">
      <c r="A50" s="510"/>
      <c r="B50" s="510"/>
      <c r="C50" s="510"/>
      <c r="D50" s="47">
        <f>NİSAN!B46</f>
        <v>0</v>
      </c>
      <c r="E50" s="48">
        <f>NİSAN!C46</f>
        <v>0</v>
      </c>
      <c r="F50" s="49">
        <f>NİSAN!D46</f>
        <v>0</v>
      </c>
      <c r="G50" s="47">
        <f>NİSAN!E46</f>
        <v>0</v>
      </c>
      <c r="H50" s="48">
        <f>NİSAN!F46</f>
        <v>0</v>
      </c>
      <c r="I50" s="50">
        <f>NİSAN!G46</f>
        <v>0</v>
      </c>
      <c r="J50" s="51">
        <f>NİSAN!H46</f>
        <v>0</v>
      </c>
      <c r="K50" s="48">
        <f>NİSAN!I46</f>
        <v>0</v>
      </c>
      <c r="L50" s="49">
        <f>NİSAN!J46</f>
        <v>0</v>
      </c>
      <c r="M50" s="47">
        <f>NİSAN!K46</f>
        <v>0</v>
      </c>
      <c r="N50" s="48">
        <f>NİSAN!L46</f>
        <v>0</v>
      </c>
      <c r="O50" s="49">
        <f>NİSAN!M46</f>
        <v>0</v>
      </c>
      <c r="P50" s="560"/>
      <c r="Q50" s="560"/>
      <c r="R50" s="560"/>
      <c r="S50" s="560"/>
      <c r="T50" s="560"/>
      <c r="U50" s="560"/>
    </row>
    <row r="51" spans="1:21" ht="18" customHeight="1" x14ac:dyDescent="0.3">
      <c r="A51" s="510"/>
      <c r="B51" s="510"/>
      <c r="C51" s="510"/>
      <c r="D51" s="58">
        <f>NİSAN!B47</f>
        <v>0</v>
      </c>
      <c r="E51" s="61">
        <f>NİSAN!C47</f>
        <v>0</v>
      </c>
      <c r="F51" s="62">
        <f>NİSAN!D47</f>
        <v>0</v>
      </c>
      <c r="G51" s="58">
        <f>NİSAN!E47</f>
        <v>0</v>
      </c>
      <c r="H51" s="61">
        <f>NİSAN!F47</f>
        <v>0</v>
      </c>
      <c r="I51" s="63">
        <f>NİSAN!G47</f>
        <v>0</v>
      </c>
      <c r="J51" s="60">
        <f>NİSAN!H47</f>
        <v>0</v>
      </c>
      <c r="K51" s="61">
        <f>NİSAN!I47</f>
        <v>0</v>
      </c>
      <c r="L51" s="62">
        <f>NİSAN!J47</f>
        <v>0</v>
      </c>
      <c r="M51" s="58">
        <f>NİSAN!K47</f>
        <v>0</v>
      </c>
      <c r="N51" s="61">
        <f>NİSAN!L47</f>
        <v>0</v>
      </c>
      <c r="O51" s="62">
        <f>NİSAN!M47</f>
        <v>0</v>
      </c>
      <c r="P51" s="560"/>
      <c r="Q51" s="560"/>
      <c r="R51" s="560"/>
      <c r="S51" s="560"/>
      <c r="T51" s="560"/>
      <c r="U51" s="560"/>
    </row>
    <row r="52" spans="1:21" ht="18" customHeight="1" x14ac:dyDescent="0.3">
      <c r="A52" s="510"/>
      <c r="B52" s="510"/>
      <c r="C52" s="510"/>
      <c r="D52" s="47">
        <f>NİSAN!B48</f>
        <v>0</v>
      </c>
      <c r="E52" s="48">
        <f>NİSAN!C48</f>
        <v>0</v>
      </c>
      <c r="F52" s="49">
        <f>NİSAN!D48</f>
        <v>0</v>
      </c>
      <c r="G52" s="47">
        <f>NİSAN!E48</f>
        <v>0</v>
      </c>
      <c r="H52" s="48">
        <f>NİSAN!F48</f>
        <v>0</v>
      </c>
      <c r="I52" s="50">
        <f>NİSAN!G48</f>
        <v>0</v>
      </c>
      <c r="J52" s="51">
        <f>NİSAN!H48</f>
        <v>0</v>
      </c>
      <c r="K52" s="48">
        <f>NİSAN!I48</f>
        <v>0</v>
      </c>
      <c r="L52" s="49">
        <f>NİSAN!J48</f>
        <v>0</v>
      </c>
      <c r="M52" s="47">
        <f>NİSAN!K48</f>
        <v>0</v>
      </c>
      <c r="N52" s="48">
        <f>NİSAN!L48</f>
        <v>0</v>
      </c>
      <c r="O52" s="49">
        <f>NİSAN!M48</f>
        <v>0</v>
      </c>
      <c r="P52" s="560"/>
      <c r="Q52" s="560"/>
      <c r="R52" s="560"/>
      <c r="S52" s="560"/>
      <c r="T52" s="560"/>
      <c r="U52" s="560"/>
    </row>
    <row r="53" spans="1:21" ht="18" customHeight="1" x14ac:dyDescent="0.3">
      <c r="A53" s="510"/>
      <c r="B53" s="510"/>
      <c r="C53" s="510"/>
      <c r="D53" s="58">
        <f>NİSAN!B49</f>
        <v>0</v>
      </c>
      <c r="E53" s="61">
        <f>NİSAN!C49</f>
        <v>0</v>
      </c>
      <c r="F53" s="62">
        <f>NİSAN!D49</f>
        <v>0</v>
      </c>
      <c r="G53" s="58">
        <f>NİSAN!E49</f>
        <v>0</v>
      </c>
      <c r="H53" s="61">
        <f>NİSAN!F49</f>
        <v>0</v>
      </c>
      <c r="I53" s="63">
        <f>NİSAN!G49</f>
        <v>0</v>
      </c>
      <c r="J53" s="60">
        <f>NİSAN!H49</f>
        <v>0</v>
      </c>
      <c r="K53" s="61">
        <f>NİSAN!I49</f>
        <v>0</v>
      </c>
      <c r="L53" s="62">
        <f>NİSAN!J49</f>
        <v>0</v>
      </c>
      <c r="M53" s="58">
        <f>NİSAN!K49</f>
        <v>0</v>
      </c>
      <c r="N53" s="61">
        <f>NİSAN!L49</f>
        <v>0</v>
      </c>
      <c r="O53" s="62">
        <f>NİSAN!M49</f>
        <v>0</v>
      </c>
      <c r="P53" s="560"/>
      <c r="Q53" s="560"/>
      <c r="R53" s="560"/>
      <c r="S53" s="560"/>
      <c r="T53" s="560"/>
      <c r="U53" s="560"/>
    </row>
    <row r="54" spans="1:21" ht="18" customHeight="1" x14ac:dyDescent="0.3">
      <c r="A54" s="510"/>
      <c r="B54" s="510"/>
      <c r="C54" s="510"/>
      <c r="D54" s="47">
        <f>NİSAN!B50</f>
        <v>0</v>
      </c>
      <c r="E54" s="48">
        <f>NİSAN!C50</f>
        <v>0</v>
      </c>
      <c r="F54" s="49">
        <f>NİSAN!D50</f>
        <v>0</v>
      </c>
      <c r="G54" s="47">
        <f>NİSAN!E50</f>
        <v>0</v>
      </c>
      <c r="H54" s="48">
        <f>NİSAN!F50</f>
        <v>0</v>
      </c>
      <c r="I54" s="50">
        <f>NİSAN!G50</f>
        <v>0</v>
      </c>
      <c r="J54" s="51">
        <f>NİSAN!H50</f>
        <v>0</v>
      </c>
      <c r="K54" s="48">
        <f>NİSAN!I50</f>
        <v>0</v>
      </c>
      <c r="L54" s="49">
        <f>NİSAN!J50</f>
        <v>0</v>
      </c>
      <c r="M54" s="47">
        <f>NİSAN!K50</f>
        <v>0</v>
      </c>
      <c r="N54" s="48">
        <f>NİSAN!L50</f>
        <v>0</v>
      </c>
      <c r="O54" s="49">
        <f>NİSAN!M50</f>
        <v>0</v>
      </c>
      <c r="P54" s="560"/>
      <c r="Q54" s="560"/>
      <c r="R54" s="560"/>
      <c r="S54" s="560"/>
      <c r="T54" s="560"/>
      <c r="U54" s="560"/>
    </row>
    <row r="55" spans="1:21" ht="18" customHeight="1" x14ac:dyDescent="0.3">
      <c r="A55" s="510"/>
      <c r="B55" s="510"/>
      <c r="C55" s="510"/>
      <c r="D55" s="58">
        <f>NİSAN!B51</f>
        <v>0</v>
      </c>
      <c r="E55" s="61">
        <f>NİSAN!C51</f>
        <v>0</v>
      </c>
      <c r="F55" s="62">
        <f>NİSAN!D51</f>
        <v>0</v>
      </c>
      <c r="G55" s="58">
        <f>NİSAN!E51</f>
        <v>0</v>
      </c>
      <c r="H55" s="61">
        <f>NİSAN!F51</f>
        <v>0</v>
      </c>
      <c r="I55" s="63">
        <f>NİSAN!G51</f>
        <v>0</v>
      </c>
      <c r="J55" s="60">
        <f>NİSAN!H51</f>
        <v>0</v>
      </c>
      <c r="K55" s="61">
        <f>NİSAN!I51</f>
        <v>0</v>
      </c>
      <c r="L55" s="62">
        <f>NİSAN!J51</f>
        <v>0</v>
      </c>
      <c r="M55" s="58">
        <f>NİSAN!K51</f>
        <v>0</v>
      </c>
      <c r="N55" s="61">
        <f>NİSAN!L51</f>
        <v>0</v>
      </c>
      <c r="O55" s="62">
        <f>NİSAN!M51</f>
        <v>0</v>
      </c>
      <c r="P55" s="560"/>
      <c r="Q55" s="560"/>
      <c r="R55" s="560"/>
      <c r="S55" s="560"/>
      <c r="T55" s="560"/>
      <c r="U55" s="560"/>
    </row>
    <row r="56" spans="1:21" ht="18" customHeight="1" x14ac:dyDescent="0.3">
      <c r="A56" s="510"/>
      <c r="B56" s="510"/>
      <c r="C56" s="510"/>
      <c r="D56" s="47">
        <f>NİSAN!B52</f>
        <v>0</v>
      </c>
      <c r="E56" s="48">
        <f>NİSAN!C52</f>
        <v>0</v>
      </c>
      <c r="F56" s="49">
        <f>NİSAN!D52</f>
        <v>0</v>
      </c>
      <c r="G56" s="47">
        <f>NİSAN!E52</f>
        <v>0</v>
      </c>
      <c r="H56" s="48">
        <f>NİSAN!F52</f>
        <v>0</v>
      </c>
      <c r="I56" s="50">
        <f>NİSAN!G52</f>
        <v>0</v>
      </c>
      <c r="J56" s="51">
        <f>NİSAN!H52</f>
        <v>0</v>
      </c>
      <c r="K56" s="48">
        <f>NİSAN!I52</f>
        <v>0</v>
      </c>
      <c r="L56" s="49">
        <f>NİSAN!J52</f>
        <v>0</v>
      </c>
      <c r="M56" s="47">
        <f>NİSAN!K52</f>
        <v>0</v>
      </c>
      <c r="N56" s="48">
        <f>NİSAN!L52</f>
        <v>0</v>
      </c>
      <c r="O56" s="49">
        <f>NİSAN!M52</f>
        <v>0</v>
      </c>
      <c r="P56" s="560"/>
      <c r="Q56" s="560"/>
      <c r="R56" s="560"/>
      <c r="S56" s="560"/>
      <c r="T56" s="560"/>
      <c r="U56" s="560"/>
    </row>
    <row r="57" spans="1:21"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07" spans="1:1" x14ac:dyDescent="0.3">
      <c r="A207" s="2" t="s">
        <v>57</v>
      </c>
    </row>
  </sheetData>
  <sheetProtection formatCells="0" formatColumns="0" formatRows="0" insertColumns="0" insertRows="0" insertHyperlinks="0" deleteColumns="0" deleteRows="0" sort="0" autoFilter="0" pivotTables="0"/>
  <mergeCells count="24">
    <mergeCell ref="D59:O59"/>
    <mergeCell ref="D62:O93"/>
    <mergeCell ref="D10:F10"/>
    <mergeCell ref="G10:I10"/>
    <mergeCell ref="J10:L10"/>
    <mergeCell ref="M10:O10"/>
    <mergeCell ref="D57:O57"/>
    <mergeCell ref="D58:O58"/>
    <mergeCell ref="G9:I9"/>
    <mergeCell ref="A1:C93"/>
    <mergeCell ref="D1:O3"/>
    <mergeCell ref="P1:U93"/>
    <mergeCell ref="V1:Y4"/>
    <mergeCell ref="D4:E4"/>
    <mergeCell ref="F4:O4"/>
    <mergeCell ref="D5:E5"/>
    <mergeCell ref="G5:H5"/>
    <mergeCell ref="J5:O9"/>
    <mergeCell ref="D6:E6"/>
    <mergeCell ref="G6:H6"/>
    <mergeCell ref="D7:E7"/>
    <mergeCell ref="G7:H7"/>
    <mergeCell ref="D8:E8"/>
    <mergeCell ref="G8:H8"/>
  </mergeCells>
  <pageMargins left="0.7" right="0.7" top="0.75" bottom="0.75" header="0.3" footer="0.3"/>
  <pageSetup paperSize="9" scale="7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6B23-3E56-47F8-9EE4-1D96A6275E87}">
  <sheetPr codeName="Sayfa26">
    <tabColor rgb="FF0070C0"/>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NİSAN!N1&amp;" "&amp;"AYI BORÇ-ALACAK DURUM RAPORU"</f>
        <v>NİSAN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275</v>
      </c>
      <c r="Z5" s="200" t="s">
        <v>276</v>
      </c>
      <c r="AA5" s="8"/>
      <c r="AB5" s="8"/>
    </row>
    <row r="6" spans="1:28" ht="24.9" customHeight="1" x14ac:dyDescent="0.3">
      <c r="A6" s="510"/>
      <c r="B6" s="510"/>
      <c r="C6" s="510"/>
      <c r="D6" s="587" t="str">
        <f>NİSAN!R2</f>
        <v>Bu Ay Ödenen Borç Toplamı</v>
      </c>
      <c r="E6" s="587"/>
      <c r="F6" s="40">
        <f>NİSAN!S2</f>
        <v>0</v>
      </c>
      <c r="G6" s="587" t="str">
        <f>NİSAN!T2</f>
        <v>Bu Ay Alınan Alacak Toplamı</v>
      </c>
      <c r="H6" s="587"/>
      <c r="I6" s="40">
        <f>NİSAN!U2</f>
        <v>0</v>
      </c>
      <c r="J6" s="591"/>
      <c r="K6" s="592"/>
      <c r="L6" s="592"/>
      <c r="M6" s="592"/>
      <c r="N6" s="592"/>
      <c r="O6" s="593"/>
      <c r="P6" s="560"/>
      <c r="Q6" s="560"/>
      <c r="R6" s="560"/>
      <c r="S6" s="560"/>
      <c r="T6" s="560"/>
      <c r="U6" s="560"/>
      <c r="V6" s="201" t="s">
        <v>25</v>
      </c>
      <c r="W6" s="205">
        <f>ŞUBATALVER!F6</f>
        <v>0</v>
      </c>
      <c r="X6" s="205">
        <f>ŞUBATALVER!I6</f>
        <v>0</v>
      </c>
      <c r="Y6" s="205">
        <f>ŞUBATALVER!F7</f>
        <v>0</v>
      </c>
      <c r="Z6" s="11">
        <f>ŞUBATALVER!I7</f>
        <v>0</v>
      </c>
      <c r="AA6" s="8"/>
      <c r="AB6" s="8"/>
    </row>
    <row r="7" spans="1:28" ht="24.9" customHeight="1" x14ac:dyDescent="0.3">
      <c r="A7" s="510"/>
      <c r="B7" s="510"/>
      <c r="C7" s="510"/>
      <c r="D7" s="587" t="str">
        <f>NİSAN!R3</f>
        <v>Bu Ay Kalan Borç</v>
      </c>
      <c r="E7" s="587"/>
      <c r="F7" s="40">
        <f>NİSAN!S3</f>
        <v>0</v>
      </c>
      <c r="G7" s="587" t="str">
        <f>NİSAN!T3</f>
        <v>Bu Ay Kalan Alacak</v>
      </c>
      <c r="H7" s="587"/>
      <c r="I7" s="40">
        <f>NİSAN!U3</f>
        <v>0</v>
      </c>
      <c r="J7" s="591"/>
      <c r="K7" s="592"/>
      <c r="L7" s="592"/>
      <c r="M7" s="592"/>
      <c r="N7" s="592"/>
      <c r="O7" s="593"/>
      <c r="P7" s="560"/>
      <c r="Q7" s="560"/>
      <c r="R7" s="560"/>
      <c r="S7" s="560"/>
      <c r="T7" s="560"/>
      <c r="U7" s="560"/>
      <c r="V7" s="202" t="s">
        <v>27</v>
      </c>
      <c r="W7" s="205">
        <f>MARTALVER!F6</f>
        <v>0</v>
      </c>
      <c r="X7" s="205">
        <f>MARTALVER!I6</f>
        <v>0</v>
      </c>
      <c r="Y7" s="205">
        <f>MARTALVER!F7</f>
        <v>0</v>
      </c>
      <c r="Z7" s="11">
        <f>MARTALVER!I7</f>
        <v>0</v>
      </c>
      <c r="AA7" s="8"/>
      <c r="AB7" s="8"/>
    </row>
    <row r="8" spans="1:28" ht="24.9" customHeight="1" x14ac:dyDescent="0.3">
      <c r="A8" s="510"/>
      <c r="B8" s="510"/>
      <c r="C8" s="510"/>
      <c r="D8" s="587" t="str">
        <f>NİSAN!R4</f>
        <v>Genel Ödenen Borç</v>
      </c>
      <c r="E8" s="587"/>
      <c r="F8" s="40">
        <f>NİSAN!S4</f>
        <v>0</v>
      </c>
      <c r="G8" s="587" t="str">
        <f>NİSAN!T4</f>
        <v>Genel Alınan Alacak</v>
      </c>
      <c r="H8" s="587"/>
      <c r="I8" s="40">
        <f>NİSAN!U4</f>
        <v>0</v>
      </c>
      <c r="J8" s="591"/>
      <c r="K8" s="592"/>
      <c r="L8" s="592"/>
      <c r="M8" s="592"/>
      <c r="N8" s="592"/>
      <c r="O8" s="593"/>
      <c r="P8" s="560"/>
      <c r="Q8" s="560"/>
      <c r="R8" s="560"/>
      <c r="S8" s="560"/>
      <c r="T8" s="560"/>
      <c r="U8" s="560"/>
      <c r="V8" s="202" t="s">
        <v>28</v>
      </c>
      <c r="W8" s="11">
        <f>F6</f>
        <v>0</v>
      </c>
      <c r="X8" s="11">
        <f>I6</f>
        <v>0</v>
      </c>
      <c r="Y8" s="11">
        <f>F7</f>
        <v>0</v>
      </c>
      <c r="Z8" s="11">
        <f>I7</f>
        <v>0</v>
      </c>
      <c r="AA8" s="8"/>
      <c r="AB8" s="8"/>
    </row>
    <row r="9" spans="1:28" ht="24.6" customHeight="1" x14ac:dyDescent="0.3">
      <c r="A9" s="510"/>
      <c r="B9" s="510"/>
      <c r="C9" s="510"/>
      <c r="D9" s="587" t="str">
        <f>NİSAN!R5</f>
        <v>Genel Kalan Borç</v>
      </c>
      <c r="E9" s="587"/>
      <c r="F9" s="40">
        <f>NİSAN!S5</f>
        <v>0</v>
      </c>
      <c r="G9" s="587" t="str">
        <f>NİSAN!T5</f>
        <v>Genel Kalan Alacak</v>
      </c>
      <c r="H9" s="587"/>
      <c r="I9" s="40">
        <f>NİSAN!U5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c r="V10" s="8"/>
      <c r="W10" s="8"/>
      <c r="X10" s="8"/>
      <c r="Y10" s="8"/>
      <c r="Z10" s="8"/>
      <c r="AA10" s="8"/>
      <c r="AB10" s="8"/>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NİSAN!N8</f>
        <v>0</v>
      </c>
      <c r="E12" s="575">
        <f>NİSAN!O8</f>
        <v>0</v>
      </c>
      <c r="F12" s="576"/>
      <c r="G12" s="57">
        <f>NİSAN!P8</f>
        <v>0</v>
      </c>
      <c r="H12" s="577" t="str">
        <f>IF(NİSAN!Q8=" "," ",IF(NİSAN!Q8=0,"Borç Bitti",NİSAN!Q8))</f>
        <v/>
      </c>
      <c r="I12" s="578"/>
      <c r="J12" s="51">
        <f>NİSAN!R8</f>
        <v>0</v>
      </c>
      <c r="K12" s="575">
        <f>NİSAN!S8</f>
        <v>0</v>
      </c>
      <c r="L12" s="576"/>
      <c r="M12" s="57">
        <f>NİSAN!T8</f>
        <v>0</v>
      </c>
      <c r="N12" s="577" t="str">
        <f>IF(NİSAN!U8=" "," ",IF(NİSAN!U8=0,"Alacak Bitti",NİSAN!U8))</f>
        <v/>
      </c>
      <c r="O12" s="608"/>
      <c r="P12" s="560"/>
      <c r="Q12" s="560"/>
      <c r="R12" s="560"/>
      <c r="S12" s="560"/>
      <c r="T12" s="560"/>
      <c r="U12" s="560"/>
    </row>
    <row r="13" spans="1:28" ht="18" customHeight="1" x14ac:dyDescent="0.3">
      <c r="A13" s="510"/>
      <c r="B13" s="510"/>
      <c r="C13" s="510"/>
      <c r="D13" s="58">
        <f>NİSAN!N9</f>
        <v>0</v>
      </c>
      <c r="E13" s="581">
        <f>NİSAN!O9</f>
        <v>0</v>
      </c>
      <c r="F13" s="582"/>
      <c r="G13" s="59">
        <f>NİSAN!P9</f>
        <v>0</v>
      </c>
      <c r="H13" s="583" t="str">
        <f>IF(NİSAN!Q9=" "," ",IF(NİSAN!Q9=0,"Borç Bitti",NİSAN!Q9))</f>
        <v/>
      </c>
      <c r="I13" s="584"/>
      <c r="J13" s="60">
        <f>NİSAN!R9</f>
        <v>0</v>
      </c>
      <c r="K13" s="581">
        <f>NİSAN!S9</f>
        <v>0</v>
      </c>
      <c r="L13" s="582"/>
      <c r="M13" s="59">
        <f>NİSAN!T9</f>
        <v>0</v>
      </c>
      <c r="N13" s="583" t="str">
        <f>IF(NİSAN!U9=" "," ",IF(NİSAN!U9=0,"Alacak Bitti",NİSAN!U9))</f>
        <v/>
      </c>
      <c r="O13" s="609"/>
      <c r="P13" s="560"/>
      <c r="Q13" s="560"/>
      <c r="R13" s="560"/>
      <c r="S13" s="560"/>
      <c r="T13" s="560"/>
      <c r="U13" s="560"/>
    </row>
    <row r="14" spans="1:28" ht="18" customHeight="1" x14ac:dyDescent="0.3">
      <c r="A14" s="510"/>
      <c r="B14" s="510"/>
      <c r="C14" s="510"/>
      <c r="D14" s="47">
        <f>NİSAN!N10</f>
        <v>0</v>
      </c>
      <c r="E14" s="575">
        <f>NİSAN!O10</f>
        <v>0</v>
      </c>
      <c r="F14" s="576"/>
      <c r="G14" s="57">
        <f>NİSAN!P10</f>
        <v>0</v>
      </c>
      <c r="H14" s="577" t="str">
        <f>IF(NİSAN!Q10=" "," ",IF(NİSAN!Q10=0,"Borç Bitti",NİSAN!Q10))</f>
        <v/>
      </c>
      <c r="I14" s="578"/>
      <c r="J14" s="51">
        <f>NİSAN!R10</f>
        <v>0</v>
      </c>
      <c r="K14" s="575">
        <f>NİSAN!S10</f>
        <v>0</v>
      </c>
      <c r="L14" s="576"/>
      <c r="M14" s="57">
        <f>NİSAN!T10</f>
        <v>0</v>
      </c>
      <c r="N14" s="577" t="str">
        <f>IF(NİSAN!U10=" "," ",IF(NİSAN!U10=0,"Alacak Bitti",NİSAN!U10))</f>
        <v/>
      </c>
      <c r="O14" s="608"/>
      <c r="P14" s="560"/>
      <c r="Q14" s="560"/>
      <c r="R14" s="560"/>
      <c r="S14" s="560"/>
      <c r="T14" s="560"/>
      <c r="U14" s="560"/>
    </row>
    <row r="15" spans="1:28" ht="18" customHeight="1" x14ac:dyDescent="0.3">
      <c r="A15" s="510"/>
      <c r="B15" s="510"/>
      <c r="C15" s="510"/>
      <c r="D15" s="58">
        <f>NİSAN!N11</f>
        <v>0</v>
      </c>
      <c r="E15" s="581">
        <f>NİSAN!O11</f>
        <v>0</v>
      </c>
      <c r="F15" s="582"/>
      <c r="G15" s="59">
        <f>NİSAN!P11</f>
        <v>0</v>
      </c>
      <c r="H15" s="583" t="str">
        <f>IF(NİSAN!Q11=" "," ",IF(NİSAN!Q11=0,"Borç Bitti",NİSAN!Q11))</f>
        <v/>
      </c>
      <c r="I15" s="584"/>
      <c r="J15" s="60">
        <f>NİSAN!R11</f>
        <v>0</v>
      </c>
      <c r="K15" s="581">
        <f>NİSAN!S11</f>
        <v>0</v>
      </c>
      <c r="L15" s="582"/>
      <c r="M15" s="59">
        <f>NİSAN!T11</f>
        <v>0</v>
      </c>
      <c r="N15" s="583" t="str">
        <f>IF(NİSAN!U11=" "," ",IF(NİSAN!U11=0,"Alacak Bitti",NİSAN!U11))</f>
        <v/>
      </c>
      <c r="O15" s="609"/>
      <c r="P15" s="560"/>
      <c r="Q15" s="560"/>
      <c r="R15" s="560"/>
      <c r="S15" s="560"/>
      <c r="T15" s="560"/>
      <c r="U15" s="560"/>
    </row>
    <row r="16" spans="1:28" ht="18" customHeight="1" x14ac:dyDescent="0.3">
      <c r="A16" s="510"/>
      <c r="B16" s="510"/>
      <c r="C16" s="510"/>
      <c r="D16" s="47">
        <f>NİSAN!N12</f>
        <v>0</v>
      </c>
      <c r="E16" s="575">
        <f>NİSAN!O12</f>
        <v>0</v>
      </c>
      <c r="F16" s="576"/>
      <c r="G16" s="57">
        <f>NİSAN!P12</f>
        <v>0</v>
      </c>
      <c r="H16" s="577" t="str">
        <f>IF(NİSAN!Q12=" "," ",IF(NİSAN!Q12=0,"Borç Bitti",NİSAN!Q12))</f>
        <v/>
      </c>
      <c r="I16" s="578"/>
      <c r="J16" s="51">
        <f>NİSAN!R12</f>
        <v>0</v>
      </c>
      <c r="K16" s="575">
        <f>NİSAN!S12</f>
        <v>0</v>
      </c>
      <c r="L16" s="576"/>
      <c r="M16" s="57">
        <f>NİSAN!T12</f>
        <v>0</v>
      </c>
      <c r="N16" s="577" t="str">
        <f>IF(NİSAN!U12=" "," ",IF(NİSAN!U12=0,"Alacak Bitti",NİSAN!U12))</f>
        <v/>
      </c>
      <c r="O16" s="608"/>
      <c r="P16" s="560"/>
      <c r="Q16" s="560"/>
      <c r="R16" s="560"/>
      <c r="S16" s="560"/>
      <c r="T16" s="560"/>
      <c r="U16" s="560"/>
    </row>
    <row r="17" spans="1:21" ht="18" customHeight="1" x14ac:dyDescent="0.3">
      <c r="A17" s="510"/>
      <c r="B17" s="510"/>
      <c r="C17" s="510"/>
      <c r="D17" s="58">
        <f>NİSAN!N13</f>
        <v>0</v>
      </c>
      <c r="E17" s="581">
        <f>NİSAN!O13</f>
        <v>0</v>
      </c>
      <c r="F17" s="582"/>
      <c r="G17" s="59">
        <f>NİSAN!P13</f>
        <v>0</v>
      </c>
      <c r="H17" s="583" t="str">
        <f>IF(NİSAN!Q13=" "," ",IF(NİSAN!Q13=0,"Borç Bitti",NİSAN!Q13))</f>
        <v/>
      </c>
      <c r="I17" s="584"/>
      <c r="J17" s="60">
        <f>NİSAN!R13</f>
        <v>0</v>
      </c>
      <c r="K17" s="581">
        <f>NİSAN!S13</f>
        <v>0</v>
      </c>
      <c r="L17" s="582"/>
      <c r="M17" s="59">
        <f>NİSAN!T13</f>
        <v>0</v>
      </c>
      <c r="N17" s="583" t="str">
        <f>IF(NİSAN!U13=" "," ",IF(NİSAN!U13=0,"Alacak Bitti",NİSAN!U13))</f>
        <v/>
      </c>
      <c r="O17" s="609"/>
      <c r="P17" s="560"/>
      <c r="Q17" s="560"/>
      <c r="R17" s="560"/>
      <c r="S17" s="560"/>
      <c r="T17" s="560"/>
      <c r="U17" s="560"/>
    </row>
    <row r="18" spans="1:21" ht="18" customHeight="1" x14ac:dyDescent="0.3">
      <c r="A18" s="510"/>
      <c r="B18" s="510"/>
      <c r="C18" s="510"/>
      <c r="D18" s="47">
        <f>NİSAN!N14</f>
        <v>0</v>
      </c>
      <c r="E18" s="575">
        <f>NİSAN!O14</f>
        <v>0</v>
      </c>
      <c r="F18" s="576"/>
      <c r="G18" s="57">
        <f>NİSAN!P14</f>
        <v>0</v>
      </c>
      <c r="H18" s="577" t="str">
        <f>IF(NİSAN!Q14=" "," ",IF(NİSAN!Q14=0,"Borç Bitti",NİSAN!Q14))</f>
        <v/>
      </c>
      <c r="I18" s="578"/>
      <c r="J18" s="51">
        <f>NİSAN!R14</f>
        <v>0</v>
      </c>
      <c r="K18" s="575">
        <f>NİSAN!S14</f>
        <v>0</v>
      </c>
      <c r="L18" s="576"/>
      <c r="M18" s="57">
        <f>NİSAN!T14</f>
        <v>0</v>
      </c>
      <c r="N18" s="577" t="str">
        <f>IF(NİSAN!U14=" "," ",IF(NİSAN!U14=0,"Alacak Bitti",NİSAN!U14))</f>
        <v/>
      </c>
      <c r="O18" s="608"/>
      <c r="P18" s="560"/>
      <c r="Q18" s="560"/>
      <c r="R18" s="560"/>
      <c r="S18" s="560"/>
      <c r="T18" s="560"/>
      <c r="U18" s="560"/>
    </row>
    <row r="19" spans="1:21" ht="18" customHeight="1" x14ac:dyDescent="0.3">
      <c r="A19" s="510"/>
      <c r="B19" s="510"/>
      <c r="C19" s="510"/>
      <c r="D19" s="58">
        <f>NİSAN!N15</f>
        <v>0</v>
      </c>
      <c r="E19" s="581">
        <f>NİSAN!O15</f>
        <v>0</v>
      </c>
      <c r="F19" s="582"/>
      <c r="G19" s="59">
        <f>NİSAN!P15</f>
        <v>0</v>
      </c>
      <c r="H19" s="583" t="str">
        <f>IF(NİSAN!Q15=" "," ",IF(NİSAN!Q15=0,"Borç Bitti",NİSAN!Q15))</f>
        <v/>
      </c>
      <c r="I19" s="584"/>
      <c r="J19" s="60">
        <f>NİSAN!R15</f>
        <v>0</v>
      </c>
      <c r="K19" s="581">
        <f>NİSAN!S15</f>
        <v>0</v>
      </c>
      <c r="L19" s="582"/>
      <c r="M19" s="59">
        <f>NİSAN!T15</f>
        <v>0</v>
      </c>
      <c r="N19" s="583" t="str">
        <f>IF(NİSAN!U15=" "," ",IF(NİSAN!U15=0,"Alacak Bitti",NİSAN!U15))</f>
        <v/>
      </c>
      <c r="O19" s="609"/>
      <c r="P19" s="560"/>
      <c r="Q19" s="560"/>
      <c r="R19" s="560"/>
      <c r="S19" s="560"/>
      <c r="T19" s="560"/>
      <c r="U19" s="560"/>
    </row>
    <row r="20" spans="1:21" ht="18" customHeight="1" x14ac:dyDescent="0.3">
      <c r="A20" s="510"/>
      <c r="B20" s="510"/>
      <c r="C20" s="510"/>
      <c r="D20" s="47">
        <f>NİSAN!N16</f>
        <v>0</v>
      </c>
      <c r="E20" s="575">
        <f>NİSAN!O16</f>
        <v>0</v>
      </c>
      <c r="F20" s="576"/>
      <c r="G20" s="57">
        <f>NİSAN!P16</f>
        <v>0</v>
      </c>
      <c r="H20" s="577" t="str">
        <f>IF(NİSAN!Q16=" "," ",IF(NİSAN!Q16=0,"Borç Bitti",NİSAN!Q16))</f>
        <v/>
      </c>
      <c r="I20" s="578"/>
      <c r="J20" s="51">
        <f>NİSAN!R16</f>
        <v>0</v>
      </c>
      <c r="K20" s="575">
        <f>NİSAN!S16</f>
        <v>0</v>
      </c>
      <c r="L20" s="576"/>
      <c r="M20" s="57">
        <f>NİSAN!T16</f>
        <v>0</v>
      </c>
      <c r="N20" s="577" t="str">
        <f>IF(NİSAN!U16=" "," ",IF(NİSAN!U16=0,"Alacak Bitti",NİSAN!U16))</f>
        <v/>
      </c>
      <c r="O20" s="608"/>
      <c r="P20" s="560"/>
      <c r="Q20" s="560"/>
      <c r="R20" s="560"/>
      <c r="S20" s="560"/>
      <c r="T20" s="560"/>
      <c r="U20" s="560"/>
    </row>
    <row r="21" spans="1:21" ht="18" customHeight="1" x14ac:dyDescent="0.3">
      <c r="A21" s="510"/>
      <c r="B21" s="510"/>
      <c r="C21" s="510"/>
      <c r="D21" s="58">
        <f>NİSAN!N17</f>
        <v>0</v>
      </c>
      <c r="E21" s="581">
        <f>NİSAN!O17</f>
        <v>0</v>
      </c>
      <c r="F21" s="582"/>
      <c r="G21" s="59">
        <f>NİSAN!P17</f>
        <v>0</v>
      </c>
      <c r="H21" s="583" t="str">
        <f>IF(NİSAN!Q17=" "," ",IF(NİSAN!Q17=0,"Borç Bitti",NİSAN!Q17))</f>
        <v/>
      </c>
      <c r="I21" s="584"/>
      <c r="J21" s="60">
        <f>NİSAN!R17</f>
        <v>0</v>
      </c>
      <c r="K21" s="581">
        <f>NİSAN!S17</f>
        <v>0</v>
      </c>
      <c r="L21" s="582"/>
      <c r="M21" s="59">
        <f>NİSAN!T17</f>
        <v>0</v>
      </c>
      <c r="N21" s="583" t="str">
        <f>IF(NİSAN!U17=" "," ",IF(NİSAN!U17=0,"Alacak Bitti",NİSAN!U17))</f>
        <v/>
      </c>
      <c r="O21" s="609"/>
      <c r="P21" s="560"/>
      <c r="Q21" s="560"/>
      <c r="R21" s="560"/>
      <c r="S21" s="560"/>
      <c r="T21" s="560"/>
      <c r="U21" s="560"/>
    </row>
    <row r="22" spans="1:21" ht="18" customHeight="1" x14ac:dyDescent="0.3">
      <c r="A22" s="510"/>
      <c r="B22" s="510"/>
      <c r="C22" s="510"/>
      <c r="D22" s="47">
        <f>NİSAN!N18</f>
        <v>0</v>
      </c>
      <c r="E22" s="575">
        <f>NİSAN!O18</f>
        <v>0</v>
      </c>
      <c r="F22" s="576"/>
      <c r="G22" s="57">
        <f>NİSAN!P18</f>
        <v>0</v>
      </c>
      <c r="H22" s="577" t="str">
        <f>IF(NİSAN!Q18=" "," ",IF(NİSAN!Q18=0,"Borç Bitti",NİSAN!Q18))</f>
        <v/>
      </c>
      <c r="I22" s="578"/>
      <c r="J22" s="51">
        <f>NİSAN!R18</f>
        <v>0</v>
      </c>
      <c r="K22" s="575">
        <f>NİSAN!S18</f>
        <v>0</v>
      </c>
      <c r="L22" s="576"/>
      <c r="M22" s="57">
        <f>NİSAN!T18</f>
        <v>0</v>
      </c>
      <c r="N22" s="577" t="str">
        <f>IF(NİSAN!U18=" "," ",IF(NİSAN!U18=0,"Alacak Bitti",NİSAN!U18))</f>
        <v/>
      </c>
      <c r="O22" s="608"/>
      <c r="P22" s="560"/>
      <c r="Q22" s="560"/>
      <c r="R22" s="560"/>
      <c r="S22" s="560"/>
      <c r="T22" s="560"/>
      <c r="U22" s="560"/>
    </row>
    <row r="23" spans="1:21" ht="18" customHeight="1" x14ac:dyDescent="0.3">
      <c r="A23" s="510"/>
      <c r="B23" s="510"/>
      <c r="C23" s="510"/>
      <c r="D23" s="58">
        <f>NİSAN!N19</f>
        <v>0</v>
      </c>
      <c r="E23" s="581">
        <f>NİSAN!O19</f>
        <v>0</v>
      </c>
      <c r="F23" s="582"/>
      <c r="G23" s="59">
        <f>NİSAN!P19</f>
        <v>0</v>
      </c>
      <c r="H23" s="583" t="str">
        <f>IF(NİSAN!Q19=" "," ",IF(NİSAN!Q19=0,"Borç Bitti",NİSAN!Q19))</f>
        <v/>
      </c>
      <c r="I23" s="584"/>
      <c r="J23" s="60">
        <f>NİSAN!R19</f>
        <v>0</v>
      </c>
      <c r="K23" s="581">
        <f>NİSAN!S19</f>
        <v>0</v>
      </c>
      <c r="L23" s="582"/>
      <c r="M23" s="59">
        <f>NİSAN!T19</f>
        <v>0</v>
      </c>
      <c r="N23" s="583" t="str">
        <f>IF(NİSAN!U19=" "," ",IF(NİSAN!U19=0,"Alacak Bitti",NİSAN!U19))</f>
        <v/>
      </c>
      <c r="O23" s="609"/>
      <c r="P23" s="560"/>
      <c r="Q23" s="560"/>
      <c r="R23" s="560"/>
      <c r="S23" s="560"/>
      <c r="T23" s="560"/>
      <c r="U23" s="560"/>
    </row>
    <row r="24" spans="1:21" ht="18" customHeight="1" x14ac:dyDescent="0.3">
      <c r="A24" s="510"/>
      <c r="B24" s="510"/>
      <c r="C24" s="510"/>
      <c r="D24" s="47">
        <f>NİSAN!N20</f>
        <v>0</v>
      </c>
      <c r="E24" s="575">
        <f>NİSAN!O20</f>
        <v>0</v>
      </c>
      <c r="F24" s="576"/>
      <c r="G24" s="57">
        <f>NİSAN!P20</f>
        <v>0</v>
      </c>
      <c r="H24" s="577" t="str">
        <f>IF(NİSAN!Q20=" "," ",IF(NİSAN!Q20=0,"Borç Bitti",NİSAN!Q20))</f>
        <v/>
      </c>
      <c r="I24" s="578"/>
      <c r="J24" s="51">
        <f>NİSAN!R20</f>
        <v>0</v>
      </c>
      <c r="K24" s="575">
        <f>NİSAN!S20</f>
        <v>0</v>
      </c>
      <c r="L24" s="576"/>
      <c r="M24" s="57">
        <f>NİSAN!T20</f>
        <v>0</v>
      </c>
      <c r="N24" s="577" t="str">
        <f>IF(NİSAN!U20=" "," ",IF(NİSAN!U20=0,"Alacak Bitti",NİSAN!U20))</f>
        <v/>
      </c>
      <c r="O24" s="608"/>
      <c r="P24" s="560"/>
      <c r="Q24" s="560"/>
      <c r="R24" s="560"/>
      <c r="S24" s="560"/>
      <c r="T24" s="560"/>
      <c r="U24" s="560"/>
    </row>
    <row r="25" spans="1:21" ht="18" customHeight="1" x14ac:dyDescent="0.3">
      <c r="A25" s="510"/>
      <c r="B25" s="510"/>
      <c r="C25" s="510"/>
      <c r="D25" s="58">
        <f>NİSAN!N21</f>
        <v>0</v>
      </c>
      <c r="E25" s="581">
        <f>NİSAN!O21</f>
        <v>0</v>
      </c>
      <c r="F25" s="582"/>
      <c r="G25" s="59">
        <f>NİSAN!P21</f>
        <v>0</v>
      </c>
      <c r="H25" s="583" t="str">
        <f>IF(NİSAN!Q21=" "," ",IF(NİSAN!Q21=0,"Borç Bitti",NİSAN!Q21))</f>
        <v/>
      </c>
      <c r="I25" s="584"/>
      <c r="J25" s="60">
        <f>NİSAN!R21</f>
        <v>0</v>
      </c>
      <c r="K25" s="581">
        <f>NİSAN!S21</f>
        <v>0</v>
      </c>
      <c r="L25" s="582"/>
      <c r="M25" s="59">
        <f>NİSAN!T21</f>
        <v>0</v>
      </c>
      <c r="N25" s="583" t="str">
        <f>IF(NİSAN!U21=" "," ",IF(NİSAN!U21=0,"Alacak Bitti",NİSAN!U21))</f>
        <v/>
      </c>
      <c r="O25" s="609"/>
      <c r="P25" s="560"/>
      <c r="Q25" s="560"/>
      <c r="R25" s="560"/>
      <c r="S25" s="560"/>
      <c r="T25" s="560"/>
      <c r="U25" s="560"/>
    </row>
    <row r="26" spans="1:21" ht="18" customHeight="1" x14ac:dyDescent="0.3">
      <c r="A26" s="510"/>
      <c r="B26" s="510"/>
      <c r="C26" s="510"/>
      <c r="D26" s="47">
        <f>NİSAN!N22</f>
        <v>0</v>
      </c>
      <c r="E26" s="575">
        <f>NİSAN!O22</f>
        <v>0</v>
      </c>
      <c r="F26" s="576"/>
      <c r="G26" s="57">
        <f>NİSAN!P22</f>
        <v>0</v>
      </c>
      <c r="H26" s="577" t="str">
        <f>IF(NİSAN!Q22=" "," ",IF(NİSAN!Q22=0,"Borç Bitti",NİSAN!Q22))</f>
        <v/>
      </c>
      <c r="I26" s="578"/>
      <c r="J26" s="51">
        <f>NİSAN!R22</f>
        <v>0</v>
      </c>
      <c r="K26" s="575">
        <f>NİSAN!S22</f>
        <v>0</v>
      </c>
      <c r="L26" s="576"/>
      <c r="M26" s="57">
        <f>NİSAN!T22</f>
        <v>0</v>
      </c>
      <c r="N26" s="577" t="str">
        <f>IF(NİSAN!U22=" "," ",IF(NİSAN!U22=0,"Alacak Bitti",NİSAN!U22))</f>
        <v/>
      </c>
      <c r="O26" s="608"/>
      <c r="P26" s="560"/>
      <c r="Q26" s="560"/>
      <c r="R26" s="560"/>
      <c r="S26" s="560"/>
      <c r="T26" s="560"/>
      <c r="U26" s="560"/>
    </row>
    <row r="27" spans="1:21" ht="18" customHeight="1" x14ac:dyDescent="0.3">
      <c r="A27" s="510"/>
      <c r="B27" s="510"/>
      <c r="C27" s="510"/>
      <c r="D27" s="58">
        <f>NİSAN!N23</f>
        <v>0</v>
      </c>
      <c r="E27" s="581">
        <f>NİSAN!O23</f>
        <v>0</v>
      </c>
      <c r="F27" s="582"/>
      <c r="G27" s="59">
        <f>NİSAN!P23</f>
        <v>0</v>
      </c>
      <c r="H27" s="583" t="str">
        <f>IF(NİSAN!Q23=" "," ",IF(NİSAN!Q23=0,"Borç Bitti",NİSAN!Q23))</f>
        <v/>
      </c>
      <c r="I27" s="584"/>
      <c r="J27" s="60">
        <f>NİSAN!R23</f>
        <v>0</v>
      </c>
      <c r="K27" s="581">
        <f>NİSAN!S23</f>
        <v>0</v>
      </c>
      <c r="L27" s="582"/>
      <c r="M27" s="59">
        <f>NİSAN!T23</f>
        <v>0</v>
      </c>
      <c r="N27" s="583" t="str">
        <f>IF(NİSAN!U23=" "," ",IF(NİSAN!U23=0,"Alacak Bitti",NİSAN!U23))</f>
        <v/>
      </c>
      <c r="O27" s="609"/>
      <c r="P27" s="560"/>
      <c r="Q27" s="560"/>
      <c r="R27" s="560"/>
      <c r="S27" s="560"/>
      <c r="T27" s="560"/>
      <c r="U27" s="560"/>
    </row>
    <row r="28" spans="1:21" ht="18" customHeight="1" x14ac:dyDescent="0.3">
      <c r="A28" s="510"/>
      <c r="B28" s="510"/>
      <c r="C28" s="510"/>
      <c r="D28" s="47">
        <f>NİSAN!N24</f>
        <v>0</v>
      </c>
      <c r="E28" s="575">
        <f>NİSAN!O24</f>
        <v>0</v>
      </c>
      <c r="F28" s="576"/>
      <c r="G28" s="57">
        <f>NİSAN!P24</f>
        <v>0</v>
      </c>
      <c r="H28" s="577" t="str">
        <f>IF(NİSAN!Q24=" "," ",IF(NİSAN!Q24=0,"Borç Bitti",NİSAN!Q24))</f>
        <v/>
      </c>
      <c r="I28" s="578"/>
      <c r="J28" s="51">
        <f>NİSAN!R24</f>
        <v>0</v>
      </c>
      <c r="K28" s="575">
        <f>NİSAN!S24</f>
        <v>0</v>
      </c>
      <c r="L28" s="576"/>
      <c r="M28" s="57">
        <f>NİSAN!T24</f>
        <v>0</v>
      </c>
      <c r="N28" s="577" t="str">
        <f>IF(NİSAN!U24=" "," ",IF(NİSAN!U24=0,"Alacak Bitti",NİSAN!U24))</f>
        <v/>
      </c>
      <c r="O28" s="608"/>
      <c r="P28" s="560"/>
      <c r="Q28" s="560"/>
      <c r="R28" s="560"/>
      <c r="S28" s="560"/>
      <c r="T28" s="560"/>
      <c r="U28" s="560"/>
    </row>
    <row r="29" spans="1:21" ht="18" customHeight="1" x14ac:dyDescent="0.3">
      <c r="A29" s="510"/>
      <c r="B29" s="510"/>
      <c r="C29" s="510"/>
      <c r="D29" s="58">
        <f>NİSAN!N25</f>
        <v>0</v>
      </c>
      <c r="E29" s="581">
        <f>NİSAN!O25</f>
        <v>0</v>
      </c>
      <c r="F29" s="582"/>
      <c r="G29" s="59">
        <f>NİSAN!P25</f>
        <v>0</v>
      </c>
      <c r="H29" s="583" t="str">
        <f>IF(NİSAN!Q25=" "," ",IF(NİSAN!Q25=0,"Borç Bitti",NİSAN!Q25))</f>
        <v/>
      </c>
      <c r="I29" s="584"/>
      <c r="J29" s="60">
        <f>NİSAN!R25</f>
        <v>0</v>
      </c>
      <c r="K29" s="581">
        <f>NİSAN!S25</f>
        <v>0</v>
      </c>
      <c r="L29" s="582"/>
      <c r="M29" s="59">
        <f>NİSAN!T25</f>
        <v>0</v>
      </c>
      <c r="N29" s="583" t="str">
        <f>IF(NİSAN!U25=" "," ",IF(NİSAN!U25=0,"Alacak Bitti",NİSAN!U25))</f>
        <v/>
      </c>
      <c r="O29" s="609"/>
      <c r="P29" s="560"/>
      <c r="Q29" s="560"/>
      <c r="R29" s="560"/>
      <c r="S29" s="560"/>
      <c r="T29" s="560"/>
      <c r="U29" s="560"/>
    </row>
    <row r="30" spans="1:21" ht="18" customHeight="1" x14ac:dyDescent="0.3">
      <c r="A30" s="510"/>
      <c r="B30" s="510"/>
      <c r="C30" s="510"/>
      <c r="D30" s="47">
        <f>NİSAN!N26</f>
        <v>0</v>
      </c>
      <c r="E30" s="575">
        <f>NİSAN!O26</f>
        <v>0</v>
      </c>
      <c r="F30" s="576"/>
      <c r="G30" s="57">
        <f>NİSAN!P26</f>
        <v>0</v>
      </c>
      <c r="H30" s="577" t="str">
        <f>IF(NİSAN!Q26=" "," ",IF(NİSAN!Q26=0,"Borç Bitti",NİSAN!Q26))</f>
        <v/>
      </c>
      <c r="I30" s="578"/>
      <c r="J30" s="51">
        <f>NİSAN!R26</f>
        <v>0</v>
      </c>
      <c r="K30" s="575">
        <f>NİSAN!S26</f>
        <v>0</v>
      </c>
      <c r="L30" s="576"/>
      <c r="M30" s="57">
        <f>NİSAN!T26</f>
        <v>0</v>
      </c>
      <c r="N30" s="577" t="str">
        <f>IF(NİSAN!U26=" "," ",IF(NİSAN!U26=0,"Alacak Bitti",NİSAN!U26))</f>
        <v/>
      </c>
      <c r="O30" s="608"/>
      <c r="P30" s="560"/>
      <c r="Q30" s="560"/>
      <c r="R30" s="560"/>
      <c r="S30" s="560"/>
      <c r="T30" s="560"/>
      <c r="U30" s="560"/>
    </row>
    <row r="31" spans="1:21" ht="18" customHeight="1" x14ac:dyDescent="0.3">
      <c r="A31" s="510"/>
      <c r="B31" s="510"/>
      <c r="C31" s="510"/>
      <c r="D31" s="58">
        <f>NİSAN!N27</f>
        <v>0</v>
      </c>
      <c r="E31" s="581">
        <f>NİSAN!O27</f>
        <v>0</v>
      </c>
      <c r="F31" s="582"/>
      <c r="G31" s="59">
        <f>NİSAN!P27</f>
        <v>0</v>
      </c>
      <c r="H31" s="583" t="str">
        <f>IF(NİSAN!Q27=" "," ",IF(NİSAN!Q27=0,"Borç Bitti",NİSAN!Q27))</f>
        <v/>
      </c>
      <c r="I31" s="584"/>
      <c r="J31" s="60">
        <f>NİSAN!R27</f>
        <v>0</v>
      </c>
      <c r="K31" s="581">
        <f>NİSAN!S27</f>
        <v>0</v>
      </c>
      <c r="L31" s="582"/>
      <c r="M31" s="59">
        <f>NİSAN!T27</f>
        <v>0</v>
      </c>
      <c r="N31" s="583" t="str">
        <f>IF(NİSAN!U27=" "," ",IF(NİSAN!U27=0,"Alacak Bitti",NİSAN!U27))</f>
        <v/>
      </c>
      <c r="O31" s="609"/>
      <c r="P31" s="560"/>
      <c r="Q31" s="560"/>
      <c r="R31" s="560"/>
      <c r="S31" s="560"/>
      <c r="T31" s="560"/>
      <c r="U31" s="560"/>
    </row>
    <row r="32" spans="1:21" ht="18" customHeight="1" x14ac:dyDescent="0.3">
      <c r="A32" s="510"/>
      <c r="B32" s="510"/>
      <c r="C32" s="510"/>
      <c r="D32" s="47">
        <f>NİSAN!N28</f>
        <v>0</v>
      </c>
      <c r="E32" s="575">
        <f>NİSAN!O28</f>
        <v>0</v>
      </c>
      <c r="F32" s="576"/>
      <c r="G32" s="57">
        <f>NİSAN!P28</f>
        <v>0</v>
      </c>
      <c r="H32" s="577" t="str">
        <f>IF(NİSAN!Q28=" "," ",IF(NİSAN!Q28=0,"Borç Bitti",NİSAN!Q28))</f>
        <v/>
      </c>
      <c r="I32" s="578"/>
      <c r="J32" s="51">
        <f>NİSAN!R28</f>
        <v>0</v>
      </c>
      <c r="K32" s="575">
        <f>NİSAN!S28</f>
        <v>0</v>
      </c>
      <c r="L32" s="576"/>
      <c r="M32" s="57">
        <f>NİSAN!T28</f>
        <v>0</v>
      </c>
      <c r="N32" s="577" t="str">
        <f>IF(NİSAN!U28=" "," ",IF(NİSAN!U28=0,"Alacak Bitti",NİSAN!U28))</f>
        <v/>
      </c>
      <c r="O32" s="608"/>
      <c r="P32" s="560"/>
      <c r="Q32" s="560"/>
      <c r="R32" s="560"/>
      <c r="S32" s="560"/>
      <c r="T32" s="560"/>
      <c r="U32" s="560"/>
    </row>
    <row r="33" spans="1:21" ht="18" customHeight="1" x14ac:dyDescent="0.3">
      <c r="A33" s="510"/>
      <c r="B33" s="510"/>
      <c r="C33" s="510"/>
      <c r="D33" s="58">
        <f>NİSAN!N29</f>
        <v>0</v>
      </c>
      <c r="E33" s="581">
        <f>NİSAN!O29</f>
        <v>0</v>
      </c>
      <c r="F33" s="582"/>
      <c r="G33" s="59">
        <f>NİSAN!P29</f>
        <v>0</v>
      </c>
      <c r="H33" s="583" t="str">
        <f>IF(NİSAN!Q29=" "," ",IF(NİSAN!Q29=0,"Borç Bitti",NİSAN!Q29))</f>
        <v/>
      </c>
      <c r="I33" s="584"/>
      <c r="J33" s="60">
        <f>NİSAN!R29</f>
        <v>0</v>
      </c>
      <c r="K33" s="581">
        <f>NİSAN!S29</f>
        <v>0</v>
      </c>
      <c r="L33" s="582"/>
      <c r="M33" s="59">
        <f>NİSAN!T29</f>
        <v>0</v>
      </c>
      <c r="N33" s="583" t="str">
        <f>IF(NİSAN!U29=" "," ",IF(NİSAN!U29=0,"Alacak Bitti",NİSAN!U29))</f>
        <v/>
      </c>
      <c r="O33" s="609"/>
      <c r="P33" s="560"/>
      <c r="Q33" s="560"/>
      <c r="R33" s="560"/>
      <c r="S33" s="560"/>
      <c r="T33" s="560"/>
      <c r="U33" s="560"/>
    </row>
    <row r="34" spans="1:21" ht="18" customHeight="1" x14ac:dyDescent="0.3">
      <c r="A34" s="510"/>
      <c r="B34" s="510"/>
      <c r="C34" s="510"/>
      <c r="D34" s="47">
        <f>NİSAN!N30</f>
        <v>0</v>
      </c>
      <c r="E34" s="575">
        <f>NİSAN!O30</f>
        <v>0</v>
      </c>
      <c r="F34" s="576"/>
      <c r="G34" s="57">
        <f>NİSAN!P30</f>
        <v>0</v>
      </c>
      <c r="H34" s="577" t="str">
        <f>IF(NİSAN!Q30=" "," ",IF(NİSAN!Q30=0,"Borç Bitti",NİSAN!Q30))</f>
        <v/>
      </c>
      <c r="I34" s="578"/>
      <c r="J34" s="51">
        <f>NİSAN!R30</f>
        <v>0</v>
      </c>
      <c r="K34" s="575">
        <f>NİSAN!S30</f>
        <v>0</v>
      </c>
      <c r="L34" s="576"/>
      <c r="M34" s="57">
        <f>NİSAN!T30</f>
        <v>0</v>
      </c>
      <c r="N34" s="577" t="str">
        <f>IF(NİSAN!U30=" "," ",IF(NİSAN!U30=0,"Alacak Bitti",NİSAN!U30))</f>
        <v/>
      </c>
      <c r="O34" s="608"/>
      <c r="P34" s="560"/>
      <c r="Q34" s="560"/>
      <c r="R34" s="560"/>
      <c r="S34" s="560"/>
      <c r="T34" s="560"/>
      <c r="U34" s="560"/>
    </row>
    <row r="35" spans="1:21" ht="18" customHeight="1" x14ac:dyDescent="0.3">
      <c r="A35" s="510"/>
      <c r="B35" s="510"/>
      <c r="C35" s="510"/>
      <c r="D35" s="58">
        <f>NİSAN!N31</f>
        <v>0</v>
      </c>
      <c r="E35" s="581">
        <f>NİSAN!O31</f>
        <v>0</v>
      </c>
      <c r="F35" s="582"/>
      <c r="G35" s="59">
        <f>NİSAN!P31</f>
        <v>0</v>
      </c>
      <c r="H35" s="583" t="str">
        <f>IF(NİSAN!Q31=" "," ",IF(NİSAN!Q31=0,"Borç Bitti",NİSAN!Q31))</f>
        <v/>
      </c>
      <c r="I35" s="584"/>
      <c r="J35" s="60">
        <f>NİSAN!R31</f>
        <v>0</v>
      </c>
      <c r="K35" s="581">
        <f>NİSAN!S31</f>
        <v>0</v>
      </c>
      <c r="L35" s="582"/>
      <c r="M35" s="59">
        <f>NİSAN!T31</f>
        <v>0</v>
      </c>
      <c r="N35" s="583" t="str">
        <f>IF(NİSAN!U31=" "," ",IF(NİSAN!U31=0,"Alacak Bitti",NİSAN!U31))</f>
        <v/>
      </c>
      <c r="O35" s="609"/>
      <c r="P35" s="560"/>
      <c r="Q35" s="560"/>
      <c r="R35" s="560"/>
      <c r="S35" s="560"/>
      <c r="T35" s="560"/>
      <c r="U35" s="560"/>
    </row>
    <row r="36" spans="1:21" ht="18" customHeight="1" x14ac:dyDescent="0.3">
      <c r="A36" s="510"/>
      <c r="B36" s="510"/>
      <c r="C36" s="510"/>
      <c r="D36" s="47">
        <f>NİSAN!N32</f>
        <v>0</v>
      </c>
      <c r="E36" s="575">
        <f>NİSAN!O32</f>
        <v>0</v>
      </c>
      <c r="F36" s="576"/>
      <c r="G36" s="57">
        <f>NİSAN!P32</f>
        <v>0</v>
      </c>
      <c r="H36" s="577" t="str">
        <f>IF(NİSAN!Q32=" "," ",IF(NİSAN!Q32=0,"Borç Bitti",NİSAN!Q32))</f>
        <v/>
      </c>
      <c r="I36" s="578"/>
      <c r="J36" s="51">
        <f>NİSAN!R32</f>
        <v>0</v>
      </c>
      <c r="K36" s="575">
        <f>NİSAN!S32</f>
        <v>0</v>
      </c>
      <c r="L36" s="576"/>
      <c r="M36" s="57">
        <f>NİSAN!T32</f>
        <v>0</v>
      </c>
      <c r="N36" s="577" t="str">
        <f>IF(NİSAN!U32=" "," ",IF(NİSAN!U32=0,"Alacak Bitti",NİSAN!U32))</f>
        <v/>
      </c>
      <c r="O36" s="608"/>
      <c r="P36" s="560"/>
      <c r="Q36" s="560"/>
      <c r="R36" s="560"/>
      <c r="S36" s="560"/>
      <c r="T36" s="560"/>
      <c r="U36" s="560"/>
    </row>
    <row r="37" spans="1:21" ht="18" customHeight="1" x14ac:dyDescent="0.3">
      <c r="A37" s="510"/>
      <c r="B37" s="510"/>
      <c r="C37" s="510"/>
      <c r="D37" s="58">
        <f>NİSAN!N33</f>
        <v>0</v>
      </c>
      <c r="E37" s="581">
        <f>NİSAN!O33</f>
        <v>0</v>
      </c>
      <c r="F37" s="582"/>
      <c r="G37" s="59">
        <f>NİSAN!P33</f>
        <v>0</v>
      </c>
      <c r="H37" s="583" t="str">
        <f>IF(NİSAN!Q33=" "," ",IF(NİSAN!Q33=0,"Borç Bitti",NİSAN!Q33))</f>
        <v/>
      </c>
      <c r="I37" s="584"/>
      <c r="J37" s="60">
        <f>NİSAN!R33</f>
        <v>0</v>
      </c>
      <c r="K37" s="581">
        <f>NİSAN!S33</f>
        <v>0</v>
      </c>
      <c r="L37" s="582"/>
      <c r="M37" s="59">
        <f>NİSAN!T33</f>
        <v>0</v>
      </c>
      <c r="N37" s="583" t="str">
        <f>IF(NİSAN!U33=" "," ",IF(NİSAN!U33=0,"Alacak Bitti",NİSAN!U33))</f>
        <v/>
      </c>
      <c r="O37" s="609"/>
      <c r="P37" s="560"/>
      <c r="Q37" s="560"/>
      <c r="R37" s="560"/>
      <c r="S37" s="560"/>
      <c r="T37" s="560"/>
      <c r="U37" s="560"/>
    </row>
    <row r="38" spans="1:21" ht="18" customHeight="1" x14ac:dyDescent="0.3">
      <c r="A38" s="510"/>
      <c r="B38" s="510"/>
      <c r="C38" s="510"/>
      <c r="D38" s="47">
        <f>NİSAN!N34</f>
        <v>0</v>
      </c>
      <c r="E38" s="575">
        <f>NİSAN!O34</f>
        <v>0</v>
      </c>
      <c r="F38" s="576"/>
      <c r="G38" s="57">
        <f>NİSAN!P34</f>
        <v>0</v>
      </c>
      <c r="H38" s="577" t="str">
        <f>IF(NİSAN!Q34=" "," ",IF(NİSAN!Q34=0,"Borç Bitti",NİSAN!Q34))</f>
        <v/>
      </c>
      <c r="I38" s="578"/>
      <c r="J38" s="51">
        <f>NİSAN!R34</f>
        <v>0</v>
      </c>
      <c r="K38" s="575">
        <f>NİSAN!S34</f>
        <v>0</v>
      </c>
      <c r="L38" s="576"/>
      <c r="M38" s="57">
        <f>NİSAN!T34</f>
        <v>0</v>
      </c>
      <c r="N38" s="577" t="str">
        <f>IF(NİSAN!U34=" "," ",IF(NİSAN!U34=0,"Alacak Bitti",NİSAN!U34))</f>
        <v/>
      </c>
      <c r="O38" s="608"/>
      <c r="P38" s="560"/>
      <c r="Q38" s="560"/>
      <c r="R38" s="560"/>
      <c r="S38" s="560"/>
      <c r="T38" s="560"/>
      <c r="U38" s="560"/>
    </row>
    <row r="39" spans="1:21" ht="18" customHeight="1" x14ac:dyDescent="0.3">
      <c r="A39" s="510"/>
      <c r="B39" s="510"/>
      <c r="C39" s="510"/>
      <c r="D39" s="58">
        <f>NİSAN!N35</f>
        <v>0</v>
      </c>
      <c r="E39" s="581">
        <f>NİSAN!O35</f>
        <v>0</v>
      </c>
      <c r="F39" s="582"/>
      <c r="G39" s="59">
        <f>NİSAN!P35</f>
        <v>0</v>
      </c>
      <c r="H39" s="583" t="str">
        <f>IF(NİSAN!Q35=" "," ",IF(NİSAN!Q35=0,"Borç Bitti",NİSAN!Q35))</f>
        <v/>
      </c>
      <c r="I39" s="584"/>
      <c r="J39" s="60">
        <f>NİSAN!R35</f>
        <v>0</v>
      </c>
      <c r="K39" s="581">
        <f>NİSAN!S35</f>
        <v>0</v>
      </c>
      <c r="L39" s="582"/>
      <c r="M39" s="59">
        <f>NİSAN!T35</f>
        <v>0</v>
      </c>
      <c r="N39" s="583" t="str">
        <f>IF(NİSAN!U35=" "," ",IF(NİSAN!U35=0,"Alacak Bitti",NİSAN!U35))</f>
        <v/>
      </c>
      <c r="O39" s="609"/>
      <c r="P39" s="560"/>
      <c r="Q39" s="560"/>
      <c r="R39" s="560"/>
      <c r="S39" s="560"/>
      <c r="T39" s="560"/>
      <c r="U39" s="560"/>
    </row>
    <row r="40" spans="1:21" ht="18" customHeight="1" x14ac:dyDescent="0.3">
      <c r="A40" s="510"/>
      <c r="B40" s="510"/>
      <c r="C40" s="510"/>
      <c r="D40" s="47">
        <f>NİSAN!N36</f>
        <v>0</v>
      </c>
      <c r="E40" s="575">
        <f>NİSAN!O36</f>
        <v>0</v>
      </c>
      <c r="F40" s="576"/>
      <c r="G40" s="57">
        <f>NİSAN!P36</f>
        <v>0</v>
      </c>
      <c r="H40" s="577" t="str">
        <f>IF(NİSAN!Q36=" "," ",IF(NİSAN!Q36=0,"Borç Bitti",NİSAN!Q36))</f>
        <v/>
      </c>
      <c r="I40" s="578"/>
      <c r="J40" s="51">
        <f>NİSAN!R36</f>
        <v>0</v>
      </c>
      <c r="K40" s="575">
        <f>NİSAN!S36</f>
        <v>0</v>
      </c>
      <c r="L40" s="576"/>
      <c r="M40" s="57">
        <f>NİSAN!T36</f>
        <v>0</v>
      </c>
      <c r="N40" s="577" t="str">
        <f>IF(NİSAN!U36=" "," ",IF(NİSAN!U36=0,"Alacak Bitti",NİSAN!U36))</f>
        <v/>
      </c>
      <c r="O40" s="608"/>
      <c r="P40" s="560"/>
      <c r="Q40" s="560"/>
      <c r="R40" s="560"/>
      <c r="S40" s="560"/>
      <c r="T40" s="560"/>
      <c r="U40" s="560"/>
    </row>
    <row r="41" spans="1:21" ht="18" customHeight="1" x14ac:dyDescent="0.3">
      <c r="A41" s="510"/>
      <c r="B41" s="510"/>
      <c r="C41" s="510"/>
      <c r="D41" s="58">
        <f>NİSAN!N37</f>
        <v>0</v>
      </c>
      <c r="E41" s="581">
        <f>NİSAN!O37</f>
        <v>0</v>
      </c>
      <c r="F41" s="582"/>
      <c r="G41" s="59">
        <f>NİSAN!P37</f>
        <v>0</v>
      </c>
      <c r="H41" s="583" t="str">
        <f>IF(NİSAN!Q37=" "," ",IF(NİSAN!Q37=0,"Borç Bitti",NİSAN!Q37))</f>
        <v/>
      </c>
      <c r="I41" s="584"/>
      <c r="J41" s="60">
        <f>NİSAN!R37</f>
        <v>0</v>
      </c>
      <c r="K41" s="581">
        <f>NİSAN!S37</f>
        <v>0</v>
      </c>
      <c r="L41" s="582"/>
      <c r="M41" s="59">
        <f>NİSAN!T37</f>
        <v>0</v>
      </c>
      <c r="N41" s="583" t="str">
        <f>IF(NİSAN!U37=" "," ",IF(NİSAN!U37=0,"Alacak Bitti",NİSAN!U37))</f>
        <v/>
      </c>
      <c r="O41" s="609"/>
      <c r="P41" s="560"/>
      <c r="Q41" s="560"/>
      <c r="R41" s="560"/>
      <c r="S41" s="560"/>
      <c r="T41" s="560"/>
      <c r="U41" s="560"/>
    </row>
    <row r="42" spans="1:21" ht="18" customHeight="1" x14ac:dyDescent="0.3">
      <c r="A42" s="510"/>
      <c r="B42" s="510"/>
      <c r="C42" s="510"/>
      <c r="D42" s="47">
        <f>NİSAN!N38</f>
        <v>0</v>
      </c>
      <c r="E42" s="575">
        <f>NİSAN!O38</f>
        <v>0</v>
      </c>
      <c r="F42" s="576"/>
      <c r="G42" s="57">
        <f>NİSAN!P38</f>
        <v>0</v>
      </c>
      <c r="H42" s="577" t="str">
        <f>IF(NİSAN!Q38=" "," ",IF(NİSAN!Q38=0,"Borç Bitti",NİSAN!Q38))</f>
        <v/>
      </c>
      <c r="I42" s="578"/>
      <c r="J42" s="51">
        <f>NİSAN!R38</f>
        <v>0</v>
      </c>
      <c r="K42" s="575">
        <f>NİSAN!S38</f>
        <v>0</v>
      </c>
      <c r="L42" s="576"/>
      <c r="M42" s="57">
        <f>NİSAN!T38</f>
        <v>0</v>
      </c>
      <c r="N42" s="577" t="str">
        <f>IF(NİSAN!U38=" "," ",IF(NİSAN!U38=0,"Alacak Bitti",NİSAN!U38))</f>
        <v/>
      </c>
      <c r="O42" s="608"/>
      <c r="P42" s="560"/>
      <c r="Q42" s="560"/>
      <c r="R42" s="560"/>
      <c r="S42" s="560"/>
      <c r="T42" s="560"/>
      <c r="U42" s="560"/>
    </row>
    <row r="43" spans="1:21" ht="18" customHeight="1" x14ac:dyDescent="0.3">
      <c r="A43" s="510"/>
      <c r="B43" s="510"/>
      <c r="C43" s="510"/>
      <c r="D43" s="58">
        <f>NİSAN!N39</f>
        <v>0</v>
      </c>
      <c r="E43" s="581">
        <f>NİSAN!O39</f>
        <v>0</v>
      </c>
      <c r="F43" s="582"/>
      <c r="G43" s="59">
        <f>NİSAN!P39</f>
        <v>0</v>
      </c>
      <c r="H43" s="583" t="str">
        <f>IF(NİSAN!Q39=" "," ",IF(NİSAN!Q39=0,"Borç Bitti",NİSAN!Q39))</f>
        <v/>
      </c>
      <c r="I43" s="584"/>
      <c r="J43" s="60">
        <f>NİSAN!R39</f>
        <v>0</v>
      </c>
      <c r="K43" s="581">
        <f>NİSAN!S39</f>
        <v>0</v>
      </c>
      <c r="L43" s="582"/>
      <c r="M43" s="59">
        <f>NİSAN!T39</f>
        <v>0</v>
      </c>
      <c r="N43" s="583" t="str">
        <f>IF(NİSAN!U39=" "," ",IF(NİSAN!U39=0,"Alacak Bitti",NİSAN!U39))</f>
        <v/>
      </c>
      <c r="O43" s="609"/>
      <c r="P43" s="560"/>
      <c r="Q43" s="560"/>
      <c r="R43" s="560"/>
      <c r="S43" s="560"/>
      <c r="T43" s="560"/>
      <c r="U43" s="560"/>
    </row>
    <row r="44" spans="1:21" ht="18" customHeight="1" x14ac:dyDescent="0.3">
      <c r="A44" s="510"/>
      <c r="B44" s="510"/>
      <c r="C44" s="510"/>
      <c r="D44" s="47">
        <f>NİSAN!N40</f>
        <v>0</v>
      </c>
      <c r="E44" s="575">
        <f>NİSAN!O40</f>
        <v>0</v>
      </c>
      <c r="F44" s="576"/>
      <c r="G44" s="57">
        <f>NİSAN!P40</f>
        <v>0</v>
      </c>
      <c r="H44" s="577" t="str">
        <f>IF(NİSAN!Q40=" "," ",IF(NİSAN!Q40=0,"Borç Bitti",NİSAN!Q40))</f>
        <v/>
      </c>
      <c r="I44" s="578"/>
      <c r="J44" s="51">
        <f>NİSAN!R40</f>
        <v>0</v>
      </c>
      <c r="K44" s="575">
        <f>NİSAN!S40</f>
        <v>0</v>
      </c>
      <c r="L44" s="576"/>
      <c r="M44" s="57">
        <f>NİSAN!T40</f>
        <v>0</v>
      </c>
      <c r="N44" s="577" t="str">
        <f>IF(NİSAN!U40=" "," ",IF(NİSAN!U40=0,"Alacak Bitti",NİSAN!U40))</f>
        <v/>
      </c>
      <c r="O44" s="608"/>
      <c r="P44" s="560"/>
      <c r="Q44" s="560"/>
      <c r="R44" s="560"/>
      <c r="S44" s="560"/>
      <c r="T44" s="560"/>
      <c r="U44" s="560"/>
    </row>
    <row r="45" spans="1:21" ht="18" customHeight="1" x14ac:dyDescent="0.3">
      <c r="A45" s="510"/>
      <c r="B45" s="510"/>
      <c r="C45" s="510"/>
      <c r="D45" s="58">
        <f>NİSAN!N41</f>
        <v>0</v>
      </c>
      <c r="E45" s="581">
        <f>NİSAN!O41</f>
        <v>0</v>
      </c>
      <c r="F45" s="582"/>
      <c r="G45" s="59">
        <f>NİSAN!P41</f>
        <v>0</v>
      </c>
      <c r="H45" s="583" t="str">
        <f>IF(NİSAN!Q41=" "," ",IF(NİSAN!Q41=0,"Borç Bitti",NİSAN!Q41))</f>
        <v/>
      </c>
      <c r="I45" s="584"/>
      <c r="J45" s="60">
        <f>NİSAN!R41</f>
        <v>0</v>
      </c>
      <c r="K45" s="581">
        <f>NİSAN!S41</f>
        <v>0</v>
      </c>
      <c r="L45" s="582"/>
      <c r="M45" s="59">
        <f>NİSAN!T41</f>
        <v>0</v>
      </c>
      <c r="N45" s="583" t="str">
        <f>IF(NİSAN!U41=" "," ",IF(NİSAN!U41=0,"Alacak Bitti",NİSAN!U41))</f>
        <v/>
      </c>
      <c r="O45" s="609"/>
      <c r="P45" s="560"/>
      <c r="Q45" s="560"/>
      <c r="R45" s="560"/>
      <c r="S45" s="560"/>
      <c r="T45" s="560"/>
      <c r="U45" s="560"/>
    </row>
    <row r="46" spans="1:21" ht="18" customHeight="1" x14ac:dyDescent="0.3">
      <c r="A46" s="510"/>
      <c r="B46" s="510"/>
      <c r="C46" s="510"/>
      <c r="D46" s="47">
        <f>NİSAN!N42</f>
        <v>0</v>
      </c>
      <c r="E46" s="575">
        <f>NİSAN!O42</f>
        <v>0</v>
      </c>
      <c r="F46" s="576"/>
      <c r="G46" s="57">
        <f>NİSAN!P42</f>
        <v>0</v>
      </c>
      <c r="H46" s="577" t="str">
        <f>IF(NİSAN!Q42=" "," ",IF(NİSAN!Q42=0,"Borç Bitti",NİSAN!Q42))</f>
        <v/>
      </c>
      <c r="I46" s="578"/>
      <c r="J46" s="51">
        <f>NİSAN!R42</f>
        <v>0</v>
      </c>
      <c r="K46" s="575">
        <f>NİSAN!S42</f>
        <v>0</v>
      </c>
      <c r="L46" s="576"/>
      <c r="M46" s="57">
        <f>NİSAN!T42</f>
        <v>0</v>
      </c>
      <c r="N46" s="577" t="str">
        <f>IF(NİSAN!U42=" "," ",IF(NİSAN!U42=0,"Alacak Bitti",NİSAN!U42))</f>
        <v/>
      </c>
      <c r="O46" s="608"/>
      <c r="P46" s="560"/>
      <c r="Q46" s="560"/>
      <c r="R46" s="560"/>
      <c r="S46" s="560"/>
      <c r="T46" s="560"/>
      <c r="U46" s="560"/>
    </row>
    <row r="47" spans="1:21" ht="18" customHeight="1" x14ac:dyDescent="0.3">
      <c r="A47" s="510"/>
      <c r="B47" s="510"/>
      <c r="C47" s="510"/>
      <c r="D47" s="58">
        <f>NİSAN!N43</f>
        <v>0</v>
      </c>
      <c r="E47" s="581">
        <f>NİSAN!O43</f>
        <v>0</v>
      </c>
      <c r="F47" s="582"/>
      <c r="G47" s="59">
        <f>NİSAN!P43</f>
        <v>0</v>
      </c>
      <c r="H47" s="583" t="str">
        <f>IF(NİSAN!Q43=" "," ",IF(NİSAN!Q43=0,"Borç Bitti",NİSAN!Q43))</f>
        <v/>
      </c>
      <c r="I47" s="584"/>
      <c r="J47" s="60">
        <f>NİSAN!R43</f>
        <v>0</v>
      </c>
      <c r="K47" s="581">
        <f>NİSAN!S43</f>
        <v>0</v>
      </c>
      <c r="L47" s="582"/>
      <c r="M47" s="59">
        <f>NİSAN!T43</f>
        <v>0</v>
      </c>
      <c r="N47" s="583" t="str">
        <f>IF(NİSAN!U43=" "," ",IF(NİSAN!U43=0,"Alacak Bitti",NİSAN!U43))</f>
        <v/>
      </c>
      <c r="O47" s="609"/>
      <c r="P47" s="560"/>
      <c r="Q47" s="560"/>
      <c r="R47" s="560"/>
      <c r="S47" s="560"/>
      <c r="T47" s="560"/>
      <c r="U47" s="560"/>
    </row>
    <row r="48" spans="1:21" ht="18" customHeight="1" x14ac:dyDescent="0.3">
      <c r="A48" s="510"/>
      <c r="B48" s="510"/>
      <c r="C48" s="510"/>
      <c r="D48" s="47">
        <f>NİSAN!N44</f>
        <v>0</v>
      </c>
      <c r="E48" s="575">
        <f>NİSAN!O44</f>
        <v>0</v>
      </c>
      <c r="F48" s="576"/>
      <c r="G48" s="57">
        <f>NİSAN!P44</f>
        <v>0</v>
      </c>
      <c r="H48" s="577" t="str">
        <f>IF(NİSAN!Q44=" "," ",IF(NİSAN!Q44=0,"Borç Bitti",NİSAN!Q44))</f>
        <v/>
      </c>
      <c r="I48" s="578"/>
      <c r="J48" s="51">
        <f>NİSAN!R44</f>
        <v>0</v>
      </c>
      <c r="K48" s="575">
        <f>NİSAN!S44</f>
        <v>0</v>
      </c>
      <c r="L48" s="576"/>
      <c r="M48" s="57">
        <f>NİSAN!T44</f>
        <v>0</v>
      </c>
      <c r="N48" s="577" t="str">
        <f>IF(NİSAN!U44=" "," ",IF(NİSAN!U44=0,"Alacak Bitti",NİSAN!U44))</f>
        <v/>
      </c>
      <c r="O48" s="608"/>
      <c r="P48" s="560"/>
      <c r="Q48" s="560"/>
      <c r="R48" s="560"/>
      <c r="S48" s="560"/>
      <c r="T48" s="560"/>
      <c r="U48" s="560"/>
    </row>
    <row r="49" spans="1:21" ht="18" customHeight="1" x14ac:dyDescent="0.3">
      <c r="A49" s="510"/>
      <c r="B49" s="510"/>
      <c r="C49" s="510"/>
      <c r="D49" s="58">
        <f>NİSAN!N45</f>
        <v>0</v>
      </c>
      <c r="E49" s="581">
        <f>NİSAN!O45</f>
        <v>0</v>
      </c>
      <c r="F49" s="582"/>
      <c r="G49" s="59">
        <f>NİSAN!P45</f>
        <v>0</v>
      </c>
      <c r="H49" s="583" t="str">
        <f>IF(NİSAN!Q45=" "," ",IF(NİSAN!Q45=0,"Borç Bitti",NİSAN!Q45))</f>
        <v/>
      </c>
      <c r="I49" s="584"/>
      <c r="J49" s="60">
        <f>NİSAN!R45</f>
        <v>0</v>
      </c>
      <c r="K49" s="581">
        <f>NİSAN!S45</f>
        <v>0</v>
      </c>
      <c r="L49" s="582"/>
      <c r="M49" s="59">
        <f>NİSAN!T45</f>
        <v>0</v>
      </c>
      <c r="N49" s="583" t="str">
        <f>IF(NİSAN!U45=" "," ",IF(NİSAN!U45=0,"Alacak Bitti",NİSAN!U45))</f>
        <v/>
      </c>
      <c r="O49" s="609"/>
      <c r="P49" s="560"/>
      <c r="Q49" s="560"/>
      <c r="R49" s="560"/>
      <c r="S49" s="560"/>
      <c r="T49" s="560"/>
      <c r="U49" s="560"/>
    </row>
    <row r="50" spans="1:21" ht="18" customHeight="1" x14ac:dyDescent="0.3">
      <c r="A50" s="510"/>
      <c r="B50" s="510"/>
      <c r="C50" s="510"/>
      <c r="D50" s="47">
        <f>NİSAN!N46</f>
        <v>0</v>
      </c>
      <c r="E50" s="575">
        <f>NİSAN!O46</f>
        <v>0</v>
      </c>
      <c r="F50" s="576"/>
      <c r="G50" s="57">
        <f>NİSAN!P46</f>
        <v>0</v>
      </c>
      <c r="H50" s="577" t="str">
        <f>IF(NİSAN!Q46=" "," ",IF(NİSAN!Q46=0,"Borç Bitti",NİSAN!Q46))</f>
        <v/>
      </c>
      <c r="I50" s="578"/>
      <c r="J50" s="51">
        <f>NİSAN!R46</f>
        <v>0</v>
      </c>
      <c r="K50" s="575">
        <f>NİSAN!S46</f>
        <v>0</v>
      </c>
      <c r="L50" s="576"/>
      <c r="M50" s="57">
        <f>NİSAN!T46</f>
        <v>0</v>
      </c>
      <c r="N50" s="577" t="str">
        <f>IF(NİSAN!U46=" "," ",IF(NİSAN!U46=0,"Alacak Bitti",NİSAN!U46))</f>
        <v/>
      </c>
      <c r="O50" s="608"/>
      <c r="P50" s="560"/>
      <c r="Q50" s="560"/>
      <c r="R50" s="560"/>
      <c r="S50" s="560"/>
      <c r="T50" s="560"/>
      <c r="U50" s="560"/>
    </row>
    <row r="51" spans="1:21" ht="18" customHeight="1" x14ac:dyDescent="0.3">
      <c r="A51" s="510"/>
      <c r="B51" s="510"/>
      <c r="C51" s="510"/>
      <c r="D51" s="58">
        <f>NİSAN!N47</f>
        <v>0</v>
      </c>
      <c r="E51" s="581">
        <f>NİSAN!O47</f>
        <v>0</v>
      </c>
      <c r="F51" s="582"/>
      <c r="G51" s="59">
        <f>NİSAN!P47</f>
        <v>0</v>
      </c>
      <c r="H51" s="583" t="str">
        <f>IF(NİSAN!Q47=" "," ",IF(NİSAN!Q47=0,"Borç Bitti",NİSAN!Q47))</f>
        <v/>
      </c>
      <c r="I51" s="584"/>
      <c r="J51" s="60">
        <f>NİSAN!R47</f>
        <v>0</v>
      </c>
      <c r="K51" s="581">
        <f>NİSAN!S47</f>
        <v>0</v>
      </c>
      <c r="L51" s="582"/>
      <c r="M51" s="59">
        <f>NİSAN!T47</f>
        <v>0</v>
      </c>
      <c r="N51" s="583" t="str">
        <f>IF(NİSAN!U47=" "," ",IF(NİSAN!U47=0,"Alacak Bitti",NİSAN!U47))</f>
        <v/>
      </c>
      <c r="O51" s="609"/>
      <c r="P51" s="560"/>
      <c r="Q51" s="560"/>
      <c r="R51" s="560"/>
      <c r="S51" s="560"/>
      <c r="T51" s="560"/>
      <c r="U51" s="560"/>
    </row>
    <row r="52" spans="1:21" ht="18" customHeight="1" x14ac:dyDescent="0.3">
      <c r="A52" s="510"/>
      <c r="B52" s="510"/>
      <c r="C52" s="510"/>
      <c r="D52" s="47">
        <f>NİSAN!N48</f>
        <v>0</v>
      </c>
      <c r="E52" s="575">
        <f>NİSAN!O48</f>
        <v>0</v>
      </c>
      <c r="F52" s="576"/>
      <c r="G52" s="57">
        <f>NİSAN!P48</f>
        <v>0</v>
      </c>
      <c r="H52" s="577" t="str">
        <f>IF(NİSAN!Q48=" "," ",IF(NİSAN!Q48=0,"Borç Bitti",NİSAN!Q48))</f>
        <v/>
      </c>
      <c r="I52" s="578"/>
      <c r="J52" s="51">
        <f>NİSAN!R48</f>
        <v>0</v>
      </c>
      <c r="K52" s="575">
        <f>NİSAN!S48</f>
        <v>0</v>
      </c>
      <c r="L52" s="576"/>
      <c r="M52" s="57">
        <f>NİSAN!T48</f>
        <v>0</v>
      </c>
      <c r="N52" s="577" t="str">
        <f>IF(NİSAN!U48=" "," ",IF(NİSAN!U48=0,"Alacak Bitti",NİSAN!U48))</f>
        <v/>
      </c>
      <c r="O52" s="608"/>
      <c r="P52" s="560"/>
      <c r="Q52" s="560"/>
      <c r="R52" s="560"/>
      <c r="S52" s="560"/>
      <c r="T52" s="560"/>
      <c r="U52" s="560"/>
    </row>
    <row r="53" spans="1:21" ht="18" customHeight="1" x14ac:dyDescent="0.3">
      <c r="A53" s="510"/>
      <c r="B53" s="510"/>
      <c r="C53" s="510"/>
      <c r="D53" s="58">
        <f>NİSAN!N49</f>
        <v>0</v>
      </c>
      <c r="E53" s="581">
        <f>NİSAN!O49</f>
        <v>0</v>
      </c>
      <c r="F53" s="582"/>
      <c r="G53" s="59">
        <f>NİSAN!P49</f>
        <v>0</v>
      </c>
      <c r="H53" s="583" t="str">
        <f>IF(NİSAN!Q49=" "," ",IF(NİSAN!Q49=0,"Borç Bitti",NİSAN!Q49))</f>
        <v/>
      </c>
      <c r="I53" s="584"/>
      <c r="J53" s="60">
        <f>NİSAN!R49</f>
        <v>0</v>
      </c>
      <c r="K53" s="581">
        <f>NİSAN!S49</f>
        <v>0</v>
      </c>
      <c r="L53" s="582"/>
      <c r="M53" s="59">
        <f>NİSAN!T49</f>
        <v>0</v>
      </c>
      <c r="N53" s="583" t="str">
        <f>IF(NİSAN!U49=" "," ",IF(NİSAN!U49=0,"Alacak Bitti",NİSAN!U49))</f>
        <v/>
      </c>
      <c r="O53" s="609"/>
      <c r="P53" s="560"/>
      <c r="Q53" s="560"/>
      <c r="R53" s="560"/>
      <c r="S53" s="560"/>
      <c r="T53" s="560"/>
      <c r="U53" s="560"/>
    </row>
    <row r="54" spans="1:21" ht="18" customHeight="1" x14ac:dyDescent="0.3">
      <c r="A54" s="510"/>
      <c r="B54" s="510"/>
      <c r="C54" s="510"/>
      <c r="D54" s="47">
        <f>NİSAN!N50</f>
        <v>0</v>
      </c>
      <c r="E54" s="575">
        <f>NİSAN!O50</f>
        <v>0</v>
      </c>
      <c r="F54" s="576"/>
      <c r="G54" s="57">
        <f>NİSAN!P50</f>
        <v>0</v>
      </c>
      <c r="H54" s="577" t="str">
        <f>IF(NİSAN!Q50=" "," ",IF(NİSAN!Q50=0,"Borç Bitti",NİSAN!Q50))</f>
        <v/>
      </c>
      <c r="I54" s="578"/>
      <c r="J54" s="51">
        <f>NİSAN!R50</f>
        <v>0</v>
      </c>
      <c r="K54" s="575">
        <f>NİSAN!S50</f>
        <v>0</v>
      </c>
      <c r="L54" s="576"/>
      <c r="M54" s="57">
        <f>NİSAN!T50</f>
        <v>0</v>
      </c>
      <c r="N54" s="577" t="str">
        <f>IF(NİSAN!U50=" "," ",IF(NİSAN!U50=0,"Alacak Bitti",NİSAN!U50))</f>
        <v/>
      </c>
      <c r="O54" s="608"/>
      <c r="P54" s="560"/>
      <c r="Q54" s="560"/>
      <c r="R54" s="560"/>
      <c r="S54" s="560"/>
      <c r="T54" s="560"/>
      <c r="U54" s="560"/>
    </row>
    <row r="55" spans="1:21" ht="18" customHeight="1" x14ac:dyDescent="0.3">
      <c r="A55" s="510"/>
      <c r="B55" s="510"/>
      <c r="C55" s="510"/>
      <c r="D55" s="58">
        <f>NİSAN!N51</f>
        <v>0</v>
      </c>
      <c r="E55" s="581">
        <f>NİSAN!O51</f>
        <v>0</v>
      </c>
      <c r="F55" s="582"/>
      <c r="G55" s="59">
        <f>NİSAN!P51</f>
        <v>0</v>
      </c>
      <c r="H55" s="583" t="str">
        <f>IF(NİSAN!Q51=" "," ",IF(NİSAN!Q51=0,"Borç Bitti",NİSAN!Q51))</f>
        <v/>
      </c>
      <c r="I55" s="584"/>
      <c r="J55" s="60">
        <f>NİSAN!R51</f>
        <v>0</v>
      </c>
      <c r="K55" s="581">
        <f>NİSAN!S51</f>
        <v>0</v>
      </c>
      <c r="L55" s="582"/>
      <c r="M55" s="59">
        <f>NİSAN!T51</f>
        <v>0</v>
      </c>
      <c r="N55" s="583" t="str">
        <f>IF(NİSAN!U51=" "," ",IF(NİSAN!U51=0,"Alacak Bitti",NİSAN!U51))</f>
        <v/>
      </c>
      <c r="O55" s="609"/>
      <c r="P55" s="560"/>
      <c r="Q55" s="560"/>
      <c r="R55" s="560"/>
      <c r="S55" s="560"/>
      <c r="T55" s="560"/>
      <c r="U55" s="560"/>
    </row>
    <row r="56" spans="1:21" ht="18" customHeight="1" x14ac:dyDescent="0.3">
      <c r="A56" s="510"/>
      <c r="B56" s="510"/>
      <c r="C56" s="510"/>
      <c r="D56" s="47">
        <f>NİSAN!N52</f>
        <v>0</v>
      </c>
      <c r="E56" s="575">
        <f>NİSAN!O52</f>
        <v>0</v>
      </c>
      <c r="F56" s="576"/>
      <c r="G56" s="57">
        <f>NİSAN!P52</f>
        <v>0</v>
      </c>
      <c r="H56" s="577" t="str">
        <f>IF(NİSAN!Q52=" "," ",IF(NİSAN!Q52=0,"Borç Bitti",NİSAN!Q52))</f>
        <v/>
      </c>
      <c r="I56" s="578"/>
      <c r="J56" s="51">
        <f>NİSAN!R52</f>
        <v>0</v>
      </c>
      <c r="K56" s="575">
        <f>NİSAN!S52</f>
        <v>0</v>
      </c>
      <c r="L56" s="576"/>
      <c r="M56" s="57">
        <f>NİSAN!T52</f>
        <v>0</v>
      </c>
      <c r="N56" s="577" t="str">
        <f>IF(NİSAN!U52=" "," ",IF(NİSAN!U52=0,"Alacak Bitti",NİSAN!U52))</f>
        <v/>
      </c>
      <c r="O56" s="608"/>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D59:O59"/>
    <mergeCell ref="D62:O93"/>
    <mergeCell ref="E56:F56"/>
    <mergeCell ref="H56:I56"/>
    <mergeCell ref="K56:L56"/>
    <mergeCell ref="N56:O56"/>
    <mergeCell ref="D57:O57"/>
    <mergeCell ref="D58:O58"/>
    <mergeCell ref="E54:F54"/>
    <mergeCell ref="H54:I54"/>
    <mergeCell ref="K54:L54"/>
    <mergeCell ref="N54:O54"/>
    <mergeCell ref="E55:F55"/>
    <mergeCell ref="H55:I55"/>
    <mergeCell ref="K55:L55"/>
    <mergeCell ref="N55:O55"/>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A1:C93"/>
    <mergeCell ref="D1:O3"/>
    <mergeCell ref="E12:F12"/>
    <mergeCell ref="H12:I12"/>
    <mergeCell ref="K12:L12"/>
    <mergeCell ref="N12:O12"/>
    <mergeCell ref="E13:F13"/>
    <mergeCell ref="H13:I13"/>
    <mergeCell ref="K13:L13"/>
    <mergeCell ref="N13:O13"/>
    <mergeCell ref="D10:I10"/>
    <mergeCell ref="J10:O10"/>
    <mergeCell ref="E11:F11"/>
    <mergeCell ref="H11:I11"/>
    <mergeCell ref="K11:L11"/>
    <mergeCell ref="N11:O11"/>
    <mergeCell ref="E16:F16"/>
    <mergeCell ref="H16:I16"/>
    <mergeCell ref="K16:L16"/>
    <mergeCell ref="N16:O16"/>
    <mergeCell ref="E17:F17"/>
    <mergeCell ref="H17:I17"/>
    <mergeCell ref="K17:L17"/>
    <mergeCell ref="N17:O17"/>
    <mergeCell ref="P1:U93"/>
    <mergeCell ref="V1:Y4"/>
    <mergeCell ref="D4:E4"/>
    <mergeCell ref="F4:O4"/>
    <mergeCell ref="D5:F5"/>
    <mergeCell ref="G5:I5"/>
    <mergeCell ref="J5:O9"/>
    <mergeCell ref="D6:E6"/>
    <mergeCell ref="G6:H6"/>
    <mergeCell ref="D7:E7"/>
    <mergeCell ref="G7:H7"/>
    <mergeCell ref="D8:E8"/>
    <mergeCell ref="G8:H8"/>
    <mergeCell ref="D9:E9"/>
    <mergeCell ref="G9:H9"/>
    <mergeCell ref="E14:F14"/>
    <mergeCell ref="H14:I14"/>
    <mergeCell ref="K14:L14"/>
    <mergeCell ref="N14:O14"/>
    <mergeCell ref="E15:F15"/>
    <mergeCell ref="H15:I15"/>
    <mergeCell ref="K15:L15"/>
    <mergeCell ref="N15:O15"/>
    <mergeCell ref="E20:F20"/>
  </mergeCells>
  <pageMargins left="0.7" right="0.7" top="0.75" bottom="0.75" header="0.3" footer="0.3"/>
  <pageSetup paperSize="9" scale="70" orientation="portrait" horizontalDpi="360" verticalDpi="36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ayfa27">
    <tabColor rgb="FFFF66FF"/>
  </sheetPr>
  <dimension ref="A1:Z226"/>
  <sheetViews>
    <sheetView showZeros="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7.5546875" style="2" customWidth="1"/>
    <col min="5" max="5" width="12.88671875" style="2" customWidth="1"/>
    <col min="6" max="6" width="10.6640625" style="2" customWidth="1"/>
    <col min="7" max="7" width="7.5546875" style="2" customWidth="1"/>
    <col min="8" max="8" width="12.88671875" style="2" customWidth="1"/>
    <col min="9" max="9" width="10.6640625" style="2" customWidth="1"/>
    <col min="10" max="10" width="7.5546875" style="2" customWidth="1"/>
    <col min="11" max="11" width="12.88671875" style="2" customWidth="1"/>
    <col min="12" max="12" width="10.6640625" style="2" customWidth="1"/>
    <col min="13" max="13" width="7.5546875" style="2" customWidth="1"/>
    <col min="14" max="14" width="12.88671875" style="2" customWidth="1"/>
    <col min="15" max="20" width="10.6640625" style="2" customWidth="1"/>
    <col min="21" max="21" width="12.664062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MAYIS!N1&amp;" "&amp;"AYI GELİR GİDER DURUM RAPORU"</f>
        <v>MAYIS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MAYIS!B3</f>
        <v>0</v>
      </c>
      <c r="G5" s="559" t="str">
        <f>AYARLAR!B8</f>
        <v>TOPLAM GELİR</v>
      </c>
      <c r="H5" s="559"/>
      <c r="I5" s="41">
        <f>MAYIS!D1</f>
        <v>0</v>
      </c>
      <c r="J5" s="566"/>
      <c r="K5" s="566"/>
      <c r="L5" s="566"/>
      <c r="M5" s="566"/>
      <c r="N5" s="566"/>
      <c r="O5" s="567"/>
      <c r="P5" s="560"/>
      <c r="Q5" s="560"/>
      <c r="R5" s="560"/>
      <c r="S5" s="560"/>
      <c r="T5" s="560"/>
      <c r="U5" s="560"/>
      <c r="V5" s="206"/>
      <c r="W5" s="7" t="s">
        <v>37</v>
      </c>
      <c r="X5" s="7" t="s">
        <v>38</v>
      </c>
      <c r="Y5" s="7" t="s">
        <v>21</v>
      </c>
      <c r="Z5" s="8"/>
    </row>
    <row r="6" spans="1:26" ht="24.9" customHeight="1" x14ac:dyDescent="0.3">
      <c r="A6" s="510"/>
      <c r="B6" s="510"/>
      <c r="C6" s="510"/>
      <c r="D6" s="559" t="str">
        <f>AYARLAR!E10</f>
        <v>EV TOPLAM GİDER</v>
      </c>
      <c r="E6" s="559"/>
      <c r="F6" s="40">
        <f>MAYIS!E3</f>
        <v>0</v>
      </c>
      <c r="G6" s="559" t="str">
        <f>AYARLAR!H8</f>
        <v>TOPLAM GİDER</v>
      </c>
      <c r="H6" s="559"/>
      <c r="I6" s="41">
        <f>MAYIS!J1</f>
        <v>0</v>
      </c>
      <c r="J6" s="568"/>
      <c r="K6" s="568"/>
      <c r="L6" s="568"/>
      <c r="M6" s="568"/>
      <c r="N6" s="568"/>
      <c r="O6" s="569"/>
      <c r="P6" s="560"/>
      <c r="Q6" s="560"/>
      <c r="R6" s="560"/>
      <c r="S6" s="560"/>
      <c r="T6" s="560"/>
      <c r="U6" s="560"/>
      <c r="V6" s="203" t="s">
        <v>27</v>
      </c>
      <c r="W6" s="203">
        <f>MART!D1</f>
        <v>0</v>
      </c>
      <c r="X6" s="203">
        <f>MART!J1</f>
        <v>0</v>
      </c>
      <c r="Y6" s="203">
        <f>MART!P5</f>
        <v>0</v>
      </c>
      <c r="Z6" s="8"/>
    </row>
    <row r="7" spans="1:26" ht="24.9" customHeight="1" x14ac:dyDescent="0.3">
      <c r="A7" s="510"/>
      <c r="B7" s="510"/>
      <c r="C7" s="510"/>
      <c r="D7" s="559" t="str">
        <f>AYARLAR!H10</f>
        <v>İŞ TOPLAM GELİR</v>
      </c>
      <c r="E7" s="559"/>
      <c r="F7" s="40">
        <f>MAYIS!H3</f>
        <v>0</v>
      </c>
      <c r="G7" s="559" t="str">
        <f>"ÖNCEKİ AYDAN"&amp;" "&amp;AYARLAR!N10</f>
        <v>ÖNCEKİ AYDAN DEVİR</v>
      </c>
      <c r="H7" s="559"/>
      <c r="I7" s="41">
        <f>MAYIS!P4</f>
        <v>0</v>
      </c>
      <c r="J7" s="568"/>
      <c r="K7" s="568"/>
      <c r="L7" s="568"/>
      <c r="M7" s="568"/>
      <c r="N7" s="568"/>
      <c r="O7" s="569"/>
      <c r="P7" s="560"/>
      <c r="Q7" s="560"/>
      <c r="R7" s="560"/>
      <c r="S7" s="560"/>
      <c r="T7" s="560"/>
      <c r="U7" s="560"/>
      <c r="V7" s="203" t="s">
        <v>28</v>
      </c>
      <c r="W7" s="203">
        <f>NİSAN!D1</f>
        <v>0</v>
      </c>
      <c r="X7" s="203">
        <f>NİSAN!J1</f>
        <v>0</v>
      </c>
      <c r="Y7" s="203">
        <f>NİSAN!P5</f>
        <v>0</v>
      </c>
      <c r="Z7" s="8"/>
    </row>
    <row r="8" spans="1:26" ht="24.9" customHeight="1" x14ac:dyDescent="0.3">
      <c r="A8" s="510"/>
      <c r="B8" s="510"/>
      <c r="C8" s="510"/>
      <c r="D8" s="559" t="str">
        <f>AYARLAR!K10</f>
        <v>İŞ TOPLAM GİDER</v>
      </c>
      <c r="E8" s="559"/>
      <c r="F8" s="40">
        <f>MAYIS!K3</f>
        <v>0</v>
      </c>
      <c r="G8" s="559" t="str">
        <f>AYARLAR!N11&amp;" "&amp;"'DAKİ PARA"</f>
        <v>KASA 'DAKİ PARA</v>
      </c>
      <c r="H8" s="559"/>
      <c r="I8" s="41">
        <f>MAYIS!P5</f>
        <v>0</v>
      </c>
      <c r="J8" s="568"/>
      <c r="K8" s="568"/>
      <c r="L8" s="568"/>
      <c r="M8" s="568"/>
      <c r="N8" s="568"/>
      <c r="O8" s="569"/>
      <c r="P8" s="560"/>
      <c r="Q8" s="560"/>
      <c r="R8" s="560"/>
      <c r="S8" s="560"/>
      <c r="T8" s="560"/>
      <c r="U8" s="560"/>
      <c r="V8" s="203" t="s">
        <v>29</v>
      </c>
      <c r="W8" s="203">
        <f>MAYIS!D1</f>
        <v>0</v>
      </c>
      <c r="X8" s="203">
        <f>MAYIS!J1</f>
        <v>0</v>
      </c>
      <c r="Y8" s="203">
        <f>MAYIS!P5</f>
        <v>0</v>
      </c>
      <c r="Z8" s="8"/>
    </row>
    <row r="9" spans="1:26" ht="24.9" customHeight="1" x14ac:dyDescent="0.3">
      <c r="A9" s="510"/>
      <c r="B9" s="510"/>
      <c r="C9" s="510"/>
      <c r="D9" s="42" t="s">
        <v>45</v>
      </c>
      <c r="E9" s="43">
        <f>MAYIS!P2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47">
        <f>MAYIS!B8</f>
        <v>0</v>
      </c>
      <c r="E12" s="48">
        <f>MAYIS!C8</f>
        <v>0</v>
      </c>
      <c r="F12" s="49">
        <f>MAYIS!D8</f>
        <v>0</v>
      </c>
      <c r="G12" s="47">
        <f>MAYIS!E8</f>
        <v>0</v>
      </c>
      <c r="H12" s="48">
        <f>MAYIS!F8</f>
        <v>0</v>
      </c>
      <c r="I12" s="50">
        <f>MAYIS!G8</f>
        <v>0</v>
      </c>
      <c r="J12" s="51">
        <f>MAYIS!H8</f>
        <v>0</v>
      </c>
      <c r="K12" s="48">
        <f>MAYIS!I8</f>
        <v>0</v>
      </c>
      <c r="L12" s="49">
        <f>MAYIS!J8</f>
        <v>0</v>
      </c>
      <c r="M12" s="47">
        <f>MAYIS!K8</f>
        <v>0</v>
      </c>
      <c r="N12" s="48">
        <f>MAYIS!L8</f>
        <v>0</v>
      </c>
      <c r="O12" s="49">
        <f>MAYIS!M8</f>
        <v>0</v>
      </c>
      <c r="P12" s="560"/>
      <c r="Q12" s="560"/>
      <c r="R12" s="560"/>
      <c r="S12" s="560"/>
      <c r="T12" s="560"/>
      <c r="U12" s="560"/>
    </row>
    <row r="13" spans="1:26" ht="18" customHeight="1" x14ac:dyDescent="0.3">
      <c r="A13" s="510"/>
      <c r="B13" s="510"/>
      <c r="C13" s="510"/>
      <c r="D13" s="58">
        <f>MAYIS!B9</f>
        <v>0</v>
      </c>
      <c r="E13" s="61">
        <f>MAYIS!C9</f>
        <v>0</v>
      </c>
      <c r="F13" s="62">
        <f>MAYIS!D9</f>
        <v>0</v>
      </c>
      <c r="G13" s="58">
        <f>MAYIS!E9</f>
        <v>0</v>
      </c>
      <c r="H13" s="61">
        <f>MAYIS!F9</f>
        <v>0</v>
      </c>
      <c r="I13" s="63">
        <f>MAYIS!G9</f>
        <v>0</v>
      </c>
      <c r="J13" s="60">
        <f>MAYIS!H9</f>
        <v>0</v>
      </c>
      <c r="K13" s="61">
        <f>MAYIS!I9</f>
        <v>0</v>
      </c>
      <c r="L13" s="62">
        <f>MAYIS!J9</f>
        <v>0</v>
      </c>
      <c r="M13" s="58">
        <f>MAYIS!K9</f>
        <v>0</v>
      </c>
      <c r="N13" s="61">
        <f>MAYIS!L9</f>
        <v>0</v>
      </c>
      <c r="O13" s="62">
        <f>MAYIS!M9</f>
        <v>0</v>
      </c>
      <c r="P13" s="560"/>
      <c r="Q13" s="560"/>
      <c r="R13" s="560"/>
      <c r="S13" s="560"/>
      <c r="T13" s="560"/>
      <c r="U13" s="560"/>
    </row>
    <row r="14" spans="1:26" ht="18" customHeight="1" x14ac:dyDescent="0.3">
      <c r="A14" s="510"/>
      <c r="B14" s="510"/>
      <c r="C14" s="510"/>
      <c r="D14" s="47">
        <f>MAYIS!B10</f>
        <v>0</v>
      </c>
      <c r="E14" s="48">
        <f>MAYIS!C10</f>
        <v>0</v>
      </c>
      <c r="F14" s="49">
        <f>MAYIS!D10</f>
        <v>0</v>
      </c>
      <c r="G14" s="47">
        <f>MAYIS!E10</f>
        <v>0</v>
      </c>
      <c r="H14" s="48">
        <f>MAYIS!F10</f>
        <v>0</v>
      </c>
      <c r="I14" s="50">
        <f>MAYIS!G10</f>
        <v>0</v>
      </c>
      <c r="J14" s="51">
        <f>MAYIS!H10</f>
        <v>0</v>
      </c>
      <c r="K14" s="48">
        <f>MAYIS!I10</f>
        <v>0</v>
      </c>
      <c r="L14" s="49">
        <f>MAYIS!J10</f>
        <v>0</v>
      </c>
      <c r="M14" s="47">
        <f>MAYIS!K10</f>
        <v>0</v>
      </c>
      <c r="N14" s="48">
        <f>MAYIS!L10</f>
        <v>0</v>
      </c>
      <c r="O14" s="49">
        <f>MAYIS!M10</f>
        <v>0</v>
      </c>
      <c r="P14" s="560"/>
      <c r="Q14" s="560"/>
      <c r="R14" s="560"/>
      <c r="S14" s="560"/>
      <c r="T14" s="560"/>
      <c r="U14" s="560"/>
    </row>
    <row r="15" spans="1:26" ht="18" customHeight="1" x14ac:dyDescent="0.3">
      <c r="A15" s="510"/>
      <c r="B15" s="510"/>
      <c r="C15" s="510"/>
      <c r="D15" s="58">
        <f>MAYIS!B11</f>
        <v>0</v>
      </c>
      <c r="E15" s="61">
        <f>MAYIS!C11</f>
        <v>0</v>
      </c>
      <c r="F15" s="62">
        <f>MAYIS!D11</f>
        <v>0</v>
      </c>
      <c r="G15" s="58">
        <f>MAYIS!E11</f>
        <v>0</v>
      </c>
      <c r="H15" s="61">
        <f>MAYIS!F11</f>
        <v>0</v>
      </c>
      <c r="I15" s="63">
        <f>MAYIS!G11</f>
        <v>0</v>
      </c>
      <c r="J15" s="60">
        <f>MAYIS!H11</f>
        <v>0</v>
      </c>
      <c r="K15" s="61">
        <f>MAYIS!I11</f>
        <v>0</v>
      </c>
      <c r="L15" s="62">
        <f>MAYIS!J11</f>
        <v>0</v>
      </c>
      <c r="M15" s="58">
        <f>MAYIS!K11</f>
        <v>0</v>
      </c>
      <c r="N15" s="61">
        <f>MAYIS!L11</f>
        <v>0</v>
      </c>
      <c r="O15" s="62">
        <f>MAYIS!M11</f>
        <v>0</v>
      </c>
      <c r="P15" s="560"/>
      <c r="Q15" s="560"/>
      <c r="R15" s="560"/>
      <c r="S15" s="560"/>
      <c r="T15" s="560"/>
      <c r="U15" s="560"/>
    </row>
    <row r="16" spans="1:26" ht="18" customHeight="1" x14ac:dyDescent="0.3">
      <c r="A16" s="510"/>
      <c r="B16" s="510"/>
      <c r="C16" s="510"/>
      <c r="D16" s="47">
        <f>MAYIS!B12</f>
        <v>0</v>
      </c>
      <c r="E16" s="48">
        <f>MAYIS!C12</f>
        <v>0</v>
      </c>
      <c r="F16" s="49">
        <f>MAYIS!D12</f>
        <v>0</v>
      </c>
      <c r="G16" s="47">
        <f>MAYIS!E12</f>
        <v>0</v>
      </c>
      <c r="H16" s="48">
        <f>MAYIS!F12</f>
        <v>0</v>
      </c>
      <c r="I16" s="50">
        <f>MAYIS!G12</f>
        <v>0</v>
      </c>
      <c r="J16" s="51">
        <f>MAYIS!H12</f>
        <v>0</v>
      </c>
      <c r="K16" s="48">
        <f>MAYIS!I12</f>
        <v>0</v>
      </c>
      <c r="L16" s="49">
        <f>MAYIS!J12</f>
        <v>0</v>
      </c>
      <c r="M16" s="47">
        <f>MAYIS!K12</f>
        <v>0</v>
      </c>
      <c r="N16" s="48">
        <f>MAYIS!L12</f>
        <v>0</v>
      </c>
      <c r="O16" s="49">
        <f>MAYIS!M12</f>
        <v>0</v>
      </c>
      <c r="P16" s="560"/>
      <c r="Q16" s="560"/>
      <c r="R16" s="560"/>
      <c r="S16" s="560"/>
      <c r="T16" s="560"/>
      <c r="U16" s="560"/>
    </row>
    <row r="17" spans="1:21" ht="18" customHeight="1" x14ac:dyDescent="0.3">
      <c r="A17" s="510"/>
      <c r="B17" s="510"/>
      <c r="C17" s="510"/>
      <c r="D17" s="58">
        <f>MAYIS!B13</f>
        <v>0</v>
      </c>
      <c r="E17" s="61">
        <f>MAYIS!C13</f>
        <v>0</v>
      </c>
      <c r="F17" s="62">
        <f>MAYIS!D13</f>
        <v>0</v>
      </c>
      <c r="G17" s="58">
        <f>MAYIS!E13</f>
        <v>0</v>
      </c>
      <c r="H17" s="61">
        <f>MAYIS!F13</f>
        <v>0</v>
      </c>
      <c r="I17" s="63">
        <f>MAYIS!G13</f>
        <v>0</v>
      </c>
      <c r="J17" s="60">
        <f>MAYIS!H13</f>
        <v>0</v>
      </c>
      <c r="K17" s="61">
        <f>MAYIS!I13</f>
        <v>0</v>
      </c>
      <c r="L17" s="62">
        <f>MAYIS!J13</f>
        <v>0</v>
      </c>
      <c r="M17" s="58">
        <f>MAYIS!K13</f>
        <v>0</v>
      </c>
      <c r="N17" s="61">
        <f>MAYIS!L13</f>
        <v>0</v>
      </c>
      <c r="O17" s="62">
        <f>MAYIS!M13</f>
        <v>0</v>
      </c>
      <c r="P17" s="560"/>
      <c r="Q17" s="560"/>
      <c r="R17" s="560"/>
      <c r="S17" s="560"/>
      <c r="T17" s="560"/>
      <c r="U17" s="560"/>
    </row>
    <row r="18" spans="1:21" ht="18" customHeight="1" x14ac:dyDescent="0.3">
      <c r="A18" s="510"/>
      <c r="B18" s="510"/>
      <c r="C18" s="510"/>
      <c r="D18" s="47">
        <f>MAYIS!B14</f>
        <v>0</v>
      </c>
      <c r="E18" s="48">
        <f>MAYIS!C14</f>
        <v>0</v>
      </c>
      <c r="F18" s="49">
        <f>MAYIS!D14</f>
        <v>0</v>
      </c>
      <c r="G18" s="47">
        <f>MAYIS!E14</f>
        <v>0</v>
      </c>
      <c r="H18" s="48">
        <f>MAYIS!F14</f>
        <v>0</v>
      </c>
      <c r="I18" s="50">
        <f>MAYIS!G14</f>
        <v>0</v>
      </c>
      <c r="J18" s="51">
        <f>MAYIS!H14</f>
        <v>0</v>
      </c>
      <c r="K18" s="48">
        <f>MAYIS!I14</f>
        <v>0</v>
      </c>
      <c r="L18" s="49">
        <f>MAYIS!J14</f>
        <v>0</v>
      </c>
      <c r="M18" s="47">
        <f>MAYIS!K14</f>
        <v>0</v>
      </c>
      <c r="N18" s="48">
        <f>MAYIS!L14</f>
        <v>0</v>
      </c>
      <c r="O18" s="49">
        <f>MAYIS!M14</f>
        <v>0</v>
      </c>
      <c r="P18" s="560"/>
      <c r="Q18" s="560"/>
      <c r="R18" s="560"/>
      <c r="S18" s="560"/>
      <c r="T18" s="560"/>
      <c r="U18" s="560"/>
    </row>
    <row r="19" spans="1:21" ht="18" customHeight="1" x14ac:dyDescent="0.3">
      <c r="A19" s="510"/>
      <c r="B19" s="510"/>
      <c r="C19" s="510"/>
      <c r="D19" s="58">
        <f>MAYIS!B15</f>
        <v>0</v>
      </c>
      <c r="E19" s="61">
        <f>MAYIS!C15</f>
        <v>0</v>
      </c>
      <c r="F19" s="62">
        <f>MAYIS!D15</f>
        <v>0</v>
      </c>
      <c r="G19" s="58">
        <f>MAYIS!E15</f>
        <v>0</v>
      </c>
      <c r="H19" s="61">
        <f>MAYIS!F15</f>
        <v>0</v>
      </c>
      <c r="I19" s="63">
        <f>MAYIS!G15</f>
        <v>0</v>
      </c>
      <c r="J19" s="60">
        <f>MAYIS!H15</f>
        <v>0</v>
      </c>
      <c r="K19" s="61">
        <f>MAYIS!I15</f>
        <v>0</v>
      </c>
      <c r="L19" s="62">
        <f>MAYIS!J15</f>
        <v>0</v>
      </c>
      <c r="M19" s="58">
        <f>MAYIS!K15</f>
        <v>0</v>
      </c>
      <c r="N19" s="61">
        <f>MAYIS!L15</f>
        <v>0</v>
      </c>
      <c r="O19" s="62">
        <f>MAYIS!M15</f>
        <v>0</v>
      </c>
      <c r="P19" s="560"/>
      <c r="Q19" s="560"/>
      <c r="R19" s="560"/>
      <c r="S19" s="560"/>
      <c r="T19" s="560"/>
      <c r="U19" s="560"/>
    </row>
    <row r="20" spans="1:21" ht="18" customHeight="1" x14ac:dyDescent="0.3">
      <c r="A20" s="510"/>
      <c r="B20" s="510"/>
      <c r="C20" s="510"/>
      <c r="D20" s="47">
        <f>MAYIS!B16</f>
        <v>0</v>
      </c>
      <c r="E20" s="48">
        <f>MAYIS!C16</f>
        <v>0</v>
      </c>
      <c r="F20" s="49">
        <f>MAYIS!D16</f>
        <v>0</v>
      </c>
      <c r="G20" s="47">
        <f>MAYIS!E16</f>
        <v>0</v>
      </c>
      <c r="H20" s="48">
        <f>MAYIS!F16</f>
        <v>0</v>
      </c>
      <c r="I20" s="50">
        <f>MAYIS!G16</f>
        <v>0</v>
      </c>
      <c r="J20" s="51">
        <f>MAYIS!H16</f>
        <v>0</v>
      </c>
      <c r="K20" s="48">
        <f>MAYIS!I16</f>
        <v>0</v>
      </c>
      <c r="L20" s="49">
        <f>MAYIS!J16</f>
        <v>0</v>
      </c>
      <c r="M20" s="47">
        <f>MAYIS!K16</f>
        <v>0</v>
      </c>
      <c r="N20" s="48">
        <f>MAYIS!L16</f>
        <v>0</v>
      </c>
      <c r="O20" s="49">
        <f>MAYIS!M16</f>
        <v>0</v>
      </c>
      <c r="P20" s="560"/>
      <c r="Q20" s="560"/>
      <c r="R20" s="560"/>
      <c r="S20" s="560"/>
      <c r="T20" s="560"/>
      <c r="U20" s="560"/>
    </row>
    <row r="21" spans="1:21" ht="18" customHeight="1" x14ac:dyDescent="0.3">
      <c r="A21" s="510"/>
      <c r="B21" s="510"/>
      <c r="C21" s="510"/>
      <c r="D21" s="58">
        <f>MAYIS!B17</f>
        <v>0</v>
      </c>
      <c r="E21" s="61">
        <f>MAYIS!C17</f>
        <v>0</v>
      </c>
      <c r="F21" s="62">
        <f>MAYIS!D17</f>
        <v>0</v>
      </c>
      <c r="G21" s="58">
        <f>MAYIS!E17</f>
        <v>0</v>
      </c>
      <c r="H21" s="61">
        <f>MAYIS!F17</f>
        <v>0</v>
      </c>
      <c r="I21" s="63">
        <f>MAYIS!G17</f>
        <v>0</v>
      </c>
      <c r="J21" s="60">
        <f>MAYIS!H17</f>
        <v>0</v>
      </c>
      <c r="K21" s="61">
        <f>MAYIS!I17</f>
        <v>0</v>
      </c>
      <c r="L21" s="62">
        <f>MAYIS!J17</f>
        <v>0</v>
      </c>
      <c r="M21" s="58">
        <f>MAYIS!K17</f>
        <v>0</v>
      </c>
      <c r="N21" s="61">
        <f>MAYIS!L17</f>
        <v>0</v>
      </c>
      <c r="O21" s="62">
        <f>MAYIS!M17</f>
        <v>0</v>
      </c>
      <c r="P21" s="560"/>
      <c r="Q21" s="560"/>
      <c r="R21" s="560"/>
      <c r="S21" s="560"/>
      <c r="T21" s="560"/>
      <c r="U21" s="560"/>
    </row>
    <row r="22" spans="1:21" ht="18" customHeight="1" x14ac:dyDescent="0.3">
      <c r="A22" s="510"/>
      <c r="B22" s="510"/>
      <c r="C22" s="510"/>
      <c r="D22" s="47">
        <f>MAYIS!B18</f>
        <v>0</v>
      </c>
      <c r="E22" s="48">
        <f>MAYIS!C18</f>
        <v>0</v>
      </c>
      <c r="F22" s="49">
        <f>MAYIS!D18</f>
        <v>0</v>
      </c>
      <c r="G22" s="47">
        <f>MAYIS!E18</f>
        <v>0</v>
      </c>
      <c r="H22" s="48">
        <f>MAYIS!F18</f>
        <v>0</v>
      </c>
      <c r="I22" s="50">
        <f>MAYIS!G18</f>
        <v>0</v>
      </c>
      <c r="J22" s="51">
        <f>MAYIS!H18</f>
        <v>0</v>
      </c>
      <c r="K22" s="48">
        <f>MAYIS!I18</f>
        <v>0</v>
      </c>
      <c r="L22" s="49">
        <f>MAYIS!J18</f>
        <v>0</v>
      </c>
      <c r="M22" s="47">
        <f>MAYIS!K18</f>
        <v>0</v>
      </c>
      <c r="N22" s="48">
        <f>MAYIS!L18</f>
        <v>0</v>
      </c>
      <c r="O22" s="49">
        <f>MAYIS!M18</f>
        <v>0</v>
      </c>
      <c r="P22" s="560"/>
      <c r="Q22" s="560"/>
      <c r="R22" s="560"/>
      <c r="S22" s="560"/>
      <c r="T22" s="560"/>
      <c r="U22" s="560"/>
    </row>
    <row r="23" spans="1:21" ht="18" customHeight="1" x14ac:dyDescent="0.3">
      <c r="A23" s="510"/>
      <c r="B23" s="510"/>
      <c r="C23" s="510"/>
      <c r="D23" s="58">
        <f>MAYIS!B19</f>
        <v>0</v>
      </c>
      <c r="E23" s="61">
        <f>MAYIS!C19</f>
        <v>0</v>
      </c>
      <c r="F23" s="62">
        <f>MAYIS!D19</f>
        <v>0</v>
      </c>
      <c r="G23" s="58">
        <f>MAYIS!E19</f>
        <v>0</v>
      </c>
      <c r="H23" s="61">
        <f>MAYIS!F19</f>
        <v>0</v>
      </c>
      <c r="I23" s="63">
        <f>MAYIS!G19</f>
        <v>0</v>
      </c>
      <c r="J23" s="60">
        <f>MAYIS!H19</f>
        <v>0</v>
      </c>
      <c r="K23" s="61">
        <f>MAYIS!I19</f>
        <v>0</v>
      </c>
      <c r="L23" s="62">
        <f>MAYIS!J19</f>
        <v>0</v>
      </c>
      <c r="M23" s="58">
        <f>MAYIS!K19</f>
        <v>0</v>
      </c>
      <c r="N23" s="61">
        <f>MAYIS!L19</f>
        <v>0</v>
      </c>
      <c r="O23" s="62">
        <f>MAYIS!M19</f>
        <v>0</v>
      </c>
      <c r="P23" s="560"/>
      <c r="Q23" s="560"/>
      <c r="R23" s="560"/>
      <c r="S23" s="560"/>
      <c r="T23" s="560"/>
      <c r="U23" s="560"/>
    </row>
    <row r="24" spans="1:21" ht="18" customHeight="1" x14ac:dyDescent="0.3">
      <c r="A24" s="510"/>
      <c r="B24" s="510"/>
      <c r="C24" s="510"/>
      <c r="D24" s="47">
        <f>MAYIS!B20</f>
        <v>0</v>
      </c>
      <c r="E24" s="48">
        <f>MAYIS!C20</f>
        <v>0</v>
      </c>
      <c r="F24" s="49">
        <f>MAYIS!D20</f>
        <v>0</v>
      </c>
      <c r="G24" s="47">
        <f>MAYIS!E20</f>
        <v>0</v>
      </c>
      <c r="H24" s="48">
        <f>MAYIS!F20</f>
        <v>0</v>
      </c>
      <c r="I24" s="50">
        <f>MAYIS!G20</f>
        <v>0</v>
      </c>
      <c r="J24" s="51">
        <f>MAYIS!H20</f>
        <v>0</v>
      </c>
      <c r="K24" s="48">
        <f>MAYIS!I20</f>
        <v>0</v>
      </c>
      <c r="L24" s="49">
        <f>MAYIS!J20</f>
        <v>0</v>
      </c>
      <c r="M24" s="47">
        <f>MAYIS!K20</f>
        <v>0</v>
      </c>
      <c r="N24" s="48">
        <f>MAYIS!L20</f>
        <v>0</v>
      </c>
      <c r="O24" s="49">
        <f>MAYIS!M20</f>
        <v>0</v>
      </c>
      <c r="P24" s="560"/>
      <c r="Q24" s="560"/>
      <c r="R24" s="560"/>
      <c r="S24" s="560"/>
      <c r="T24" s="560"/>
      <c r="U24" s="560"/>
    </row>
    <row r="25" spans="1:21" ht="18" customHeight="1" x14ac:dyDescent="0.3">
      <c r="A25" s="510"/>
      <c r="B25" s="510"/>
      <c r="C25" s="510"/>
      <c r="D25" s="58">
        <f>MAYIS!B21</f>
        <v>0</v>
      </c>
      <c r="E25" s="61">
        <f>MAYIS!C21</f>
        <v>0</v>
      </c>
      <c r="F25" s="62">
        <f>MAYIS!D21</f>
        <v>0</v>
      </c>
      <c r="G25" s="58">
        <f>MAYIS!E21</f>
        <v>0</v>
      </c>
      <c r="H25" s="61">
        <f>MAYIS!F21</f>
        <v>0</v>
      </c>
      <c r="I25" s="63">
        <f>MAYIS!G21</f>
        <v>0</v>
      </c>
      <c r="J25" s="60">
        <f>MAYIS!H21</f>
        <v>0</v>
      </c>
      <c r="K25" s="61">
        <f>MAYIS!I21</f>
        <v>0</v>
      </c>
      <c r="L25" s="62">
        <f>MAYIS!J21</f>
        <v>0</v>
      </c>
      <c r="M25" s="58">
        <f>MAYIS!K21</f>
        <v>0</v>
      </c>
      <c r="N25" s="61">
        <f>MAYIS!L21</f>
        <v>0</v>
      </c>
      <c r="O25" s="62">
        <f>MAYIS!M21</f>
        <v>0</v>
      </c>
      <c r="P25" s="560"/>
      <c r="Q25" s="560"/>
      <c r="R25" s="560"/>
      <c r="S25" s="560"/>
      <c r="T25" s="560"/>
      <c r="U25" s="560"/>
    </row>
    <row r="26" spans="1:21" ht="18" customHeight="1" x14ac:dyDescent="0.3">
      <c r="A26" s="510"/>
      <c r="B26" s="510"/>
      <c r="C26" s="510"/>
      <c r="D26" s="47">
        <f>MAYIS!B22</f>
        <v>0</v>
      </c>
      <c r="E26" s="48">
        <f>MAYIS!C22</f>
        <v>0</v>
      </c>
      <c r="F26" s="49">
        <f>MAYIS!D22</f>
        <v>0</v>
      </c>
      <c r="G26" s="47">
        <f>MAYIS!E22</f>
        <v>0</v>
      </c>
      <c r="H26" s="48">
        <f>MAYIS!F22</f>
        <v>0</v>
      </c>
      <c r="I26" s="50">
        <f>MAYIS!G22</f>
        <v>0</v>
      </c>
      <c r="J26" s="51">
        <f>MAYIS!H22</f>
        <v>0</v>
      </c>
      <c r="K26" s="48">
        <f>MAYIS!I22</f>
        <v>0</v>
      </c>
      <c r="L26" s="49">
        <f>MAYIS!J22</f>
        <v>0</v>
      </c>
      <c r="M26" s="47">
        <f>MAYIS!K22</f>
        <v>0</v>
      </c>
      <c r="N26" s="48">
        <f>MAYIS!L22</f>
        <v>0</v>
      </c>
      <c r="O26" s="49">
        <f>MAYIS!M22</f>
        <v>0</v>
      </c>
      <c r="P26" s="560"/>
      <c r="Q26" s="560"/>
      <c r="R26" s="560"/>
      <c r="S26" s="560"/>
      <c r="T26" s="560"/>
      <c r="U26" s="560"/>
    </row>
    <row r="27" spans="1:21" ht="18" customHeight="1" x14ac:dyDescent="0.3">
      <c r="A27" s="510"/>
      <c r="B27" s="510"/>
      <c r="C27" s="510"/>
      <c r="D27" s="58">
        <f>MAYIS!B23</f>
        <v>0</v>
      </c>
      <c r="E27" s="61">
        <f>MAYIS!C23</f>
        <v>0</v>
      </c>
      <c r="F27" s="62">
        <f>MAYIS!D23</f>
        <v>0</v>
      </c>
      <c r="G27" s="58">
        <f>MAYIS!E23</f>
        <v>0</v>
      </c>
      <c r="H27" s="61">
        <f>MAYIS!F23</f>
        <v>0</v>
      </c>
      <c r="I27" s="63">
        <f>MAYIS!G23</f>
        <v>0</v>
      </c>
      <c r="J27" s="60">
        <f>MAYIS!H23</f>
        <v>0</v>
      </c>
      <c r="K27" s="61">
        <f>MAYIS!I23</f>
        <v>0</v>
      </c>
      <c r="L27" s="62">
        <f>MAYIS!J23</f>
        <v>0</v>
      </c>
      <c r="M27" s="58">
        <f>MAYIS!K23</f>
        <v>0</v>
      </c>
      <c r="N27" s="61">
        <f>MAYIS!L23</f>
        <v>0</v>
      </c>
      <c r="O27" s="62">
        <f>MAYIS!M23</f>
        <v>0</v>
      </c>
      <c r="P27" s="560"/>
      <c r="Q27" s="560"/>
      <c r="R27" s="560"/>
      <c r="S27" s="560"/>
      <c r="T27" s="560"/>
      <c r="U27" s="560"/>
    </row>
    <row r="28" spans="1:21" ht="18" customHeight="1" x14ac:dyDescent="0.3">
      <c r="A28" s="510"/>
      <c r="B28" s="510"/>
      <c r="C28" s="510"/>
      <c r="D28" s="47">
        <f>MAYIS!B24</f>
        <v>0</v>
      </c>
      <c r="E28" s="48">
        <f>MAYIS!C24</f>
        <v>0</v>
      </c>
      <c r="F28" s="49">
        <f>MAYIS!D24</f>
        <v>0</v>
      </c>
      <c r="G28" s="47">
        <f>MAYIS!E24</f>
        <v>0</v>
      </c>
      <c r="H28" s="48">
        <f>MAYIS!F24</f>
        <v>0</v>
      </c>
      <c r="I28" s="50">
        <f>MAYIS!G24</f>
        <v>0</v>
      </c>
      <c r="J28" s="51">
        <f>MAYIS!H24</f>
        <v>0</v>
      </c>
      <c r="K28" s="48">
        <f>MAYIS!I24</f>
        <v>0</v>
      </c>
      <c r="L28" s="49">
        <f>MAYIS!J24</f>
        <v>0</v>
      </c>
      <c r="M28" s="47">
        <f>MAYIS!K24</f>
        <v>0</v>
      </c>
      <c r="N28" s="48">
        <f>MAYIS!L24</f>
        <v>0</v>
      </c>
      <c r="O28" s="49">
        <f>MAYIS!M24</f>
        <v>0</v>
      </c>
      <c r="P28" s="560"/>
      <c r="Q28" s="560"/>
      <c r="R28" s="560"/>
      <c r="S28" s="560"/>
      <c r="T28" s="560"/>
      <c r="U28" s="560"/>
    </row>
    <row r="29" spans="1:21" ht="18" customHeight="1" x14ac:dyDescent="0.3">
      <c r="A29" s="510"/>
      <c r="B29" s="510"/>
      <c r="C29" s="510"/>
      <c r="D29" s="58">
        <f>MAYIS!B25</f>
        <v>0</v>
      </c>
      <c r="E29" s="61">
        <f>MAYIS!C25</f>
        <v>0</v>
      </c>
      <c r="F29" s="62">
        <f>MAYIS!D25</f>
        <v>0</v>
      </c>
      <c r="G29" s="58">
        <f>MAYIS!E25</f>
        <v>0</v>
      </c>
      <c r="H29" s="61">
        <f>MAYIS!F25</f>
        <v>0</v>
      </c>
      <c r="I29" s="63">
        <f>MAYIS!G25</f>
        <v>0</v>
      </c>
      <c r="J29" s="60">
        <f>MAYIS!H25</f>
        <v>0</v>
      </c>
      <c r="K29" s="61">
        <f>MAYIS!I25</f>
        <v>0</v>
      </c>
      <c r="L29" s="62">
        <f>MAYIS!J25</f>
        <v>0</v>
      </c>
      <c r="M29" s="58">
        <f>MAYIS!K25</f>
        <v>0</v>
      </c>
      <c r="N29" s="61">
        <f>MAYIS!L25</f>
        <v>0</v>
      </c>
      <c r="O29" s="62">
        <f>MAYIS!M25</f>
        <v>0</v>
      </c>
      <c r="P29" s="560"/>
      <c r="Q29" s="560"/>
      <c r="R29" s="560"/>
      <c r="S29" s="560"/>
      <c r="T29" s="560"/>
      <c r="U29" s="560"/>
    </row>
    <row r="30" spans="1:21" ht="18" customHeight="1" x14ac:dyDescent="0.3">
      <c r="A30" s="510"/>
      <c r="B30" s="510"/>
      <c r="C30" s="510"/>
      <c r="D30" s="47">
        <f>MAYIS!B26</f>
        <v>0</v>
      </c>
      <c r="E30" s="48">
        <f>MAYIS!C26</f>
        <v>0</v>
      </c>
      <c r="F30" s="49">
        <f>MAYIS!D26</f>
        <v>0</v>
      </c>
      <c r="G30" s="47">
        <f>MAYIS!E26</f>
        <v>0</v>
      </c>
      <c r="H30" s="48">
        <f>MAYIS!F26</f>
        <v>0</v>
      </c>
      <c r="I30" s="50">
        <f>MAYIS!G26</f>
        <v>0</v>
      </c>
      <c r="J30" s="51">
        <f>MAYIS!H26</f>
        <v>0</v>
      </c>
      <c r="K30" s="48">
        <f>MAYIS!I26</f>
        <v>0</v>
      </c>
      <c r="L30" s="49">
        <f>MAYIS!J26</f>
        <v>0</v>
      </c>
      <c r="M30" s="47">
        <f>MAYIS!K26</f>
        <v>0</v>
      </c>
      <c r="N30" s="48">
        <f>MAYIS!L26</f>
        <v>0</v>
      </c>
      <c r="O30" s="49">
        <f>MAYIS!M26</f>
        <v>0</v>
      </c>
      <c r="P30" s="560"/>
      <c r="Q30" s="560"/>
      <c r="R30" s="560"/>
      <c r="S30" s="560"/>
      <c r="T30" s="560"/>
      <c r="U30" s="560"/>
    </row>
    <row r="31" spans="1:21" ht="18" customHeight="1" x14ac:dyDescent="0.3">
      <c r="A31" s="510"/>
      <c r="B31" s="510"/>
      <c r="C31" s="510"/>
      <c r="D31" s="58">
        <f>MAYIS!B27</f>
        <v>0</v>
      </c>
      <c r="E31" s="61">
        <f>MAYIS!C27</f>
        <v>0</v>
      </c>
      <c r="F31" s="62">
        <f>MAYIS!D27</f>
        <v>0</v>
      </c>
      <c r="G31" s="58">
        <f>MAYIS!E27</f>
        <v>0</v>
      </c>
      <c r="H31" s="61">
        <f>MAYIS!F27</f>
        <v>0</v>
      </c>
      <c r="I31" s="63">
        <f>MAYIS!G27</f>
        <v>0</v>
      </c>
      <c r="J31" s="60">
        <f>MAYIS!H27</f>
        <v>0</v>
      </c>
      <c r="K31" s="61">
        <f>MAYIS!I27</f>
        <v>0</v>
      </c>
      <c r="L31" s="62">
        <f>MAYIS!J27</f>
        <v>0</v>
      </c>
      <c r="M31" s="58">
        <f>MAYIS!K27</f>
        <v>0</v>
      </c>
      <c r="N31" s="61">
        <f>MAYIS!L27</f>
        <v>0</v>
      </c>
      <c r="O31" s="62">
        <f>MAYIS!M27</f>
        <v>0</v>
      </c>
      <c r="P31" s="560"/>
      <c r="Q31" s="560"/>
      <c r="R31" s="560"/>
      <c r="S31" s="560"/>
      <c r="T31" s="560"/>
      <c r="U31" s="560"/>
    </row>
    <row r="32" spans="1:21" ht="18" customHeight="1" x14ac:dyDescent="0.3">
      <c r="A32" s="510"/>
      <c r="B32" s="510"/>
      <c r="C32" s="510"/>
      <c r="D32" s="47">
        <f>MAYIS!B28</f>
        <v>0</v>
      </c>
      <c r="E32" s="48">
        <f>MAYIS!C28</f>
        <v>0</v>
      </c>
      <c r="F32" s="49">
        <f>MAYIS!D28</f>
        <v>0</v>
      </c>
      <c r="G32" s="47">
        <f>MAYIS!E28</f>
        <v>0</v>
      </c>
      <c r="H32" s="48">
        <f>MAYIS!F28</f>
        <v>0</v>
      </c>
      <c r="I32" s="50">
        <f>MAYIS!G28</f>
        <v>0</v>
      </c>
      <c r="J32" s="51">
        <f>MAYIS!H28</f>
        <v>0</v>
      </c>
      <c r="K32" s="48">
        <f>MAYIS!I28</f>
        <v>0</v>
      </c>
      <c r="L32" s="49">
        <f>MAYIS!J28</f>
        <v>0</v>
      </c>
      <c r="M32" s="47">
        <f>MAYIS!K28</f>
        <v>0</v>
      </c>
      <c r="N32" s="48">
        <f>MAYIS!L28</f>
        <v>0</v>
      </c>
      <c r="O32" s="49">
        <f>MAYIS!M28</f>
        <v>0</v>
      </c>
      <c r="P32" s="560"/>
      <c r="Q32" s="560"/>
      <c r="R32" s="560"/>
      <c r="S32" s="560"/>
      <c r="T32" s="560"/>
      <c r="U32" s="560"/>
    </row>
    <row r="33" spans="1:21" ht="18" customHeight="1" x14ac:dyDescent="0.3">
      <c r="A33" s="510"/>
      <c r="B33" s="510"/>
      <c r="C33" s="510"/>
      <c r="D33" s="58">
        <f>MAYIS!B29</f>
        <v>0</v>
      </c>
      <c r="E33" s="61">
        <f>MAYIS!C29</f>
        <v>0</v>
      </c>
      <c r="F33" s="62">
        <f>MAYIS!D29</f>
        <v>0</v>
      </c>
      <c r="G33" s="58">
        <f>MAYIS!E29</f>
        <v>0</v>
      </c>
      <c r="H33" s="61">
        <f>MAYIS!F29</f>
        <v>0</v>
      </c>
      <c r="I33" s="63">
        <f>MAYIS!G29</f>
        <v>0</v>
      </c>
      <c r="J33" s="60">
        <f>MAYIS!H29</f>
        <v>0</v>
      </c>
      <c r="K33" s="61">
        <f>MAYIS!I29</f>
        <v>0</v>
      </c>
      <c r="L33" s="62">
        <f>MAYIS!J29</f>
        <v>0</v>
      </c>
      <c r="M33" s="58">
        <f>MAYIS!K29</f>
        <v>0</v>
      </c>
      <c r="N33" s="61">
        <f>MAYIS!L29</f>
        <v>0</v>
      </c>
      <c r="O33" s="62">
        <f>MAYIS!M29</f>
        <v>0</v>
      </c>
      <c r="P33" s="560"/>
      <c r="Q33" s="560"/>
      <c r="R33" s="560"/>
      <c r="S33" s="560"/>
      <c r="T33" s="560"/>
      <c r="U33" s="560"/>
    </row>
    <row r="34" spans="1:21" ht="18" customHeight="1" x14ac:dyDescent="0.3">
      <c r="A34" s="510"/>
      <c r="B34" s="510"/>
      <c r="C34" s="510"/>
      <c r="D34" s="47">
        <f>MAYIS!B30</f>
        <v>0</v>
      </c>
      <c r="E34" s="48">
        <f>MAYIS!C30</f>
        <v>0</v>
      </c>
      <c r="F34" s="49">
        <f>MAYIS!D30</f>
        <v>0</v>
      </c>
      <c r="G34" s="47">
        <f>MAYIS!E30</f>
        <v>0</v>
      </c>
      <c r="H34" s="48">
        <f>MAYIS!F30</f>
        <v>0</v>
      </c>
      <c r="I34" s="50">
        <f>MAYIS!G30</f>
        <v>0</v>
      </c>
      <c r="J34" s="51">
        <f>MAYIS!H30</f>
        <v>0</v>
      </c>
      <c r="K34" s="48">
        <f>MAYIS!I30</f>
        <v>0</v>
      </c>
      <c r="L34" s="49">
        <f>MAYIS!J30</f>
        <v>0</v>
      </c>
      <c r="M34" s="47">
        <f>MAYIS!K30</f>
        <v>0</v>
      </c>
      <c r="N34" s="48">
        <f>MAYIS!L30</f>
        <v>0</v>
      </c>
      <c r="O34" s="49">
        <f>MAYIS!M30</f>
        <v>0</v>
      </c>
      <c r="P34" s="560"/>
      <c r="Q34" s="560"/>
      <c r="R34" s="560"/>
      <c r="S34" s="560"/>
      <c r="T34" s="560"/>
      <c r="U34" s="560"/>
    </row>
    <row r="35" spans="1:21" ht="18" customHeight="1" x14ac:dyDescent="0.3">
      <c r="A35" s="510"/>
      <c r="B35" s="510"/>
      <c r="C35" s="510"/>
      <c r="D35" s="58">
        <f>MAYIS!B31</f>
        <v>0</v>
      </c>
      <c r="E35" s="61">
        <f>MAYIS!C31</f>
        <v>0</v>
      </c>
      <c r="F35" s="62">
        <f>MAYIS!D31</f>
        <v>0</v>
      </c>
      <c r="G35" s="58">
        <f>MAYIS!E31</f>
        <v>0</v>
      </c>
      <c r="H35" s="61">
        <f>MAYIS!F31</f>
        <v>0</v>
      </c>
      <c r="I35" s="63">
        <f>MAYIS!G31</f>
        <v>0</v>
      </c>
      <c r="J35" s="60">
        <f>MAYIS!H31</f>
        <v>0</v>
      </c>
      <c r="K35" s="61">
        <f>MAYIS!I31</f>
        <v>0</v>
      </c>
      <c r="L35" s="62">
        <f>MAYIS!J31</f>
        <v>0</v>
      </c>
      <c r="M35" s="58">
        <f>MAYIS!K31</f>
        <v>0</v>
      </c>
      <c r="N35" s="61">
        <f>MAYIS!L31</f>
        <v>0</v>
      </c>
      <c r="O35" s="62">
        <f>MAYIS!M31</f>
        <v>0</v>
      </c>
      <c r="P35" s="560"/>
      <c r="Q35" s="560"/>
      <c r="R35" s="560"/>
      <c r="S35" s="560"/>
      <c r="T35" s="560"/>
      <c r="U35" s="560"/>
    </row>
    <row r="36" spans="1:21" ht="18" customHeight="1" x14ac:dyDescent="0.3">
      <c r="A36" s="510"/>
      <c r="B36" s="510"/>
      <c r="C36" s="510"/>
      <c r="D36" s="47">
        <f>MAYIS!B32</f>
        <v>0</v>
      </c>
      <c r="E36" s="48">
        <f>MAYIS!C32</f>
        <v>0</v>
      </c>
      <c r="F36" s="49">
        <f>MAYIS!D32</f>
        <v>0</v>
      </c>
      <c r="G36" s="47">
        <f>MAYIS!E32</f>
        <v>0</v>
      </c>
      <c r="H36" s="48">
        <f>MAYIS!F32</f>
        <v>0</v>
      </c>
      <c r="I36" s="50">
        <f>MAYIS!G32</f>
        <v>0</v>
      </c>
      <c r="J36" s="51">
        <f>MAYIS!H32</f>
        <v>0</v>
      </c>
      <c r="K36" s="48">
        <f>MAYIS!I32</f>
        <v>0</v>
      </c>
      <c r="L36" s="49">
        <f>MAYIS!J32</f>
        <v>0</v>
      </c>
      <c r="M36" s="47">
        <f>MAYIS!K32</f>
        <v>0</v>
      </c>
      <c r="N36" s="48">
        <f>MAYIS!L32</f>
        <v>0</v>
      </c>
      <c r="O36" s="49">
        <f>MAYIS!M32</f>
        <v>0</v>
      </c>
      <c r="P36" s="560"/>
      <c r="Q36" s="560"/>
      <c r="R36" s="560"/>
      <c r="S36" s="560"/>
      <c r="T36" s="560"/>
      <c r="U36" s="560"/>
    </row>
    <row r="37" spans="1:21" ht="18" customHeight="1" x14ac:dyDescent="0.3">
      <c r="A37" s="510"/>
      <c r="B37" s="510"/>
      <c r="C37" s="510"/>
      <c r="D37" s="58">
        <f>MAYIS!B33</f>
        <v>0</v>
      </c>
      <c r="E37" s="61">
        <f>MAYIS!C33</f>
        <v>0</v>
      </c>
      <c r="F37" s="62">
        <f>MAYIS!D33</f>
        <v>0</v>
      </c>
      <c r="G37" s="58">
        <f>MAYIS!E33</f>
        <v>0</v>
      </c>
      <c r="H37" s="61">
        <f>MAYIS!F33</f>
        <v>0</v>
      </c>
      <c r="I37" s="63">
        <f>MAYIS!G33</f>
        <v>0</v>
      </c>
      <c r="J37" s="60">
        <f>MAYIS!H33</f>
        <v>0</v>
      </c>
      <c r="K37" s="61">
        <f>MAYIS!I33</f>
        <v>0</v>
      </c>
      <c r="L37" s="62">
        <f>MAYIS!J33</f>
        <v>0</v>
      </c>
      <c r="M37" s="58">
        <f>MAYIS!K33</f>
        <v>0</v>
      </c>
      <c r="N37" s="61">
        <f>MAYIS!L33</f>
        <v>0</v>
      </c>
      <c r="O37" s="62">
        <f>MAYIS!M33</f>
        <v>0</v>
      </c>
      <c r="P37" s="560"/>
      <c r="Q37" s="560"/>
      <c r="R37" s="560"/>
      <c r="S37" s="560"/>
      <c r="T37" s="560"/>
      <c r="U37" s="560"/>
    </row>
    <row r="38" spans="1:21" ht="18" customHeight="1" x14ac:dyDescent="0.3">
      <c r="A38" s="510"/>
      <c r="B38" s="510"/>
      <c r="C38" s="510"/>
      <c r="D38" s="47">
        <f>MAYIS!B34</f>
        <v>0</v>
      </c>
      <c r="E38" s="48">
        <f>MAYIS!C34</f>
        <v>0</v>
      </c>
      <c r="F38" s="49">
        <f>MAYIS!D34</f>
        <v>0</v>
      </c>
      <c r="G38" s="47">
        <f>MAYIS!E34</f>
        <v>0</v>
      </c>
      <c r="H38" s="48">
        <f>MAYIS!F34</f>
        <v>0</v>
      </c>
      <c r="I38" s="50">
        <f>MAYIS!G34</f>
        <v>0</v>
      </c>
      <c r="J38" s="51">
        <f>MAYIS!H34</f>
        <v>0</v>
      </c>
      <c r="K38" s="48">
        <f>MAYIS!I34</f>
        <v>0</v>
      </c>
      <c r="L38" s="49">
        <f>MAYIS!J34</f>
        <v>0</v>
      </c>
      <c r="M38" s="47">
        <f>MAYIS!K34</f>
        <v>0</v>
      </c>
      <c r="N38" s="48">
        <f>MAYIS!L34</f>
        <v>0</v>
      </c>
      <c r="O38" s="49">
        <f>MAYIS!M34</f>
        <v>0</v>
      </c>
      <c r="P38" s="560"/>
      <c r="Q38" s="560"/>
      <c r="R38" s="560"/>
      <c r="S38" s="560"/>
      <c r="T38" s="560"/>
      <c r="U38" s="560"/>
    </row>
    <row r="39" spans="1:21" ht="18" customHeight="1" x14ac:dyDescent="0.3">
      <c r="A39" s="510"/>
      <c r="B39" s="510"/>
      <c r="C39" s="510"/>
      <c r="D39" s="58">
        <f>MAYIS!B35</f>
        <v>0</v>
      </c>
      <c r="E39" s="61">
        <f>MAYIS!C35</f>
        <v>0</v>
      </c>
      <c r="F39" s="62">
        <f>MAYIS!D35</f>
        <v>0</v>
      </c>
      <c r="G39" s="58">
        <f>MAYIS!E35</f>
        <v>0</v>
      </c>
      <c r="H39" s="61">
        <f>MAYIS!F35</f>
        <v>0</v>
      </c>
      <c r="I39" s="63">
        <f>MAYIS!G35</f>
        <v>0</v>
      </c>
      <c r="J39" s="60">
        <f>MAYIS!H35</f>
        <v>0</v>
      </c>
      <c r="K39" s="61">
        <f>MAYIS!I35</f>
        <v>0</v>
      </c>
      <c r="L39" s="62">
        <f>MAYIS!J35</f>
        <v>0</v>
      </c>
      <c r="M39" s="58">
        <f>MAYIS!K35</f>
        <v>0</v>
      </c>
      <c r="N39" s="61">
        <f>MAYIS!L35</f>
        <v>0</v>
      </c>
      <c r="O39" s="62">
        <f>MAYIS!M35</f>
        <v>0</v>
      </c>
      <c r="P39" s="560"/>
      <c r="Q39" s="560"/>
      <c r="R39" s="560"/>
      <c r="S39" s="560"/>
      <c r="T39" s="560"/>
      <c r="U39" s="560"/>
    </row>
    <row r="40" spans="1:21" ht="18" customHeight="1" x14ac:dyDescent="0.3">
      <c r="A40" s="510"/>
      <c r="B40" s="510"/>
      <c r="C40" s="510"/>
      <c r="D40" s="47">
        <f>MAYIS!B36</f>
        <v>0</v>
      </c>
      <c r="E40" s="48">
        <f>MAYIS!C36</f>
        <v>0</v>
      </c>
      <c r="F40" s="49">
        <f>MAYIS!D36</f>
        <v>0</v>
      </c>
      <c r="G40" s="47">
        <f>MAYIS!E36</f>
        <v>0</v>
      </c>
      <c r="H40" s="48">
        <f>MAYIS!F36</f>
        <v>0</v>
      </c>
      <c r="I40" s="50">
        <f>MAYIS!G36</f>
        <v>0</v>
      </c>
      <c r="J40" s="51">
        <f>MAYIS!H36</f>
        <v>0</v>
      </c>
      <c r="K40" s="48">
        <f>MAYIS!I36</f>
        <v>0</v>
      </c>
      <c r="L40" s="49">
        <f>MAYIS!J36</f>
        <v>0</v>
      </c>
      <c r="M40" s="47">
        <f>MAYIS!K36</f>
        <v>0</v>
      </c>
      <c r="N40" s="48">
        <f>MAYIS!L36</f>
        <v>0</v>
      </c>
      <c r="O40" s="49">
        <f>MAYIS!M36</f>
        <v>0</v>
      </c>
      <c r="P40" s="560"/>
      <c r="Q40" s="560"/>
      <c r="R40" s="560"/>
      <c r="S40" s="560"/>
      <c r="T40" s="560"/>
      <c r="U40" s="560"/>
    </row>
    <row r="41" spans="1:21" ht="18" customHeight="1" x14ac:dyDescent="0.3">
      <c r="A41" s="510"/>
      <c r="B41" s="510"/>
      <c r="C41" s="510"/>
      <c r="D41" s="58">
        <f>MAYIS!B37</f>
        <v>0</v>
      </c>
      <c r="E41" s="61">
        <f>MAYIS!C37</f>
        <v>0</v>
      </c>
      <c r="F41" s="62">
        <f>MAYIS!D37</f>
        <v>0</v>
      </c>
      <c r="G41" s="58">
        <f>MAYIS!E37</f>
        <v>0</v>
      </c>
      <c r="H41" s="61">
        <f>MAYIS!F37</f>
        <v>0</v>
      </c>
      <c r="I41" s="63">
        <f>MAYIS!G37</f>
        <v>0</v>
      </c>
      <c r="J41" s="60">
        <f>MAYIS!H37</f>
        <v>0</v>
      </c>
      <c r="K41" s="61">
        <f>MAYIS!I37</f>
        <v>0</v>
      </c>
      <c r="L41" s="62">
        <f>MAYIS!J37</f>
        <v>0</v>
      </c>
      <c r="M41" s="58">
        <f>MAYIS!K37</f>
        <v>0</v>
      </c>
      <c r="N41" s="61">
        <f>MAYIS!L37</f>
        <v>0</v>
      </c>
      <c r="O41" s="62">
        <f>MAYIS!M37</f>
        <v>0</v>
      </c>
      <c r="P41" s="560"/>
      <c r="Q41" s="560"/>
      <c r="R41" s="560"/>
      <c r="S41" s="560"/>
      <c r="T41" s="560"/>
      <c r="U41" s="560"/>
    </row>
    <row r="42" spans="1:21" ht="18" customHeight="1" x14ac:dyDescent="0.3">
      <c r="A42" s="510"/>
      <c r="B42" s="510"/>
      <c r="C42" s="510"/>
      <c r="D42" s="47">
        <f>MAYIS!B38</f>
        <v>0</v>
      </c>
      <c r="E42" s="48">
        <f>MAYIS!C38</f>
        <v>0</v>
      </c>
      <c r="F42" s="49">
        <f>MAYIS!D38</f>
        <v>0</v>
      </c>
      <c r="G42" s="47">
        <f>MAYIS!E38</f>
        <v>0</v>
      </c>
      <c r="H42" s="48">
        <f>MAYIS!F38</f>
        <v>0</v>
      </c>
      <c r="I42" s="50">
        <f>MAYIS!G38</f>
        <v>0</v>
      </c>
      <c r="J42" s="51">
        <f>MAYIS!H38</f>
        <v>0</v>
      </c>
      <c r="K42" s="48">
        <f>MAYIS!I38</f>
        <v>0</v>
      </c>
      <c r="L42" s="49">
        <f>MAYIS!J38</f>
        <v>0</v>
      </c>
      <c r="M42" s="47">
        <f>MAYIS!K38</f>
        <v>0</v>
      </c>
      <c r="N42" s="48">
        <f>MAYIS!L38</f>
        <v>0</v>
      </c>
      <c r="O42" s="49">
        <f>MAYIS!M38</f>
        <v>0</v>
      </c>
      <c r="P42" s="560"/>
      <c r="Q42" s="560"/>
      <c r="R42" s="560"/>
      <c r="S42" s="560"/>
      <c r="T42" s="560"/>
      <c r="U42" s="560"/>
    </row>
    <row r="43" spans="1:21" ht="18" customHeight="1" x14ac:dyDescent="0.3">
      <c r="A43" s="510"/>
      <c r="B43" s="510"/>
      <c r="C43" s="510"/>
      <c r="D43" s="58">
        <f>MAYIS!B39</f>
        <v>0</v>
      </c>
      <c r="E43" s="61">
        <f>MAYIS!C39</f>
        <v>0</v>
      </c>
      <c r="F43" s="62">
        <f>MAYIS!D39</f>
        <v>0</v>
      </c>
      <c r="G43" s="58">
        <f>MAYIS!E39</f>
        <v>0</v>
      </c>
      <c r="H43" s="61">
        <f>MAYIS!F39</f>
        <v>0</v>
      </c>
      <c r="I43" s="63">
        <f>MAYIS!G39</f>
        <v>0</v>
      </c>
      <c r="J43" s="60">
        <f>MAYIS!H39</f>
        <v>0</v>
      </c>
      <c r="K43" s="61">
        <f>MAYIS!I39</f>
        <v>0</v>
      </c>
      <c r="L43" s="62">
        <f>MAYIS!J39</f>
        <v>0</v>
      </c>
      <c r="M43" s="58">
        <f>MAYIS!K39</f>
        <v>0</v>
      </c>
      <c r="N43" s="61">
        <f>MAYIS!L39</f>
        <v>0</v>
      </c>
      <c r="O43" s="62">
        <f>MAYIS!M39</f>
        <v>0</v>
      </c>
      <c r="P43" s="560"/>
      <c r="Q43" s="560"/>
      <c r="R43" s="560"/>
      <c r="S43" s="560"/>
      <c r="T43" s="560"/>
      <c r="U43" s="560"/>
    </row>
    <row r="44" spans="1:21" ht="18" customHeight="1" x14ac:dyDescent="0.3">
      <c r="A44" s="510"/>
      <c r="B44" s="510"/>
      <c r="C44" s="510"/>
      <c r="D44" s="47">
        <f>MAYIS!B40</f>
        <v>0</v>
      </c>
      <c r="E44" s="48">
        <f>MAYIS!C40</f>
        <v>0</v>
      </c>
      <c r="F44" s="49">
        <f>MAYIS!D40</f>
        <v>0</v>
      </c>
      <c r="G44" s="47">
        <f>MAYIS!E40</f>
        <v>0</v>
      </c>
      <c r="H44" s="48">
        <f>MAYIS!F40</f>
        <v>0</v>
      </c>
      <c r="I44" s="50">
        <f>MAYIS!G40</f>
        <v>0</v>
      </c>
      <c r="J44" s="51">
        <f>MAYIS!H40</f>
        <v>0</v>
      </c>
      <c r="K44" s="48">
        <f>MAYIS!I40</f>
        <v>0</v>
      </c>
      <c r="L44" s="49">
        <f>MAYIS!J40</f>
        <v>0</v>
      </c>
      <c r="M44" s="47">
        <f>MAYIS!K40</f>
        <v>0</v>
      </c>
      <c r="N44" s="48">
        <f>MAYIS!L40</f>
        <v>0</v>
      </c>
      <c r="O44" s="49">
        <f>MAYIS!M40</f>
        <v>0</v>
      </c>
      <c r="P44" s="560"/>
      <c r="Q44" s="560"/>
      <c r="R44" s="560"/>
      <c r="S44" s="560"/>
      <c r="T44" s="560"/>
      <c r="U44" s="560"/>
    </row>
    <row r="45" spans="1:21" ht="18" customHeight="1" x14ac:dyDescent="0.3">
      <c r="A45" s="510"/>
      <c r="B45" s="510"/>
      <c r="C45" s="510"/>
      <c r="D45" s="58">
        <f>MAYIS!B41</f>
        <v>0</v>
      </c>
      <c r="E45" s="61">
        <f>MAYIS!C41</f>
        <v>0</v>
      </c>
      <c r="F45" s="62">
        <f>MAYIS!D41</f>
        <v>0</v>
      </c>
      <c r="G45" s="58">
        <f>MAYIS!E41</f>
        <v>0</v>
      </c>
      <c r="H45" s="61">
        <f>MAYIS!F41</f>
        <v>0</v>
      </c>
      <c r="I45" s="63">
        <f>MAYIS!G41</f>
        <v>0</v>
      </c>
      <c r="J45" s="60">
        <f>MAYIS!H41</f>
        <v>0</v>
      </c>
      <c r="K45" s="61">
        <f>MAYIS!I41</f>
        <v>0</v>
      </c>
      <c r="L45" s="62">
        <f>MAYIS!J41</f>
        <v>0</v>
      </c>
      <c r="M45" s="58">
        <f>MAYIS!K41</f>
        <v>0</v>
      </c>
      <c r="N45" s="61">
        <f>MAYIS!L41</f>
        <v>0</v>
      </c>
      <c r="O45" s="62">
        <f>MAYIS!M41</f>
        <v>0</v>
      </c>
      <c r="P45" s="560"/>
      <c r="Q45" s="560"/>
      <c r="R45" s="560"/>
      <c r="S45" s="560"/>
      <c r="T45" s="560"/>
      <c r="U45" s="560"/>
    </row>
    <row r="46" spans="1:21" ht="18" customHeight="1" x14ac:dyDescent="0.3">
      <c r="A46" s="510"/>
      <c r="B46" s="510"/>
      <c r="C46" s="510"/>
      <c r="D46" s="47">
        <f>MAYIS!B42</f>
        <v>0</v>
      </c>
      <c r="E46" s="48">
        <f>MAYIS!C42</f>
        <v>0</v>
      </c>
      <c r="F46" s="49">
        <f>MAYIS!D42</f>
        <v>0</v>
      </c>
      <c r="G46" s="47">
        <f>MAYIS!E42</f>
        <v>0</v>
      </c>
      <c r="H46" s="48">
        <f>MAYIS!F42</f>
        <v>0</v>
      </c>
      <c r="I46" s="50">
        <f>MAYIS!G42</f>
        <v>0</v>
      </c>
      <c r="J46" s="51">
        <f>MAYIS!H42</f>
        <v>0</v>
      </c>
      <c r="K46" s="48">
        <f>MAYIS!I42</f>
        <v>0</v>
      </c>
      <c r="L46" s="49">
        <f>MAYIS!J42</f>
        <v>0</v>
      </c>
      <c r="M46" s="47">
        <f>MAYIS!K42</f>
        <v>0</v>
      </c>
      <c r="N46" s="48">
        <f>MAYIS!L42</f>
        <v>0</v>
      </c>
      <c r="O46" s="49">
        <f>MAYIS!M42</f>
        <v>0</v>
      </c>
      <c r="P46" s="560"/>
      <c r="Q46" s="560"/>
      <c r="R46" s="560"/>
      <c r="S46" s="560"/>
      <c r="T46" s="560"/>
      <c r="U46" s="560"/>
    </row>
    <row r="47" spans="1:21" ht="18" customHeight="1" x14ac:dyDescent="0.3">
      <c r="A47" s="510"/>
      <c r="B47" s="510"/>
      <c r="C47" s="510"/>
      <c r="D47" s="58">
        <f>MAYIS!B43</f>
        <v>0</v>
      </c>
      <c r="E47" s="61">
        <f>MAYIS!C43</f>
        <v>0</v>
      </c>
      <c r="F47" s="62">
        <f>MAYIS!D43</f>
        <v>0</v>
      </c>
      <c r="G47" s="58">
        <f>MAYIS!E43</f>
        <v>0</v>
      </c>
      <c r="H47" s="61">
        <f>MAYIS!F43</f>
        <v>0</v>
      </c>
      <c r="I47" s="63">
        <f>MAYIS!G43</f>
        <v>0</v>
      </c>
      <c r="J47" s="60">
        <f>MAYIS!H43</f>
        <v>0</v>
      </c>
      <c r="K47" s="61">
        <f>MAYIS!I43</f>
        <v>0</v>
      </c>
      <c r="L47" s="62">
        <f>MAYIS!J43</f>
        <v>0</v>
      </c>
      <c r="M47" s="58">
        <f>MAYIS!K43</f>
        <v>0</v>
      </c>
      <c r="N47" s="61">
        <f>MAYIS!L43</f>
        <v>0</v>
      </c>
      <c r="O47" s="62">
        <f>MAYIS!M43</f>
        <v>0</v>
      </c>
      <c r="P47" s="560"/>
      <c r="Q47" s="560"/>
      <c r="R47" s="560"/>
      <c r="S47" s="560"/>
      <c r="T47" s="560"/>
      <c r="U47" s="560"/>
    </row>
    <row r="48" spans="1:21" ht="18" customHeight="1" x14ac:dyDescent="0.3">
      <c r="A48" s="510"/>
      <c r="B48" s="510"/>
      <c r="C48" s="510"/>
      <c r="D48" s="47">
        <f>MAYIS!B44</f>
        <v>0</v>
      </c>
      <c r="E48" s="48">
        <f>MAYIS!C44</f>
        <v>0</v>
      </c>
      <c r="F48" s="49">
        <f>MAYIS!D44</f>
        <v>0</v>
      </c>
      <c r="G48" s="47">
        <f>MAYIS!E44</f>
        <v>0</v>
      </c>
      <c r="H48" s="48">
        <f>MAYIS!F44</f>
        <v>0</v>
      </c>
      <c r="I48" s="50">
        <f>MAYIS!G44</f>
        <v>0</v>
      </c>
      <c r="J48" s="51">
        <f>MAYIS!H44</f>
        <v>0</v>
      </c>
      <c r="K48" s="48">
        <f>MAYIS!I44</f>
        <v>0</v>
      </c>
      <c r="L48" s="49">
        <f>MAYIS!J44</f>
        <v>0</v>
      </c>
      <c r="M48" s="47">
        <f>MAYIS!K44</f>
        <v>0</v>
      </c>
      <c r="N48" s="48">
        <f>MAYIS!L44</f>
        <v>0</v>
      </c>
      <c r="O48" s="49">
        <f>MAYIS!M44</f>
        <v>0</v>
      </c>
      <c r="P48" s="560"/>
      <c r="Q48" s="560"/>
      <c r="R48" s="560"/>
      <c r="S48" s="560"/>
      <c r="T48" s="560"/>
      <c r="U48" s="560"/>
    </row>
    <row r="49" spans="1:21" ht="18" customHeight="1" x14ac:dyDescent="0.3">
      <c r="A49" s="510"/>
      <c r="B49" s="510"/>
      <c r="C49" s="510"/>
      <c r="D49" s="58">
        <f>MAYIS!B45</f>
        <v>0</v>
      </c>
      <c r="E49" s="61">
        <f>MAYIS!C45</f>
        <v>0</v>
      </c>
      <c r="F49" s="62">
        <f>MAYIS!D45</f>
        <v>0</v>
      </c>
      <c r="G49" s="58">
        <f>MAYIS!E45</f>
        <v>0</v>
      </c>
      <c r="H49" s="61">
        <f>MAYIS!F45</f>
        <v>0</v>
      </c>
      <c r="I49" s="63">
        <f>MAYIS!G45</f>
        <v>0</v>
      </c>
      <c r="J49" s="60">
        <f>MAYIS!H45</f>
        <v>0</v>
      </c>
      <c r="K49" s="61">
        <f>MAYIS!I45</f>
        <v>0</v>
      </c>
      <c r="L49" s="62">
        <f>MAYIS!J45</f>
        <v>0</v>
      </c>
      <c r="M49" s="58">
        <f>MAYIS!K45</f>
        <v>0</v>
      </c>
      <c r="N49" s="61">
        <f>MAYIS!L45</f>
        <v>0</v>
      </c>
      <c r="O49" s="62">
        <f>MAYIS!M45</f>
        <v>0</v>
      </c>
      <c r="P49" s="560"/>
      <c r="Q49" s="560"/>
      <c r="R49" s="560"/>
      <c r="S49" s="560"/>
      <c r="T49" s="560"/>
      <c r="U49" s="560"/>
    </row>
    <row r="50" spans="1:21" ht="18" customHeight="1" x14ac:dyDescent="0.3">
      <c r="A50" s="510"/>
      <c r="B50" s="510"/>
      <c r="C50" s="510"/>
      <c r="D50" s="47">
        <f>MAYIS!B46</f>
        <v>0</v>
      </c>
      <c r="E50" s="48">
        <f>MAYIS!C46</f>
        <v>0</v>
      </c>
      <c r="F50" s="49">
        <f>MAYIS!D46</f>
        <v>0</v>
      </c>
      <c r="G50" s="47">
        <f>MAYIS!E46</f>
        <v>0</v>
      </c>
      <c r="H50" s="48">
        <f>MAYIS!F46</f>
        <v>0</v>
      </c>
      <c r="I50" s="50">
        <f>MAYIS!G46</f>
        <v>0</v>
      </c>
      <c r="J50" s="51">
        <f>MAYIS!H46</f>
        <v>0</v>
      </c>
      <c r="K50" s="48">
        <f>MAYIS!I46</f>
        <v>0</v>
      </c>
      <c r="L50" s="49">
        <f>MAYIS!J46</f>
        <v>0</v>
      </c>
      <c r="M50" s="47">
        <f>MAYIS!K46</f>
        <v>0</v>
      </c>
      <c r="N50" s="48">
        <f>MAYIS!L46</f>
        <v>0</v>
      </c>
      <c r="O50" s="49">
        <f>MAYIS!M46</f>
        <v>0</v>
      </c>
      <c r="P50" s="560"/>
      <c r="Q50" s="560"/>
      <c r="R50" s="560"/>
      <c r="S50" s="560"/>
      <c r="T50" s="560"/>
      <c r="U50" s="560"/>
    </row>
    <row r="51" spans="1:21" ht="18" customHeight="1" x14ac:dyDescent="0.3">
      <c r="A51" s="510"/>
      <c r="B51" s="510"/>
      <c r="C51" s="510"/>
      <c r="D51" s="58">
        <f>MAYIS!B47</f>
        <v>0</v>
      </c>
      <c r="E51" s="61">
        <f>MAYIS!C47</f>
        <v>0</v>
      </c>
      <c r="F51" s="62">
        <f>MAYIS!D47</f>
        <v>0</v>
      </c>
      <c r="G51" s="58">
        <f>MAYIS!E47</f>
        <v>0</v>
      </c>
      <c r="H51" s="61">
        <f>MAYIS!F47</f>
        <v>0</v>
      </c>
      <c r="I51" s="63">
        <f>MAYIS!G47</f>
        <v>0</v>
      </c>
      <c r="J51" s="60">
        <f>MAYIS!H47</f>
        <v>0</v>
      </c>
      <c r="K51" s="61">
        <f>MAYIS!I47</f>
        <v>0</v>
      </c>
      <c r="L51" s="62">
        <f>MAYIS!J47</f>
        <v>0</v>
      </c>
      <c r="M51" s="58">
        <f>MAYIS!K47</f>
        <v>0</v>
      </c>
      <c r="N51" s="61">
        <f>MAYIS!L47</f>
        <v>0</v>
      </c>
      <c r="O51" s="62">
        <f>MAYIS!M47</f>
        <v>0</v>
      </c>
      <c r="P51" s="560"/>
      <c r="Q51" s="560"/>
      <c r="R51" s="560"/>
      <c r="S51" s="560"/>
      <c r="T51" s="560"/>
      <c r="U51" s="560"/>
    </row>
    <row r="52" spans="1:21" ht="18" customHeight="1" x14ac:dyDescent="0.3">
      <c r="A52" s="510"/>
      <c r="B52" s="510"/>
      <c r="C52" s="510"/>
      <c r="D52" s="47">
        <f>MAYIS!B48</f>
        <v>0</v>
      </c>
      <c r="E52" s="48">
        <f>MAYIS!C48</f>
        <v>0</v>
      </c>
      <c r="F52" s="49">
        <f>MAYIS!D48</f>
        <v>0</v>
      </c>
      <c r="G52" s="47">
        <f>MAYIS!E48</f>
        <v>0</v>
      </c>
      <c r="H52" s="48">
        <f>MAYIS!F48</f>
        <v>0</v>
      </c>
      <c r="I52" s="50">
        <f>MAYIS!G48</f>
        <v>0</v>
      </c>
      <c r="J52" s="51">
        <f>MAYIS!H48</f>
        <v>0</v>
      </c>
      <c r="K52" s="48">
        <f>MAYIS!I48</f>
        <v>0</v>
      </c>
      <c r="L52" s="49">
        <f>MAYIS!J48</f>
        <v>0</v>
      </c>
      <c r="M52" s="47">
        <f>MAYIS!K48</f>
        <v>0</v>
      </c>
      <c r="N52" s="48">
        <f>MAYIS!L48</f>
        <v>0</v>
      </c>
      <c r="O52" s="49">
        <f>MAYIS!M48</f>
        <v>0</v>
      </c>
      <c r="P52" s="560"/>
      <c r="Q52" s="560"/>
      <c r="R52" s="560"/>
      <c r="S52" s="560"/>
      <c r="T52" s="560"/>
      <c r="U52" s="560"/>
    </row>
    <row r="53" spans="1:21" ht="18" customHeight="1" x14ac:dyDescent="0.3">
      <c r="A53" s="510"/>
      <c r="B53" s="510"/>
      <c r="C53" s="510"/>
      <c r="D53" s="58">
        <f>MAYIS!B49</f>
        <v>0</v>
      </c>
      <c r="E53" s="61">
        <f>MAYIS!C49</f>
        <v>0</v>
      </c>
      <c r="F53" s="62">
        <f>MAYIS!D49</f>
        <v>0</v>
      </c>
      <c r="G53" s="58">
        <f>MAYIS!E49</f>
        <v>0</v>
      </c>
      <c r="H53" s="61">
        <f>MAYIS!F49</f>
        <v>0</v>
      </c>
      <c r="I53" s="63">
        <f>MAYIS!G49</f>
        <v>0</v>
      </c>
      <c r="J53" s="60">
        <f>MAYIS!H49</f>
        <v>0</v>
      </c>
      <c r="K53" s="61">
        <f>MAYIS!I49</f>
        <v>0</v>
      </c>
      <c r="L53" s="62">
        <f>MAYIS!J49</f>
        <v>0</v>
      </c>
      <c r="M53" s="58">
        <f>MAYIS!K49</f>
        <v>0</v>
      </c>
      <c r="N53" s="61">
        <f>MAYIS!L49</f>
        <v>0</v>
      </c>
      <c r="O53" s="62">
        <f>MAYIS!M49</f>
        <v>0</v>
      </c>
      <c r="P53" s="560"/>
      <c r="Q53" s="560"/>
      <c r="R53" s="560"/>
      <c r="S53" s="560"/>
      <c r="T53" s="560"/>
      <c r="U53" s="560"/>
    </row>
    <row r="54" spans="1:21" ht="18" customHeight="1" x14ac:dyDescent="0.3">
      <c r="A54" s="510"/>
      <c r="B54" s="510"/>
      <c r="C54" s="510"/>
      <c r="D54" s="47">
        <f>MAYIS!B50</f>
        <v>0</v>
      </c>
      <c r="E54" s="48">
        <f>MAYIS!C50</f>
        <v>0</v>
      </c>
      <c r="F54" s="49">
        <f>MAYIS!D50</f>
        <v>0</v>
      </c>
      <c r="G54" s="47">
        <f>MAYIS!E50</f>
        <v>0</v>
      </c>
      <c r="H54" s="48">
        <f>MAYIS!F50</f>
        <v>0</v>
      </c>
      <c r="I54" s="50">
        <f>MAYIS!G50</f>
        <v>0</v>
      </c>
      <c r="J54" s="51">
        <f>MAYIS!H50</f>
        <v>0</v>
      </c>
      <c r="K54" s="48">
        <f>MAYIS!I50</f>
        <v>0</v>
      </c>
      <c r="L54" s="49">
        <f>MAYIS!J50</f>
        <v>0</v>
      </c>
      <c r="M54" s="47">
        <f>MAYIS!K50</f>
        <v>0</v>
      </c>
      <c r="N54" s="48">
        <f>MAYIS!L50</f>
        <v>0</v>
      </c>
      <c r="O54" s="49">
        <f>MAYIS!M50</f>
        <v>0</v>
      </c>
      <c r="P54" s="560"/>
      <c r="Q54" s="560"/>
      <c r="R54" s="560"/>
      <c r="S54" s="560"/>
      <c r="T54" s="560"/>
      <c r="U54" s="560"/>
    </row>
    <row r="55" spans="1:21" ht="18" customHeight="1" x14ac:dyDescent="0.3">
      <c r="A55" s="510"/>
      <c r="B55" s="510"/>
      <c r="C55" s="510"/>
      <c r="D55" s="58">
        <f>MAYIS!B51</f>
        <v>0</v>
      </c>
      <c r="E55" s="61">
        <f>MAYIS!C51</f>
        <v>0</v>
      </c>
      <c r="F55" s="62">
        <f>MAYIS!D51</f>
        <v>0</v>
      </c>
      <c r="G55" s="58">
        <f>MAYIS!E51</f>
        <v>0</v>
      </c>
      <c r="H55" s="61">
        <f>MAYIS!F51</f>
        <v>0</v>
      </c>
      <c r="I55" s="63">
        <f>MAYIS!G51</f>
        <v>0</v>
      </c>
      <c r="J55" s="60">
        <f>MAYIS!H51</f>
        <v>0</v>
      </c>
      <c r="K55" s="61">
        <f>MAYIS!I51</f>
        <v>0</v>
      </c>
      <c r="L55" s="62">
        <f>MAYIS!J51</f>
        <v>0</v>
      </c>
      <c r="M55" s="58">
        <f>MAYIS!K51</f>
        <v>0</v>
      </c>
      <c r="N55" s="61">
        <f>MAYIS!L51</f>
        <v>0</v>
      </c>
      <c r="O55" s="62">
        <f>MAYIS!M51</f>
        <v>0</v>
      </c>
      <c r="P55" s="560"/>
      <c r="Q55" s="560"/>
      <c r="R55" s="560"/>
      <c r="S55" s="560"/>
      <c r="T55" s="560"/>
      <c r="U55" s="560"/>
    </row>
    <row r="56" spans="1:21" ht="18" customHeight="1" x14ac:dyDescent="0.3">
      <c r="A56" s="510"/>
      <c r="B56" s="510"/>
      <c r="C56" s="510"/>
      <c r="D56" s="47">
        <f>MAYIS!B52</f>
        <v>0</v>
      </c>
      <c r="E56" s="48">
        <f>MAYIS!C52</f>
        <v>0</v>
      </c>
      <c r="F56" s="49">
        <f>MAYIS!D52</f>
        <v>0</v>
      </c>
      <c r="G56" s="47">
        <f>MAYIS!E52</f>
        <v>0</v>
      </c>
      <c r="H56" s="48">
        <f>MAYIS!F52</f>
        <v>0</v>
      </c>
      <c r="I56" s="50">
        <f>MAYIS!G52</f>
        <v>0</v>
      </c>
      <c r="J56" s="51">
        <f>MAYIS!H52</f>
        <v>0</v>
      </c>
      <c r="K56" s="48">
        <f>MAYIS!I52</f>
        <v>0</v>
      </c>
      <c r="L56" s="49">
        <f>MAYIS!J52</f>
        <v>0</v>
      </c>
      <c r="M56" s="47">
        <f>MAYIS!K52</f>
        <v>0</v>
      </c>
      <c r="N56" s="48">
        <f>MAYIS!L52</f>
        <v>0</v>
      </c>
      <c r="O56" s="49">
        <f>MAYIS!M52</f>
        <v>0</v>
      </c>
      <c r="P56" s="560"/>
      <c r="Q56" s="560"/>
      <c r="R56" s="560"/>
      <c r="S56" s="560"/>
      <c r="T56" s="560"/>
      <c r="U56" s="560"/>
    </row>
    <row r="57" spans="1:21"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26" spans="16:16" x14ac:dyDescent="0.3">
      <c r="P226" s="2" t="s">
        <v>57</v>
      </c>
    </row>
  </sheetData>
  <sheetProtection formatCells="0" formatColumns="0" formatRows="0" insertColumns="0" insertRows="0" insertHyperlinks="0" deleteColumns="0" deleteRows="0" sort="0" autoFilter="0" pivotTables="0"/>
  <mergeCells count="24">
    <mergeCell ref="D59:O59"/>
    <mergeCell ref="D62:O93"/>
    <mergeCell ref="D10:F10"/>
    <mergeCell ref="G10:I10"/>
    <mergeCell ref="J10:L10"/>
    <mergeCell ref="M10:O10"/>
    <mergeCell ref="D57:O57"/>
    <mergeCell ref="D58:O58"/>
    <mergeCell ref="G9:I9"/>
    <mergeCell ref="A1:C93"/>
    <mergeCell ref="D1:O3"/>
    <mergeCell ref="P1:U93"/>
    <mergeCell ref="V1:Y4"/>
    <mergeCell ref="D4:E4"/>
    <mergeCell ref="F4:O4"/>
    <mergeCell ref="D5:E5"/>
    <mergeCell ref="G5:H5"/>
    <mergeCell ref="J5:O9"/>
    <mergeCell ref="D6:E6"/>
    <mergeCell ref="G6:H6"/>
    <mergeCell ref="D7:E7"/>
    <mergeCell ref="G7:H7"/>
    <mergeCell ref="D8:E8"/>
    <mergeCell ref="G8:H8"/>
  </mergeCells>
  <pageMargins left="0.7" right="0.7" top="0.75" bottom="0.75" header="0.3" footer="0.3"/>
  <pageSetup paperSize="9" scale="7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58BA4-F211-4151-A7BE-B886F4D6B073}">
  <sheetPr codeName="Sayfa28">
    <tabColor rgb="FFE31BAA"/>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MAYIS!N1&amp;" "&amp;"AYI BORÇ-ALACAK DURUM RAPORU"</f>
        <v>MAYIS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275</v>
      </c>
      <c r="Z5" s="200" t="s">
        <v>276</v>
      </c>
      <c r="AA5" s="8"/>
      <c r="AB5" s="8"/>
    </row>
    <row r="6" spans="1:28" ht="24.9" customHeight="1" x14ac:dyDescent="0.3">
      <c r="A6" s="510"/>
      <c r="B6" s="510"/>
      <c r="C6" s="510"/>
      <c r="D6" s="587" t="str">
        <f>MAYIS!R2</f>
        <v>Bu Ay Ödenen Borç Toplamı</v>
      </c>
      <c r="E6" s="587"/>
      <c r="F6" s="40">
        <f>MAYIS!S2</f>
        <v>0</v>
      </c>
      <c r="G6" s="587" t="str">
        <f>MAYIS!T2</f>
        <v>Bu Ay Alınan Alacak Toplamı</v>
      </c>
      <c r="H6" s="587"/>
      <c r="I6" s="40">
        <f>MAYIS!U2</f>
        <v>0</v>
      </c>
      <c r="J6" s="591"/>
      <c r="K6" s="592"/>
      <c r="L6" s="592"/>
      <c r="M6" s="592"/>
      <c r="N6" s="592"/>
      <c r="O6" s="593"/>
      <c r="P6" s="560"/>
      <c r="Q6" s="560"/>
      <c r="R6" s="560"/>
      <c r="S6" s="560"/>
      <c r="T6" s="560"/>
      <c r="U6" s="560"/>
      <c r="V6" s="201" t="s">
        <v>27</v>
      </c>
      <c r="W6" s="205">
        <f>MARTALVER!F6</f>
        <v>0</v>
      </c>
      <c r="X6" s="205">
        <f>MARTALVER!I6</f>
        <v>0</v>
      </c>
      <c r="Y6" s="205">
        <f>MARTALVER!F7</f>
        <v>0</v>
      </c>
      <c r="Z6" s="11">
        <f>MARTALVER!I7</f>
        <v>0</v>
      </c>
      <c r="AA6" s="8"/>
      <c r="AB6" s="8"/>
    </row>
    <row r="7" spans="1:28" ht="24.9" customHeight="1" x14ac:dyDescent="0.3">
      <c r="A7" s="510"/>
      <c r="B7" s="510"/>
      <c r="C7" s="510"/>
      <c r="D7" s="587" t="str">
        <f>MAYIS!R3</f>
        <v>Bu Ay Kalan Borç</v>
      </c>
      <c r="E7" s="587"/>
      <c r="F7" s="40">
        <f>MAYIS!S3</f>
        <v>0</v>
      </c>
      <c r="G7" s="587" t="str">
        <f>MAYIS!T3</f>
        <v>Bu Ay Kalan Alacak</v>
      </c>
      <c r="H7" s="587"/>
      <c r="I7" s="40">
        <f>MAYIS!U3</f>
        <v>0</v>
      </c>
      <c r="J7" s="591"/>
      <c r="K7" s="592"/>
      <c r="L7" s="592"/>
      <c r="M7" s="592"/>
      <c r="N7" s="592"/>
      <c r="O7" s="593"/>
      <c r="P7" s="560"/>
      <c r="Q7" s="560"/>
      <c r="R7" s="560"/>
      <c r="S7" s="560"/>
      <c r="T7" s="560"/>
      <c r="U7" s="560"/>
      <c r="V7" s="202" t="s">
        <v>28</v>
      </c>
      <c r="W7" s="205">
        <f>NİSANALVER!F6</f>
        <v>0</v>
      </c>
      <c r="X7" s="205">
        <f>NİSANALVER!I6</f>
        <v>0</v>
      </c>
      <c r="Y7" s="205">
        <f>NİSANALVER!F7</f>
        <v>0</v>
      </c>
      <c r="Z7" s="11">
        <f>NİSANALVER!I7</f>
        <v>0</v>
      </c>
      <c r="AA7" s="8"/>
      <c r="AB7" s="8"/>
    </row>
    <row r="8" spans="1:28" ht="24.9" customHeight="1" x14ac:dyDescent="0.3">
      <c r="A8" s="510"/>
      <c r="B8" s="510"/>
      <c r="C8" s="510"/>
      <c r="D8" s="587" t="str">
        <f>MAYIS!R4</f>
        <v>Genel Ödenen Borç</v>
      </c>
      <c r="E8" s="587"/>
      <c r="F8" s="40">
        <f>MAYIS!S4</f>
        <v>0</v>
      </c>
      <c r="G8" s="587" t="str">
        <f>MAYIS!T4</f>
        <v>Genel Alınan Alacak</v>
      </c>
      <c r="H8" s="587"/>
      <c r="I8" s="40">
        <f>MAYIS!U4</f>
        <v>0</v>
      </c>
      <c r="J8" s="591"/>
      <c r="K8" s="592"/>
      <c r="L8" s="592"/>
      <c r="M8" s="592"/>
      <c r="N8" s="592"/>
      <c r="O8" s="593"/>
      <c r="P8" s="560"/>
      <c r="Q8" s="560"/>
      <c r="R8" s="560"/>
      <c r="S8" s="560"/>
      <c r="T8" s="560"/>
      <c r="U8" s="560"/>
      <c r="V8" s="202" t="s">
        <v>29</v>
      </c>
      <c r="W8" s="11">
        <f>F6</f>
        <v>0</v>
      </c>
      <c r="X8" s="11">
        <f>I6</f>
        <v>0</v>
      </c>
      <c r="Y8" s="11">
        <f>F7</f>
        <v>0</v>
      </c>
      <c r="Z8" s="11">
        <f>I7</f>
        <v>0</v>
      </c>
      <c r="AA8" s="8"/>
      <c r="AB8" s="8"/>
    </row>
    <row r="9" spans="1:28" ht="24.6" customHeight="1" x14ac:dyDescent="0.3">
      <c r="A9" s="510"/>
      <c r="B9" s="510"/>
      <c r="C9" s="510"/>
      <c r="D9" s="587" t="str">
        <f>MAYIS!R5</f>
        <v>Genel Kalan Borç</v>
      </c>
      <c r="E9" s="587"/>
      <c r="F9" s="40">
        <f>MAYIS!S5</f>
        <v>0</v>
      </c>
      <c r="G9" s="587" t="str">
        <f>MAYIS!T5</f>
        <v>Genel Kalan Alacak</v>
      </c>
      <c r="H9" s="587"/>
      <c r="I9" s="40">
        <f>MAYIS!U5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MAYIS!N8</f>
        <v>0</v>
      </c>
      <c r="E12" s="575">
        <f>MAYIS!O8</f>
        <v>0</v>
      </c>
      <c r="F12" s="576"/>
      <c r="G12" s="57">
        <f>MAYIS!P8</f>
        <v>0</v>
      </c>
      <c r="H12" s="577" t="str">
        <f>IF(MAYIS!Q8=" "," ",IF(MAYIS!Q8=0,"Borç Bitti",MAYIS!Q8))</f>
        <v/>
      </c>
      <c r="I12" s="578"/>
      <c r="J12" s="51">
        <f>MAYIS!R8</f>
        <v>0</v>
      </c>
      <c r="K12" s="575">
        <f>MAYIS!S8</f>
        <v>0</v>
      </c>
      <c r="L12" s="576"/>
      <c r="M12" s="57">
        <f>MAYIS!T8</f>
        <v>0</v>
      </c>
      <c r="N12" s="577" t="str">
        <f>IF(MAYIS!U8=" "," ",IF(MAYIS!U8=0,"Alacak Bitti",MAYIS!U8))</f>
        <v/>
      </c>
      <c r="O12" s="608"/>
      <c r="P12" s="560"/>
      <c r="Q12" s="560"/>
      <c r="R12" s="560"/>
      <c r="S12" s="560"/>
      <c r="T12" s="560"/>
      <c r="U12" s="560"/>
    </row>
    <row r="13" spans="1:28" ht="18" customHeight="1" x14ac:dyDescent="0.3">
      <c r="A13" s="510"/>
      <c r="B13" s="510"/>
      <c r="C13" s="510"/>
      <c r="D13" s="58">
        <f>MAYIS!N9</f>
        <v>0</v>
      </c>
      <c r="E13" s="581">
        <f>MAYIS!O9</f>
        <v>0</v>
      </c>
      <c r="F13" s="582"/>
      <c r="G13" s="59">
        <f>MAYIS!P9</f>
        <v>0</v>
      </c>
      <c r="H13" s="583" t="str">
        <f>IF(MAYIS!Q9=" "," ",IF(MAYIS!Q9=0,"Borç Bitti",MAYIS!Q9))</f>
        <v/>
      </c>
      <c r="I13" s="584"/>
      <c r="J13" s="60">
        <f>MAYIS!R9</f>
        <v>0</v>
      </c>
      <c r="K13" s="581">
        <f>MAYIS!S9</f>
        <v>0</v>
      </c>
      <c r="L13" s="582"/>
      <c r="M13" s="59">
        <f>MAYIS!T9</f>
        <v>0</v>
      </c>
      <c r="N13" s="583" t="str">
        <f>IF(MAYIS!U9=" "," ",IF(MAYIS!U9=0,"Alacak Bitti",MAYIS!U9))</f>
        <v/>
      </c>
      <c r="O13" s="609"/>
      <c r="P13" s="560"/>
      <c r="Q13" s="560"/>
      <c r="R13" s="560"/>
      <c r="S13" s="560"/>
      <c r="T13" s="560"/>
      <c r="U13" s="560"/>
    </row>
    <row r="14" spans="1:28" ht="18" customHeight="1" x14ac:dyDescent="0.3">
      <c r="A14" s="510"/>
      <c r="B14" s="510"/>
      <c r="C14" s="510"/>
      <c r="D14" s="47">
        <f>MAYIS!N10</f>
        <v>0</v>
      </c>
      <c r="E14" s="575">
        <f>MAYIS!O10</f>
        <v>0</v>
      </c>
      <c r="F14" s="576"/>
      <c r="G14" s="57">
        <f>MAYIS!P10</f>
        <v>0</v>
      </c>
      <c r="H14" s="577" t="str">
        <f>IF(MAYIS!Q10=" "," ",IF(MAYIS!Q10=0,"Borç Bitti",MAYIS!Q10))</f>
        <v/>
      </c>
      <c r="I14" s="578"/>
      <c r="J14" s="51">
        <f>MAYIS!R10</f>
        <v>0</v>
      </c>
      <c r="K14" s="575">
        <f>MAYIS!S10</f>
        <v>0</v>
      </c>
      <c r="L14" s="576"/>
      <c r="M14" s="57">
        <f>MAYIS!T10</f>
        <v>0</v>
      </c>
      <c r="N14" s="577" t="str">
        <f>IF(MAYIS!U10=" "," ",IF(MAYIS!U10=0,"Alacak Bitti",MAYIS!U10))</f>
        <v/>
      </c>
      <c r="O14" s="608"/>
      <c r="P14" s="560"/>
      <c r="Q14" s="560"/>
      <c r="R14" s="560"/>
      <c r="S14" s="560"/>
      <c r="T14" s="560"/>
      <c r="U14" s="560"/>
    </row>
    <row r="15" spans="1:28" ht="18" customHeight="1" x14ac:dyDescent="0.3">
      <c r="A15" s="510"/>
      <c r="B15" s="510"/>
      <c r="C15" s="510"/>
      <c r="D15" s="58">
        <f>MAYIS!N11</f>
        <v>0</v>
      </c>
      <c r="E15" s="581">
        <f>MAYIS!O11</f>
        <v>0</v>
      </c>
      <c r="F15" s="582"/>
      <c r="G15" s="59">
        <f>MAYIS!P11</f>
        <v>0</v>
      </c>
      <c r="H15" s="583" t="str">
        <f>IF(MAYIS!Q11=" "," ",IF(MAYIS!Q11=0,"Borç Bitti",MAYIS!Q11))</f>
        <v/>
      </c>
      <c r="I15" s="584"/>
      <c r="J15" s="60">
        <f>MAYIS!R11</f>
        <v>0</v>
      </c>
      <c r="K15" s="581">
        <f>MAYIS!S11</f>
        <v>0</v>
      </c>
      <c r="L15" s="582"/>
      <c r="M15" s="59">
        <f>MAYIS!T11</f>
        <v>0</v>
      </c>
      <c r="N15" s="583" t="str">
        <f>IF(MAYIS!U11=" "," ",IF(MAYIS!U11=0,"Alacak Bitti",MAYIS!U11))</f>
        <v/>
      </c>
      <c r="O15" s="609"/>
      <c r="P15" s="560"/>
      <c r="Q15" s="560"/>
      <c r="R15" s="560"/>
      <c r="S15" s="560"/>
      <c r="T15" s="560"/>
      <c r="U15" s="560"/>
    </row>
    <row r="16" spans="1:28" ht="18" customHeight="1" x14ac:dyDescent="0.3">
      <c r="A16" s="510"/>
      <c r="B16" s="510"/>
      <c r="C16" s="510"/>
      <c r="D16" s="47">
        <f>MAYIS!N12</f>
        <v>0</v>
      </c>
      <c r="E16" s="575">
        <f>MAYIS!O12</f>
        <v>0</v>
      </c>
      <c r="F16" s="576"/>
      <c r="G16" s="57">
        <f>MAYIS!P12</f>
        <v>0</v>
      </c>
      <c r="H16" s="577" t="str">
        <f>IF(MAYIS!Q12=" "," ",IF(MAYIS!Q12=0,"Borç Bitti",MAYIS!Q12))</f>
        <v/>
      </c>
      <c r="I16" s="578"/>
      <c r="J16" s="51">
        <f>MAYIS!R12</f>
        <v>0</v>
      </c>
      <c r="K16" s="575">
        <f>MAYIS!S12</f>
        <v>0</v>
      </c>
      <c r="L16" s="576"/>
      <c r="M16" s="57">
        <f>MAYIS!T12</f>
        <v>0</v>
      </c>
      <c r="N16" s="577" t="str">
        <f>IF(MAYIS!U12=" "," ",IF(MAYIS!U12=0,"Alacak Bitti",MAYIS!U12))</f>
        <v/>
      </c>
      <c r="O16" s="608"/>
      <c r="P16" s="560"/>
      <c r="Q16" s="560"/>
      <c r="R16" s="560"/>
      <c r="S16" s="560"/>
      <c r="T16" s="560"/>
      <c r="U16" s="560"/>
    </row>
    <row r="17" spans="1:21" ht="18" customHeight="1" x14ac:dyDescent="0.3">
      <c r="A17" s="510"/>
      <c r="B17" s="510"/>
      <c r="C17" s="510"/>
      <c r="D17" s="58">
        <f>MAYIS!N13</f>
        <v>0</v>
      </c>
      <c r="E17" s="581">
        <f>MAYIS!O13</f>
        <v>0</v>
      </c>
      <c r="F17" s="582"/>
      <c r="G17" s="59">
        <f>MAYIS!P13</f>
        <v>0</v>
      </c>
      <c r="H17" s="583" t="str">
        <f>IF(MAYIS!Q13=" "," ",IF(MAYIS!Q13=0,"Borç Bitti",MAYIS!Q13))</f>
        <v/>
      </c>
      <c r="I17" s="584"/>
      <c r="J17" s="60">
        <f>MAYIS!R13</f>
        <v>0</v>
      </c>
      <c r="K17" s="581">
        <f>MAYIS!S13</f>
        <v>0</v>
      </c>
      <c r="L17" s="582"/>
      <c r="M17" s="59">
        <f>MAYIS!T13</f>
        <v>0</v>
      </c>
      <c r="N17" s="583" t="str">
        <f>IF(MAYIS!U13=" "," ",IF(MAYIS!U13=0,"Alacak Bitti",MAYIS!U13))</f>
        <v/>
      </c>
      <c r="O17" s="609"/>
      <c r="P17" s="560"/>
      <c r="Q17" s="560"/>
      <c r="R17" s="560"/>
      <c r="S17" s="560"/>
      <c r="T17" s="560"/>
      <c r="U17" s="560"/>
    </row>
    <row r="18" spans="1:21" ht="18" customHeight="1" x14ac:dyDescent="0.3">
      <c r="A18" s="510"/>
      <c r="B18" s="510"/>
      <c r="C18" s="510"/>
      <c r="D18" s="47">
        <f>MAYIS!N14</f>
        <v>0</v>
      </c>
      <c r="E18" s="575">
        <f>MAYIS!O14</f>
        <v>0</v>
      </c>
      <c r="F18" s="576"/>
      <c r="G18" s="57">
        <f>MAYIS!P14</f>
        <v>0</v>
      </c>
      <c r="H18" s="577" t="str">
        <f>IF(MAYIS!Q14=" "," ",IF(MAYIS!Q14=0,"Borç Bitti",MAYIS!Q14))</f>
        <v/>
      </c>
      <c r="I18" s="578"/>
      <c r="J18" s="51">
        <f>MAYIS!R14</f>
        <v>0</v>
      </c>
      <c r="K18" s="575">
        <f>MAYIS!S14</f>
        <v>0</v>
      </c>
      <c r="L18" s="576"/>
      <c r="M18" s="57">
        <f>MAYIS!T14</f>
        <v>0</v>
      </c>
      <c r="N18" s="577" t="str">
        <f>IF(MAYIS!U14=" "," ",IF(MAYIS!U14=0,"Alacak Bitti",MAYIS!U14))</f>
        <v/>
      </c>
      <c r="O18" s="608"/>
      <c r="P18" s="560"/>
      <c r="Q18" s="560"/>
      <c r="R18" s="560"/>
      <c r="S18" s="560"/>
      <c r="T18" s="560"/>
      <c r="U18" s="560"/>
    </row>
    <row r="19" spans="1:21" ht="18" customHeight="1" x14ac:dyDescent="0.3">
      <c r="A19" s="510"/>
      <c r="B19" s="510"/>
      <c r="C19" s="510"/>
      <c r="D19" s="58">
        <f>MAYIS!N15</f>
        <v>0</v>
      </c>
      <c r="E19" s="581">
        <f>MAYIS!O15</f>
        <v>0</v>
      </c>
      <c r="F19" s="582"/>
      <c r="G19" s="59">
        <f>MAYIS!P15</f>
        <v>0</v>
      </c>
      <c r="H19" s="583" t="str">
        <f>IF(MAYIS!Q15=" "," ",IF(MAYIS!Q15=0,"Borç Bitti",MAYIS!Q15))</f>
        <v/>
      </c>
      <c r="I19" s="584"/>
      <c r="J19" s="60">
        <f>MAYIS!R15</f>
        <v>0</v>
      </c>
      <c r="K19" s="581">
        <f>MAYIS!S15</f>
        <v>0</v>
      </c>
      <c r="L19" s="582"/>
      <c r="M19" s="59">
        <f>MAYIS!T15</f>
        <v>0</v>
      </c>
      <c r="N19" s="583" t="str">
        <f>IF(MAYIS!U15=" "," ",IF(MAYIS!U15=0,"Alacak Bitti",MAYIS!U15))</f>
        <v/>
      </c>
      <c r="O19" s="609"/>
      <c r="P19" s="560"/>
      <c r="Q19" s="560"/>
      <c r="R19" s="560"/>
      <c r="S19" s="560"/>
      <c r="T19" s="560"/>
      <c r="U19" s="560"/>
    </row>
    <row r="20" spans="1:21" ht="18" customHeight="1" x14ac:dyDescent="0.3">
      <c r="A20" s="510"/>
      <c r="B20" s="510"/>
      <c r="C20" s="510"/>
      <c r="D20" s="47">
        <f>MAYIS!N16</f>
        <v>0</v>
      </c>
      <c r="E20" s="575">
        <f>MAYIS!O16</f>
        <v>0</v>
      </c>
      <c r="F20" s="576"/>
      <c r="G20" s="57">
        <f>MAYIS!P16</f>
        <v>0</v>
      </c>
      <c r="H20" s="577" t="str">
        <f>IF(MAYIS!Q16=" "," ",IF(MAYIS!Q16=0,"Borç Bitti",MAYIS!Q16))</f>
        <v/>
      </c>
      <c r="I20" s="578"/>
      <c r="J20" s="51">
        <f>MAYIS!R16</f>
        <v>0</v>
      </c>
      <c r="K20" s="575">
        <f>MAYIS!S16</f>
        <v>0</v>
      </c>
      <c r="L20" s="576"/>
      <c r="M20" s="57">
        <f>MAYIS!T16</f>
        <v>0</v>
      </c>
      <c r="N20" s="577" t="str">
        <f>IF(MAYIS!U16=" "," ",IF(MAYIS!U16=0,"Alacak Bitti",MAYIS!U16))</f>
        <v/>
      </c>
      <c r="O20" s="608"/>
      <c r="P20" s="560"/>
      <c r="Q20" s="560"/>
      <c r="R20" s="560"/>
      <c r="S20" s="560"/>
      <c r="T20" s="560"/>
      <c r="U20" s="560"/>
    </row>
    <row r="21" spans="1:21" ht="18" customHeight="1" x14ac:dyDescent="0.3">
      <c r="A21" s="510"/>
      <c r="B21" s="510"/>
      <c r="C21" s="510"/>
      <c r="D21" s="58">
        <f>MAYIS!N17</f>
        <v>0</v>
      </c>
      <c r="E21" s="581">
        <f>MAYIS!O17</f>
        <v>0</v>
      </c>
      <c r="F21" s="582"/>
      <c r="G21" s="59">
        <f>MAYIS!P17</f>
        <v>0</v>
      </c>
      <c r="H21" s="583" t="str">
        <f>IF(MAYIS!Q17=" "," ",IF(MAYIS!Q17=0,"Borç Bitti",MAYIS!Q17))</f>
        <v/>
      </c>
      <c r="I21" s="584"/>
      <c r="J21" s="60">
        <f>MAYIS!R17</f>
        <v>0</v>
      </c>
      <c r="K21" s="581">
        <f>MAYIS!S17</f>
        <v>0</v>
      </c>
      <c r="L21" s="582"/>
      <c r="M21" s="59">
        <f>MAYIS!T17</f>
        <v>0</v>
      </c>
      <c r="N21" s="583" t="str">
        <f>IF(MAYIS!U17=" "," ",IF(MAYIS!U17=0,"Alacak Bitti",MAYIS!U17))</f>
        <v/>
      </c>
      <c r="O21" s="609"/>
      <c r="P21" s="560"/>
      <c r="Q21" s="560"/>
      <c r="R21" s="560"/>
      <c r="S21" s="560"/>
      <c r="T21" s="560"/>
      <c r="U21" s="560"/>
    </row>
    <row r="22" spans="1:21" ht="18" customHeight="1" x14ac:dyDescent="0.3">
      <c r="A22" s="510"/>
      <c r="B22" s="510"/>
      <c r="C22" s="510"/>
      <c r="D22" s="47">
        <f>MAYIS!N18</f>
        <v>0</v>
      </c>
      <c r="E22" s="575">
        <f>MAYIS!O18</f>
        <v>0</v>
      </c>
      <c r="F22" s="576"/>
      <c r="G22" s="57">
        <f>MAYIS!P18</f>
        <v>0</v>
      </c>
      <c r="H22" s="577" t="str">
        <f>IF(MAYIS!Q18=" "," ",IF(MAYIS!Q18=0,"Borç Bitti",MAYIS!Q18))</f>
        <v/>
      </c>
      <c r="I22" s="578"/>
      <c r="J22" s="51">
        <f>MAYIS!R18</f>
        <v>0</v>
      </c>
      <c r="K22" s="575">
        <f>MAYIS!S18</f>
        <v>0</v>
      </c>
      <c r="L22" s="576"/>
      <c r="M22" s="57">
        <f>MAYIS!T18</f>
        <v>0</v>
      </c>
      <c r="N22" s="577" t="str">
        <f>IF(MAYIS!U18=" "," ",IF(MAYIS!U18=0,"Alacak Bitti",MAYIS!U18))</f>
        <v/>
      </c>
      <c r="O22" s="608"/>
      <c r="P22" s="560"/>
      <c r="Q22" s="560"/>
      <c r="R22" s="560"/>
      <c r="S22" s="560"/>
      <c r="T22" s="560"/>
      <c r="U22" s="560"/>
    </row>
    <row r="23" spans="1:21" ht="18" customHeight="1" x14ac:dyDescent="0.3">
      <c r="A23" s="510"/>
      <c r="B23" s="510"/>
      <c r="C23" s="510"/>
      <c r="D23" s="58">
        <f>MAYIS!N19</f>
        <v>0</v>
      </c>
      <c r="E23" s="581">
        <f>MAYIS!O19</f>
        <v>0</v>
      </c>
      <c r="F23" s="582"/>
      <c r="G23" s="59">
        <f>MAYIS!P19</f>
        <v>0</v>
      </c>
      <c r="H23" s="583" t="str">
        <f>IF(MAYIS!Q19=" "," ",IF(MAYIS!Q19=0,"Borç Bitti",MAYIS!Q19))</f>
        <v/>
      </c>
      <c r="I23" s="584"/>
      <c r="J23" s="60">
        <f>MAYIS!R19</f>
        <v>0</v>
      </c>
      <c r="K23" s="581">
        <f>MAYIS!S19</f>
        <v>0</v>
      </c>
      <c r="L23" s="582"/>
      <c r="M23" s="59">
        <f>MAYIS!T19</f>
        <v>0</v>
      </c>
      <c r="N23" s="583" t="str">
        <f>IF(MAYIS!U19=" "," ",IF(MAYIS!U19=0,"Alacak Bitti",MAYIS!U19))</f>
        <v/>
      </c>
      <c r="O23" s="609"/>
      <c r="P23" s="560"/>
      <c r="Q23" s="560"/>
      <c r="R23" s="560"/>
      <c r="S23" s="560"/>
      <c r="T23" s="560"/>
      <c r="U23" s="560"/>
    </row>
    <row r="24" spans="1:21" ht="18" customHeight="1" x14ac:dyDescent="0.3">
      <c r="A24" s="510"/>
      <c r="B24" s="510"/>
      <c r="C24" s="510"/>
      <c r="D24" s="47">
        <f>MAYIS!N20</f>
        <v>0</v>
      </c>
      <c r="E24" s="575">
        <f>MAYIS!O20</f>
        <v>0</v>
      </c>
      <c r="F24" s="576"/>
      <c r="G24" s="57">
        <f>MAYIS!P20</f>
        <v>0</v>
      </c>
      <c r="H24" s="577" t="str">
        <f>IF(MAYIS!Q20=" "," ",IF(MAYIS!Q20=0,"Borç Bitti",MAYIS!Q20))</f>
        <v/>
      </c>
      <c r="I24" s="578"/>
      <c r="J24" s="51">
        <f>MAYIS!R20</f>
        <v>0</v>
      </c>
      <c r="K24" s="575">
        <f>MAYIS!S20</f>
        <v>0</v>
      </c>
      <c r="L24" s="576"/>
      <c r="M24" s="57">
        <f>MAYIS!T20</f>
        <v>0</v>
      </c>
      <c r="N24" s="577" t="str">
        <f>IF(MAYIS!U20=" "," ",IF(MAYIS!U20=0,"Alacak Bitti",MAYIS!U20))</f>
        <v/>
      </c>
      <c r="O24" s="608"/>
      <c r="P24" s="560"/>
      <c r="Q24" s="560"/>
      <c r="R24" s="560"/>
      <c r="S24" s="560"/>
      <c r="T24" s="560"/>
      <c r="U24" s="560"/>
    </row>
    <row r="25" spans="1:21" ht="18" customHeight="1" x14ac:dyDescent="0.3">
      <c r="A25" s="510"/>
      <c r="B25" s="510"/>
      <c r="C25" s="510"/>
      <c r="D25" s="58">
        <f>MAYIS!N21</f>
        <v>0</v>
      </c>
      <c r="E25" s="581">
        <f>MAYIS!O21</f>
        <v>0</v>
      </c>
      <c r="F25" s="582"/>
      <c r="G25" s="59">
        <f>MAYIS!P21</f>
        <v>0</v>
      </c>
      <c r="H25" s="583" t="str">
        <f>IF(MAYIS!Q21=" "," ",IF(MAYIS!Q21=0,"Borç Bitti",MAYIS!Q21))</f>
        <v/>
      </c>
      <c r="I25" s="584"/>
      <c r="J25" s="60">
        <f>MAYIS!R21</f>
        <v>0</v>
      </c>
      <c r="K25" s="581">
        <f>MAYIS!S21</f>
        <v>0</v>
      </c>
      <c r="L25" s="582"/>
      <c r="M25" s="59">
        <f>MAYIS!T21</f>
        <v>0</v>
      </c>
      <c r="N25" s="583" t="str">
        <f>IF(MAYIS!U21=" "," ",IF(MAYIS!U21=0,"Alacak Bitti",MAYIS!U21))</f>
        <v/>
      </c>
      <c r="O25" s="609"/>
      <c r="P25" s="560"/>
      <c r="Q25" s="560"/>
      <c r="R25" s="560"/>
      <c r="S25" s="560"/>
      <c r="T25" s="560"/>
      <c r="U25" s="560"/>
    </row>
    <row r="26" spans="1:21" ht="18" customHeight="1" x14ac:dyDescent="0.3">
      <c r="A26" s="510"/>
      <c r="B26" s="510"/>
      <c r="C26" s="510"/>
      <c r="D26" s="47">
        <f>MAYIS!N22</f>
        <v>0</v>
      </c>
      <c r="E26" s="575">
        <f>MAYIS!O22</f>
        <v>0</v>
      </c>
      <c r="F26" s="576"/>
      <c r="G26" s="57">
        <f>MAYIS!P22</f>
        <v>0</v>
      </c>
      <c r="H26" s="577" t="str">
        <f>IF(MAYIS!Q22=" "," ",IF(MAYIS!Q22=0,"Borç Bitti",MAYIS!Q22))</f>
        <v/>
      </c>
      <c r="I26" s="578"/>
      <c r="J26" s="51">
        <f>MAYIS!R22</f>
        <v>0</v>
      </c>
      <c r="K26" s="575">
        <f>MAYIS!S22</f>
        <v>0</v>
      </c>
      <c r="L26" s="576"/>
      <c r="M26" s="57">
        <f>MAYIS!T22</f>
        <v>0</v>
      </c>
      <c r="N26" s="577" t="str">
        <f>IF(MAYIS!U22=" "," ",IF(MAYIS!U22=0,"Alacak Bitti",MAYIS!U22))</f>
        <v/>
      </c>
      <c r="O26" s="608"/>
      <c r="P26" s="560"/>
      <c r="Q26" s="560"/>
      <c r="R26" s="560"/>
      <c r="S26" s="560"/>
      <c r="T26" s="560"/>
      <c r="U26" s="560"/>
    </row>
    <row r="27" spans="1:21" ht="18" customHeight="1" x14ac:dyDescent="0.3">
      <c r="A27" s="510"/>
      <c r="B27" s="510"/>
      <c r="C27" s="510"/>
      <c r="D27" s="58">
        <f>MAYIS!N23</f>
        <v>0</v>
      </c>
      <c r="E27" s="581">
        <f>MAYIS!O23</f>
        <v>0</v>
      </c>
      <c r="F27" s="582"/>
      <c r="G27" s="59">
        <f>MAYIS!P23</f>
        <v>0</v>
      </c>
      <c r="H27" s="583" t="str">
        <f>IF(MAYIS!Q23=" "," ",IF(MAYIS!Q23=0,"Borç Bitti",MAYIS!Q23))</f>
        <v/>
      </c>
      <c r="I27" s="584"/>
      <c r="J27" s="60">
        <f>MAYIS!R23</f>
        <v>0</v>
      </c>
      <c r="K27" s="581">
        <f>MAYIS!S23</f>
        <v>0</v>
      </c>
      <c r="L27" s="582"/>
      <c r="M27" s="59">
        <f>MAYIS!T23</f>
        <v>0</v>
      </c>
      <c r="N27" s="583" t="str">
        <f>IF(MAYIS!U23=" "," ",IF(MAYIS!U23=0,"Alacak Bitti",MAYIS!U23))</f>
        <v/>
      </c>
      <c r="O27" s="609"/>
      <c r="P27" s="560"/>
      <c r="Q27" s="560"/>
      <c r="R27" s="560"/>
      <c r="S27" s="560"/>
      <c r="T27" s="560"/>
      <c r="U27" s="560"/>
    </row>
    <row r="28" spans="1:21" ht="18" customHeight="1" x14ac:dyDescent="0.3">
      <c r="A28" s="510"/>
      <c r="B28" s="510"/>
      <c r="C28" s="510"/>
      <c r="D28" s="47">
        <f>MAYIS!N24</f>
        <v>0</v>
      </c>
      <c r="E28" s="575">
        <f>MAYIS!O24</f>
        <v>0</v>
      </c>
      <c r="F28" s="576"/>
      <c r="G28" s="57">
        <f>MAYIS!P24</f>
        <v>0</v>
      </c>
      <c r="H28" s="577" t="str">
        <f>IF(MAYIS!Q24=" "," ",IF(MAYIS!Q24=0,"Borç Bitti",MAYIS!Q24))</f>
        <v/>
      </c>
      <c r="I28" s="578"/>
      <c r="J28" s="51">
        <f>MAYIS!R24</f>
        <v>0</v>
      </c>
      <c r="K28" s="575">
        <f>MAYIS!S24</f>
        <v>0</v>
      </c>
      <c r="L28" s="576"/>
      <c r="M28" s="57">
        <f>MAYIS!T24</f>
        <v>0</v>
      </c>
      <c r="N28" s="577" t="str">
        <f>IF(MAYIS!U24=" "," ",IF(MAYIS!U24=0,"Alacak Bitti",MAYIS!U24))</f>
        <v/>
      </c>
      <c r="O28" s="608"/>
      <c r="P28" s="560"/>
      <c r="Q28" s="560"/>
      <c r="R28" s="560"/>
      <c r="S28" s="560"/>
      <c r="T28" s="560"/>
      <c r="U28" s="560"/>
    </row>
    <row r="29" spans="1:21" ht="18" customHeight="1" x14ac:dyDescent="0.3">
      <c r="A29" s="510"/>
      <c r="B29" s="510"/>
      <c r="C29" s="510"/>
      <c r="D29" s="58">
        <f>MAYIS!N25</f>
        <v>0</v>
      </c>
      <c r="E29" s="581">
        <f>MAYIS!O25</f>
        <v>0</v>
      </c>
      <c r="F29" s="582"/>
      <c r="G29" s="59">
        <f>MAYIS!P25</f>
        <v>0</v>
      </c>
      <c r="H29" s="583" t="str">
        <f>IF(MAYIS!Q25=" "," ",IF(MAYIS!Q25=0,"Borç Bitti",MAYIS!Q25))</f>
        <v/>
      </c>
      <c r="I29" s="584"/>
      <c r="J29" s="60">
        <f>MAYIS!R25</f>
        <v>0</v>
      </c>
      <c r="K29" s="581">
        <f>MAYIS!S25</f>
        <v>0</v>
      </c>
      <c r="L29" s="582"/>
      <c r="M29" s="59">
        <f>MAYIS!T25</f>
        <v>0</v>
      </c>
      <c r="N29" s="583" t="str">
        <f>IF(MAYIS!U25=" "," ",IF(MAYIS!U25=0,"Alacak Bitti",MAYIS!U25))</f>
        <v/>
      </c>
      <c r="O29" s="609"/>
      <c r="P29" s="560"/>
      <c r="Q29" s="560"/>
      <c r="R29" s="560"/>
      <c r="S29" s="560"/>
      <c r="T29" s="560"/>
      <c r="U29" s="560"/>
    </row>
    <row r="30" spans="1:21" ht="18" customHeight="1" x14ac:dyDescent="0.3">
      <c r="A30" s="510"/>
      <c r="B30" s="510"/>
      <c r="C30" s="510"/>
      <c r="D30" s="47">
        <f>MAYIS!N26</f>
        <v>0</v>
      </c>
      <c r="E30" s="575">
        <f>MAYIS!O26</f>
        <v>0</v>
      </c>
      <c r="F30" s="576"/>
      <c r="G30" s="57">
        <f>MAYIS!P26</f>
        <v>0</v>
      </c>
      <c r="H30" s="577" t="str">
        <f>IF(MAYIS!Q26=" "," ",IF(MAYIS!Q26=0,"Borç Bitti",MAYIS!Q26))</f>
        <v/>
      </c>
      <c r="I30" s="578"/>
      <c r="J30" s="51">
        <f>MAYIS!R26</f>
        <v>0</v>
      </c>
      <c r="K30" s="575">
        <f>MAYIS!S26</f>
        <v>0</v>
      </c>
      <c r="L30" s="576"/>
      <c r="M30" s="57">
        <f>MAYIS!T26</f>
        <v>0</v>
      </c>
      <c r="N30" s="577" t="str">
        <f>IF(MAYIS!U26=" "," ",IF(MAYIS!U26=0,"Alacak Bitti",MAYIS!U26))</f>
        <v/>
      </c>
      <c r="O30" s="608"/>
      <c r="P30" s="560"/>
      <c r="Q30" s="560"/>
      <c r="R30" s="560"/>
      <c r="S30" s="560"/>
      <c r="T30" s="560"/>
      <c r="U30" s="560"/>
    </row>
    <row r="31" spans="1:21" ht="18" customHeight="1" x14ac:dyDescent="0.3">
      <c r="A31" s="510"/>
      <c r="B31" s="510"/>
      <c r="C31" s="510"/>
      <c r="D31" s="58">
        <f>MAYIS!N27</f>
        <v>0</v>
      </c>
      <c r="E31" s="581">
        <f>MAYIS!O27</f>
        <v>0</v>
      </c>
      <c r="F31" s="582"/>
      <c r="G31" s="59">
        <f>MAYIS!P27</f>
        <v>0</v>
      </c>
      <c r="H31" s="583" t="str">
        <f>IF(MAYIS!Q27=" "," ",IF(MAYIS!Q27=0,"Borç Bitti",MAYIS!Q27))</f>
        <v/>
      </c>
      <c r="I31" s="584"/>
      <c r="J31" s="60">
        <f>MAYIS!R27</f>
        <v>0</v>
      </c>
      <c r="K31" s="581">
        <f>MAYIS!S27</f>
        <v>0</v>
      </c>
      <c r="L31" s="582"/>
      <c r="M31" s="59">
        <f>MAYIS!T27</f>
        <v>0</v>
      </c>
      <c r="N31" s="583" t="str">
        <f>IF(MAYIS!U27=" "," ",IF(MAYIS!U27=0,"Alacak Bitti",MAYIS!U27))</f>
        <v/>
      </c>
      <c r="O31" s="609"/>
      <c r="P31" s="560"/>
      <c r="Q31" s="560"/>
      <c r="R31" s="560"/>
      <c r="S31" s="560"/>
      <c r="T31" s="560"/>
      <c r="U31" s="560"/>
    </row>
    <row r="32" spans="1:21" ht="18" customHeight="1" x14ac:dyDescent="0.3">
      <c r="A32" s="510"/>
      <c r="B32" s="510"/>
      <c r="C32" s="510"/>
      <c r="D32" s="47">
        <f>MAYIS!N28</f>
        <v>0</v>
      </c>
      <c r="E32" s="575">
        <f>MAYIS!O28</f>
        <v>0</v>
      </c>
      <c r="F32" s="576"/>
      <c r="G32" s="57">
        <f>MAYIS!P28</f>
        <v>0</v>
      </c>
      <c r="H32" s="577" t="str">
        <f>IF(MAYIS!Q28=" "," ",IF(MAYIS!Q28=0,"Borç Bitti",MAYIS!Q28))</f>
        <v/>
      </c>
      <c r="I32" s="578"/>
      <c r="J32" s="51">
        <f>MAYIS!R28</f>
        <v>0</v>
      </c>
      <c r="K32" s="575">
        <f>MAYIS!S28</f>
        <v>0</v>
      </c>
      <c r="L32" s="576"/>
      <c r="M32" s="57">
        <f>MAYIS!T28</f>
        <v>0</v>
      </c>
      <c r="N32" s="577" t="str">
        <f>IF(MAYIS!U28=" "," ",IF(MAYIS!U28=0,"Alacak Bitti",MAYIS!U28))</f>
        <v/>
      </c>
      <c r="O32" s="608"/>
      <c r="P32" s="560"/>
      <c r="Q32" s="560"/>
      <c r="R32" s="560"/>
      <c r="S32" s="560"/>
      <c r="T32" s="560"/>
      <c r="U32" s="560"/>
    </row>
    <row r="33" spans="1:21" ht="18" customHeight="1" x14ac:dyDescent="0.3">
      <c r="A33" s="510"/>
      <c r="B33" s="510"/>
      <c r="C33" s="510"/>
      <c r="D33" s="58">
        <f>MAYIS!N29</f>
        <v>0</v>
      </c>
      <c r="E33" s="581">
        <f>MAYIS!O29</f>
        <v>0</v>
      </c>
      <c r="F33" s="582"/>
      <c r="G33" s="59">
        <f>MAYIS!P29</f>
        <v>0</v>
      </c>
      <c r="H33" s="583" t="str">
        <f>IF(MAYIS!Q29=" "," ",IF(MAYIS!Q29=0,"Borç Bitti",MAYIS!Q29))</f>
        <v/>
      </c>
      <c r="I33" s="584"/>
      <c r="J33" s="60">
        <f>MAYIS!R29</f>
        <v>0</v>
      </c>
      <c r="K33" s="581">
        <f>MAYIS!S29</f>
        <v>0</v>
      </c>
      <c r="L33" s="582"/>
      <c r="M33" s="59">
        <f>MAYIS!T29</f>
        <v>0</v>
      </c>
      <c r="N33" s="583" t="str">
        <f>IF(MAYIS!U29=" "," ",IF(MAYIS!U29=0,"Alacak Bitti",MAYIS!U29))</f>
        <v/>
      </c>
      <c r="O33" s="609"/>
      <c r="P33" s="560"/>
      <c r="Q33" s="560"/>
      <c r="R33" s="560"/>
      <c r="S33" s="560"/>
      <c r="T33" s="560"/>
      <c r="U33" s="560"/>
    </row>
    <row r="34" spans="1:21" ht="18" customHeight="1" x14ac:dyDescent="0.3">
      <c r="A34" s="510"/>
      <c r="B34" s="510"/>
      <c r="C34" s="510"/>
      <c r="D34" s="47">
        <f>MAYIS!N30</f>
        <v>0</v>
      </c>
      <c r="E34" s="575">
        <f>MAYIS!O30</f>
        <v>0</v>
      </c>
      <c r="F34" s="576"/>
      <c r="G34" s="57">
        <f>MAYIS!P30</f>
        <v>0</v>
      </c>
      <c r="H34" s="577" t="str">
        <f>IF(MAYIS!Q30=" "," ",IF(MAYIS!Q30=0,"Borç Bitti",MAYIS!Q30))</f>
        <v/>
      </c>
      <c r="I34" s="578"/>
      <c r="J34" s="51">
        <f>MAYIS!R30</f>
        <v>0</v>
      </c>
      <c r="K34" s="575">
        <f>MAYIS!S30</f>
        <v>0</v>
      </c>
      <c r="L34" s="576"/>
      <c r="M34" s="57">
        <f>MAYIS!T30</f>
        <v>0</v>
      </c>
      <c r="N34" s="577" t="str">
        <f>IF(MAYIS!U30=" "," ",IF(MAYIS!U30=0,"Alacak Bitti",MAYIS!U30))</f>
        <v/>
      </c>
      <c r="O34" s="608"/>
      <c r="P34" s="560"/>
      <c r="Q34" s="560"/>
      <c r="R34" s="560"/>
      <c r="S34" s="560"/>
      <c r="T34" s="560"/>
      <c r="U34" s="560"/>
    </row>
    <row r="35" spans="1:21" ht="18" customHeight="1" x14ac:dyDescent="0.3">
      <c r="A35" s="510"/>
      <c r="B35" s="510"/>
      <c r="C35" s="510"/>
      <c r="D35" s="58">
        <f>MAYIS!N31</f>
        <v>0</v>
      </c>
      <c r="E35" s="581">
        <f>MAYIS!O31</f>
        <v>0</v>
      </c>
      <c r="F35" s="582"/>
      <c r="G35" s="59">
        <f>MAYIS!P31</f>
        <v>0</v>
      </c>
      <c r="H35" s="583" t="str">
        <f>IF(MAYIS!Q31=" "," ",IF(MAYIS!Q31=0,"Borç Bitti",MAYIS!Q31))</f>
        <v/>
      </c>
      <c r="I35" s="584"/>
      <c r="J35" s="60">
        <f>MAYIS!R31</f>
        <v>0</v>
      </c>
      <c r="K35" s="581">
        <f>MAYIS!S31</f>
        <v>0</v>
      </c>
      <c r="L35" s="582"/>
      <c r="M35" s="59">
        <f>MAYIS!T31</f>
        <v>0</v>
      </c>
      <c r="N35" s="583" t="str">
        <f>IF(MAYIS!U31=" "," ",IF(MAYIS!U31=0,"Alacak Bitti",MAYIS!U31))</f>
        <v/>
      </c>
      <c r="O35" s="609"/>
      <c r="P35" s="560"/>
      <c r="Q35" s="560"/>
      <c r="R35" s="560"/>
      <c r="S35" s="560"/>
      <c r="T35" s="560"/>
      <c r="U35" s="560"/>
    </row>
    <row r="36" spans="1:21" ht="18" customHeight="1" x14ac:dyDescent="0.3">
      <c r="A36" s="510"/>
      <c r="B36" s="510"/>
      <c r="C36" s="510"/>
      <c r="D36" s="47">
        <f>MAYIS!N32</f>
        <v>0</v>
      </c>
      <c r="E36" s="575">
        <f>MAYIS!O32</f>
        <v>0</v>
      </c>
      <c r="F36" s="576"/>
      <c r="G36" s="57">
        <f>MAYIS!P32</f>
        <v>0</v>
      </c>
      <c r="H36" s="577" t="str">
        <f>IF(MAYIS!Q32=" "," ",IF(MAYIS!Q32=0,"Borç Bitti",MAYIS!Q32))</f>
        <v/>
      </c>
      <c r="I36" s="578"/>
      <c r="J36" s="51">
        <f>MAYIS!R32</f>
        <v>0</v>
      </c>
      <c r="K36" s="575">
        <f>MAYIS!S32</f>
        <v>0</v>
      </c>
      <c r="L36" s="576"/>
      <c r="M36" s="57">
        <f>MAYIS!T32</f>
        <v>0</v>
      </c>
      <c r="N36" s="577" t="str">
        <f>IF(MAYIS!U32=" "," ",IF(MAYIS!U32=0,"Alacak Bitti",MAYIS!U32))</f>
        <v/>
      </c>
      <c r="O36" s="608"/>
      <c r="P36" s="560"/>
      <c r="Q36" s="560"/>
      <c r="R36" s="560"/>
      <c r="S36" s="560"/>
      <c r="T36" s="560"/>
      <c r="U36" s="560"/>
    </row>
    <row r="37" spans="1:21" ht="18" customHeight="1" x14ac:dyDescent="0.3">
      <c r="A37" s="510"/>
      <c r="B37" s="510"/>
      <c r="C37" s="510"/>
      <c r="D37" s="58">
        <f>MAYIS!N33</f>
        <v>0</v>
      </c>
      <c r="E37" s="581">
        <f>MAYIS!O33</f>
        <v>0</v>
      </c>
      <c r="F37" s="582"/>
      <c r="G37" s="59">
        <f>MAYIS!P33</f>
        <v>0</v>
      </c>
      <c r="H37" s="583" t="str">
        <f>IF(MAYIS!Q33=" "," ",IF(MAYIS!Q33=0,"Borç Bitti",MAYIS!Q33))</f>
        <v/>
      </c>
      <c r="I37" s="584"/>
      <c r="J37" s="60">
        <f>MAYIS!R33</f>
        <v>0</v>
      </c>
      <c r="K37" s="581">
        <f>MAYIS!S33</f>
        <v>0</v>
      </c>
      <c r="L37" s="582"/>
      <c r="M37" s="59">
        <f>MAYIS!T33</f>
        <v>0</v>
      </c>
      <c r="N37" s="583" t="str">
        <f>IF(MAYIS!U33=" "," ",IF(MAYIS!U33=0,"Alacak Bitti",MAYIS!U33))</f>
        <v/>
      </c>
      <c r="O37" s="609"/>
      <c r="P37" s="560"/>
      <c r="Q37" s="560"/>
      <c r="R37" s="560"/>
      <c r="S37" s="560"/>
      <c r="T37" s="560"/>
      <c r="U37" s="560"/>
    </row>
    <row r="38" spans="1:21" ht="18" customHeight="1" x14ac:dyDescent="0.3">
      <c r="A38" s="510"/>
      <c r="B38" s="510"/>
      <c r="C38" s="510"/>
      <c r="D38" s="47">
        <f>MAYIS!N34</f>
        <v>0</v>
      </c>
      <c r="E38" s="575">
        <f>MAYIS!O34</f>
        <v>0</v>
      </c>
      <c r="F38" s="576"/>
      <c r="G38" s="57">
        <f>MAYIS!P34</f>
        <v>0</v>
      </c>
      <c r="H38" s="577" t="str">
        <f>IF(MAYIS!Q34=" "," ",IF(MAYIS!Q34=0,"Borç Bitti",MAYIS!Q34))</f>
        <v/>
      </c>
      <c r="I38" s="578"/>
      <c r="J38" s="51">
        <f>MAYIS!R34</f>
        <v>0</v>
      </c>
      <c r="K38" s="575">
        <f>MAYIS!S34</f>
        <v>0</v>
      </c>
      <c r="L38" s="576"/>
      <c r="M38" s="57">
        <f>MAYIS!T34</f>
        <v>0</v>
      </c>
      <c r="N38" s="577" t="str">
        <f>IF(MAYIS!U34=" "," ",IF(MAYIS!U34=0,"Alacak Bitti",MAYIS!U34))</f>
        <v/>
      </c>
      <c r="O38" s="608"/>
      <c r="P38" s="560"/>
      <c r="Q38" s="560"/>
      <c r="R38" s="560"/>
      <c r="S38" s="560"/>
      <c r="T38" s="560"/>
      <c r="U38" s="560"/>
    </row>
    <row r="39" spans="1:21" ht="18" customHeight="1" x14ac:dyDescent="0.3">
      <c r="A39" s="510"/>
      <c r="B39" s="510"/>
      <c r="C39" s="510"/>
      <c r="D39" s="58">
        <f>MAYIS!N35</f>
        <v>0</v>
      </c>
      <c r="E39" s="581">
        <f>MAYIS!O35</f>
        <v>0</v>
      </c>
      <c r="F39" s="582"/>
      <c r="G39" s="59">
        <f>MAYIS!P35</f>
        <v>0</v>
      </c>
      <c r="H39" s="583" t="str">
        <f>IF(MAYIS!Q35=" "," ",IF(MAYIS!Q35=0,"Borç Bitti",MAYIS!Q35))</f>
        <v/>
      </c>
      <c r="I39" s="584"/>
      <c r="J39" s="60">
        <f>MAYIS!R35</f>
        <v>0</v>
      </c>
      <c r="K39" s="581">
        <f>MAYIS!S35</f>
        <v>0</v>
      </c>
      <c r="L39" s="582"/>
      <c r="M39" s="59">
        <f>MAYIS!T35</f>
        <v>0</v>
      </c>
      <c r="N39" s="583" t="str">
        <f>IF(MAYIS!U35=" "," ",IF(MAYIS!U35=0,"Alacak Bitti",MAYIS!U35))</f>
        <v/>
      </c>
      <c r="O39" s="609"/>
      <c r="P39" s="560"/>
      <c r="Q39" s="560"/>
      <c r="R39" s="560"/>
      <c r="S39" s="560"/>
      <c r="T39" s="560"/>
      <c r="U39" s="560"/>
    </row>
    <row r="40" spans="1:21" ht="18" customHeight="1" x14ac:dyDescent="0.3">
      <c r="A40" s="510"/>
      <c r="B40" s="510"/>
      <c r="C40" s="510"/>
      <c r="D40" s="47">
        <f>MAYIS!N36</f>
        <v>0</v>
      </c>
      <c r="E40" s="575">
        <f>MAYIS!O36</f>
        <v>0</v>
      </c>
      <c r="F40" s="576"/>
      <c r="G40" s="57">
        <f>MAYIS!P36</f>
        <v>0</v>
      </c>
      <c r="H40" s="577" t="str">
        <f>IF(MAYIS!Q36=" "," ",IF(MAYIS!Q36=0,"Borç Bitti",MAYIS!Q36))</f>
        <v/>
      </c>
      <c r="I40" s="578"/>
      <c r="J40" s="51">
        <f>MAYIS!R36</f>
        <v>0</v>
      </c>
      <c r="K40" s="575">
        <f>MAYIS!S36</f>
        <v>0</v>
      </c>
      <c r="L40" s="576"/>
      <c r="M40" s="57">
        <f>MAYIS!T36</f>
        <v>0</v>
      </c>
      <c r="N40" s="577" t="str">
        <f>IF(MAYIS!U36=" "," ",IF(MAYIS!U36=0,"Alacak Bitti",MAYIS!U36))</f>
        <v/>
      </c>
      <c r="O40" s="608"/>
      <c r="P40" s="560"/>
      <c r="Q40" s="560"/>
      <c r="R40" s="560"/>
      <c r="S40" s="560"/>
      <c r="T40" s="560"/>
      <c r="U40" s="560"/>
    </row>
    <row r="41" spans="1:21" ht="18" customHeight="1" x14ac:dyDescent="0.3">
      <c r="A41" s="510"/>
      <c r="B41" s="510"/>
      <c r="C41" s="510"/>
      <c r="D41" s="58">
        <f>MAYIS!N37</f>
        <v>0</v>
      </c>
      <c r="E41" s="581">
        <f>MAYIS!O37</f>
        <v>0</v>
      </c>
      <c r="F41" s="582"/>
      <c r="G41" s="59">
        <f>MAYIS!P37</f>
        <v>0</v>
      </c>
      <c r="H41" s="583" t="str">
        <f>IF(MAYIS!Q37=" "," ",IF(MAYIS!Q37=0,"Borç Bitti",MAYIS!Q37))</f>
        <v/>
      </c>
      <c r="I41" s="584"/>
      <c r="J41" s="60">
        <f>MAYIS!R37</f>
        <v>0</v>
      </c>
      <c r="K41" s="581">
        <f>MAYIS!S37</f>
        <v>0</v>
      </c>
      <c r="L41" s="582"/>
      <c r="M41" s="59">
        <f>MAYIS!T37</f>
        <v>0</v>
      </c>
      <c r="N41" s="583" t="str">
        <f>IF(MAYIS!U37=" "," ",IF(MAYIS!U37=0,"Alacak Bitti",MAYIS!U37))</f>
        <v/>
      </c>
      <c r="O41" s="609"/>
      <c r="P41" s="560"/>
      <c r="Q41" s="560"/>
      <c r="R41" s="560"/>
      <c r="S41" s="560"/>
      <c r="T41" s="560"/>
      <c r="U41" s="560"/>
    </row>
    <row r="42" spans="1:21" ht="18" customHeight="1" x14ac:dyDescent="0.3">
      <c r="A42" s="510"/>
      <c r="B42" s="510"/>
      <c r="C42" s="510"/>
      <c r="D42" s="47">
        <f>MAYIS!N38</f>
        <v>0</v>
      </c>
      <c r="E42" s="575">
        <f>MAYIS!O38</f>
        <v>0</v>
      </c>
      <c r="F42" s="576"/>
      <c r="G42" s="57">
        <f>MAYIS!P38</f>
        <v>0</v>
      </c>
      <c r="H42" s="577" t="str">
        <f>IF(MAYIS!Q38=" "," ",IF(MAYIS!Q38=0,"Borç Bitti",MAYIS!Q38))</f>
        <v/>
      </c>
      <c r="I42" s="578"/>
      <c r="J42" s="51">
        <f>MAYIS!R38</f>
        <v>0</v>
      </c>
      <c r="K42" s="575">
        <f>MAYIS!S38</f>
        <v>0</v>
      </c>
      <c r="L42" s="576"/>
      <c r="M42" s="57">
        <f>MAYIS!T38</f>
        <v>0</v>
      </c>
      <c r="N42" s="577" t="str">
        <f>IF(MAYIS!U38=" "," ",IF(MAYIS!U38=0,"Alacak Bitti",MAYIS!U38))</f>
        <v/>
      </c>
      <c r="O42" s="608"/>
      <c r="P42" s="560"/>
      <c r="Q42" s="560"/>
      <c r="R42" s="560"/>
      <c r="S42" s="560"/>
      <c r="T42" s="560"/>
      <c r="U42" s="560"/>
    </row>
    <row r="43" spans="1:21" ht="18" customHeight="1" x14ac:dyDescent="0.3">
      <c r="A43" s="510"/>
      <c r="B43" s="510"/>
      <c r="C43" s="510"/>
      <c r="D43" s="58">
        <f>MAYIS!N39</f>
        <v>0</v>
      </c>
      <c r="E43" s="581">
        <f>MAYIS!O39</f>
        <v>0</v>
      </c>
      <c r="F43" s="582"/>
      <c r="G43" s="59">
        <f>MAYIS!P39</f>
        <v>0</v>
      </c>
      <c r="H43" s="583" t="str">
        <f>IF(MAYIS!Q39=" "," ",IF(MAYIS!Q39=0,"Borç Bitti",MAYIS!Q39))</f>
        <v/>
      </c>
      <c r="I43" s="584"/>
      <c r="J43" s="60">
        <f>MAYIS!R39</f>
        <v>0</v>
      </c>
      <c r="K43" s="581">
        <f>MAYIS!S39</f>
        <v>0</v>
      </c>
      <c r="L43" s="582"/>
      <c r="M43" s="59">
        <f>MAYIS!T39</f>
        <v>0</v>
      </c>
      <c r="N43" s="583" t="str">
        <f>IF(MAYIS!U39=" "," ",IF(MAYIS!U39=0,"Alacak Bitti",MAYIS!U39))</f>
        <v/>
      </c>
      <c r="O43" s="609"/>
      <c r="P43" s="560"/>
      <c r="Q43" s="560"/>
      <c r="R43" s="560"/>
      <c r="S43" s="560"/>
      <c r="T43" s="560"/>
      <c r="U43" s="560"/>
    </row>
    <row r="44" spans="1:21" ht="18" customHeight="1" x14ac:dyDescent="0.3">
      <c r="A44" s="510"/>
      <c r="B44" s="510"/>
      <c r="C44" s="510"/>
      <c r="D44" s="47">
        <f>MAYIS!N40</f>
        <v>0</v>
      </c>
      <c r="E44" s="575">
        <f>MAYIS!O40</f>
        <v>0</v>
      </c>
      <c r="F44" s="576"/>
      <c r="G44" s="57">
        <f>MAYIS!P40</f>
        <v>0</v>
      </c>
      <c r="H44" s="577" t="str">
        <f>IF(MAYIS!Q40=" "," ",IF(MAYIS!Q40=0,"Borç Bitti",MAYIS!Q40))</f>
        <v/>
      </c>
      <c r="I44" s="578"/>
      <c r="J44" s="51">
        <f>MAYIS!R40</f>
        <v>0</v>
      </c>
      <c r="K44" s="575">
        <f>MAYIS!S40</f>
        <v>0</v>
      </c>
      <c r="L44" s="576"/>
      <c r="M44" s="57">
        <f>MAYIS!T40</f>
        <v>0</v>
      </c>
      <c r="N44" s="577" t="str">
        <f>IF(MAYIS!U40=" "," ",IF(MAYIS!U40=0,"Alacak Bitti",MAYIS!U40))</f>
        <v/>
      </c>
      <c r="O44" s="608"/>
      <c r="P44" s="560"/>
      <c r="Q44" s="560"/>
      <c r="R44" s="560"/>
      <c r="S44" s="560"/>
      <c r="T44" s="560"/>
      <c r="U44" s="560"/>
    </row>
    <row r="45" spans="1:21" ht="18" customHeight="1" x14ac:dyDescent="0.3">
      <c r="A45" s="510"/>
      <c r="B45" s="510"/>
      <c r="C45" s="510"/>
      <c r="D45" s="58">
        <f>MAYIS!N41</f>
        <v>0</v>
      </c>
      <c r="E45" s="581">
        <f>MAYIS!O41</f>
        <v>0</v>
      </c>
      <c r="F45" s="582"/>
      <c r="G45" s="59">
        <f>MAYIS!P41</f>
        <v>0</v>
      </c>
      <c r="H45" s="583" t="str">
        <f>IF(MAYIS!Q41=" "," ",IF(MAYIS!Q41=0,"Borç Bitti",MAYIS!Q41))</f>
        <v/>
      </c>
      <c r="I45" s="584"/>
      <c r="J45" s="60">
        <f>MAYIS!R41</f>
        <v>0</v>
      </c>
      <c r="K45" s="581">
        <f>MAYIS!S41</f>
        <v>0</v>
      </c>
      <c r="L45" s="582"/>
      <c r="M45" s="59">
        <f>MAYIS!T41</f>
        <v>0</v>
      </c>
      <c r="N45" s="583" t="str">
        <f>IF(MAYIS!U41=" "," ",IF(MAYIS!U41=0,"Alacak Bitti",MAYIS!U41))</f>
        <v/>
      </c>
      <c r="O45" s="609"/>
      <c r="P45" s="560"/>
      <c r="Q45" s="560"/>
      <c r="R45" s="560"/>
      <c r="S45" s="560"/>
      <c r="T45" s="560"/>
      <c r="U45" s="560"/>
    </row>
    <row r="46" spans="1:21" ht="18" customHeight="1" x14ac:dyDescent="0.3">
      <c r="A46" s="510"/>
      <c r="B46" s="510"/>
      <c r="C46" s="510"/>
      <c r="D46" s="47">
        <f>MAYIS!N42</f>
        <v>0</v>
      </c>
      <c r="E46" s="575">
        <f>MAYIS!O42</f>
        <v>0</v>
      </c>
      <c r="F46" s="576"/>
      <c r="G46" s="57">
        <f>MAYIS!P42</f>
        <v>0</v>
      </c>
      <c r="H46" s="577" t="str">
        <f>IF(MAYIS!Q42=" "," ",IF(MAYIS!Q42=0,"Borç Bitti",MAYIS!Q42))</f>
        <v/>
      </c>
      <c r="I46" s="578"/>
      <c r="J46" s="51">
        <f>MAYIS!R42</f>
        <v>0</v>
      </c>
      <c r="K46" s="575">
        <f>MAYIS!S42</f>
        <v>0</v>
      </c>
      <c r="L46" s="576"/>
      <c r="M46" s="57">
        <f>MAYIS!T42</f>
        <v>0</v>
      </c>
      <c r="N46" s="577" t="str">
        <f>IF(MAYIS!U42=" "," ",IF(MAYIS!U42=0,"Alacak Bitti",MAYIS!U42))</f>
        <v/>
      </c>
      <c r="O46" s="608"/>
      <c r="P46" s="560"/>
      <c r="Q46" s="560"/>
      <c r="R46" s="560"/>
      <c r="S46" s="560"/>
      <c r="T46" s="560"/>
      <c r="U46" s="560"/>
    </row>
    <row r="47" spans="1:21" ht="18" customHeight="1" x14ac:dyDescent="0.3">
      <c r="A47" s="510"/>
      <c r="B47" s="510"/>
      <c r="C47" s="510"/>
      <c r="D47" s="58">
        <f>MAYIS!N43</f>
        <v>0</v>
      </c>
      <c r="E47" s="581">
        <f>MAYIS!O43</f>
        <v>0</v>
      </c>
      <c r="F47" s="582"/>
      <c r="G47" s="59">
        <f>MAYIS!P43</f>
        <v>0</v>
      </c>
      <c r="H47" s="583" t="str">
        <f>IF(MAYIS!Q43=" "," ",IF(MAYIS!Q43=0,"Borç Bitti",MAYIS!Q43))</f>
        <v/>
      </c>
      <c r="I47" s="584"/>
      <c r="J47" s="60">
        <f>MAYIS!R43</f>
        <v>0</v>
      </c>
      <c r="K47" s="581">
        <f>MAYIS!S43</f>
        <v>0</v>
      </c>
      <c r="L47" s="582"/>
      <c r="M47" s="59">
        <f>MAYIS!T43</f>
        <v>0</v>
      </c>
      <c r="N47" s="583" t="str">
        <f>IF(MAYIS!U43=" "," ",IF(MAYIS!U43=0,"Alacak Bitti",MAYIS!U43))</f>
        <v/>
      </c>
      <c r="O47" s="609"/>
      <c r="P47" s="560"/>
      <c r="Q47" s="560"/>
      <c r="R47" s="560"/>
      <c r="S47" s="560"/>
      <c r="T47" s="560"/>
      <c r="U47" s="560"/>
    </row>
    <row r="48" spans="1:21" ht="18" customHeight="1" x14ac:dyDescent="0.3">
      <c r="A48" s="510"/>
      <c r="B48" s="510"/>
      <c r="C48" s="510"/>
      <c r="D48" s="47">
        <f>MAYIS!N44</f>
        <v>0</v>
      </c>
      <c r="E48" s="575">
        <f>MAYIS!O44</f>
        <v>0</v>
      </c>
      <c r="F48" s="576"/>
      <c r="G48" s="57">
        <f>MAYIS!P44</f>
        <v>0</v>
      </c>
      <c r="H48" s="577" t="str">
        <f>IF(MAYIS!Q44=" "," ",IF(MAYIS!Q44=0,"Borç Bitti",MAYIS!Q44))</f>
        <v/>
      </c>
      <c r="I48" s="578"/>
      <c r="J48" s="51">
        <f>MAYIS!R44</f>
        <v>0</v>
      </c>
      <c r="K48" s="575">
        <f>MAYIS!S44</f>
        <v>0</v>
      </c>
      <c r="L48" s="576"/>
      <c r="M48" s="57">
        <f>MAYIS!T44</f>
        <v>0</v>
      </c>
      <c r="N48" s="577" t="str">
        <f>IF(MAYIS!U44=" "," ",IF(MAYIS!U44=0,"Alacak Bitti",MAYIS!U44))</f>
        <v/>
      </c>
      <c r="O48" s="608"/>
      <c r="P48" s="560"/>
      <c r="Q48" s="560"/>
      <c r="R48" s="560"/>
      <c r="S48" s="560"/>
      <c r="T48" s="560"/>
      <c r="U48" s="560"/>
    </row>
    <row r="49" spans="1:21" ht="18" customHeight="1" x14ac:dyDescent="0.3">
      <c r="A49" s="510"/>
      <c r="B49" s="510"/>
      <c r="C49" s="510"/>
      <c r="D49" s="58">
        <f>MAYIS!N45</f>
        <v>0</v>
      </c>
      <c r="E49" s="581">
        <f>MAYIS!O45</f>
        <v>0</v>
      </c>
      <c r="F49" s="582"/>
      <c r="G49" s="59">
        <f>MAYIS!P45</f>
        <v>0</v>
      </c>
      <c r="H49" s="583" t="str">
        <f>IF(MAYIS!Q45=" "," ",IF(MAYIS!Q45=0,"Borç Bitti",MAYIS!Q45))</f>
        <v/>
      </c>
      <c r="I49" s="584"/>
      <c r="J49" s="60">
        <f>MAYIS!R45</f>
        <v>0</v>
      </c>
      <c r="K49" s="581">
        <f>MAYIS!S45</f>
        <v>0</v>
      </c>
      <c r="L49" s="582"/>
      <c r="M49" s="59">
        <f>MAYIS!T45</f>
        <v>0</v>
      </c>
      <c r="N49" s="583" t="str">
        <f>IF(MAYIS!U45=" "," ",IF(MAYIS!U45=0,"Alacak Bitti",MAYIS!U45))</f>
        <v/>
      </c>
      <c r="O49" s="609"/>
      <c r="P49" s="560"/>
      <c r="Q49" s="560"/>
      <c r="R49" s="560"/>
      <c r="S49" s="560"/>
      <c r="T49" s="560"/>
      <c r="U49" s="560"/>
    </row>
    <row r="50" spans="1:21" ht="18" customHeight="1" x14ac:dyDescent="0.3">
      <c r="A50" s="510"/>
      <c r="B50" s="510"/>
      <c r="C50" s="510"/>
      <c r="D50" s="47">
        <f>MAYIS!N46</f>
        <v>0</v>
      </c>
      <c r="E50" s="575">
        <f>MAYIS!O46</f>
        <v>0</v>
      </c>
      <c r="F50" s="576"/>
      <c r="G50" s="57">
        <f>MAYIS!P46</f>
        <v>0</v>
      </c>
      <c r="H50" s="577" t="str">
        <f>IF(MAYIS!Q46=" "," ",IF(MAYIS!Q46=0,"Borç Bitti",MAYIS!Q46))</f>
        <v/>
      </c>
      <c r="I50" s="578"/>
      <c r="J50" s="51">
        <f>MAYIS!R46</f>
        <v>0</v>
      </c>
      <c r="K50" s="575">
        <f>MAYIS!S46</f>
        <v>0</v>
      </c>
      <c r="L50" s="576"/>
      <c r="M50" s="57">
        <f>MAYIS!T46</f>
        <v>0</v>
      </c>
      <c r="N50" s="577" t="str">
        <f>IF(MAYIS!U46=" "," ",IF(MAYIS!U46=0,"Alacak Bitti",MAYIS!U46))</f>
        <v/>
      </c>
      <c r="O50" s="608"/>
      <c r="P50" s="560"/>
      <c r="Q50" s="560"/>
      <c r="R50" s="560"/>
      <c r="S50" s="560"/>
      <c r="T50" s="560"/>
      <c r="U50" s="560"/>
    </row>
    <row r="51" spans="1:21" ht="18" customHeight="1" x14ac:dyDescent="0.3">
      <c r="A51" s="510"/>
      <c r="B51" s="510"/>
      <c r="C51" s="510"/>
      <c r="D51" s="58">
        <f>MAYIS!N47</f>
        <v>0</v>
      </c>
      <c r="E51" s="581">
        <f>MAYIS!O47</f>
        <v>0</v>
      </c>
      <c r="F51" s="582"/>
      <c r="G51" s="59">
        <f>MAYIS!P47</f>
        <v>0</v>
      </c>
      <c r="H51" s="583" t="str">
        <f>IF(MAYIS!Q47=" "," ",IF(MAYIS!Q47=0,"Borç Bitti",MAYIS!Q47))</f>
        <v/>
      </c>
      <c r="I51" s="584"/>
      <c r="J51" s="60">
        <f>MAYIS!R47</f>
        <v>0</v>
      </c>
      <c r="K51" s="581">
        <f>MAYIS!S47</f>
        <v>0</v>
      </c>
      <c r="L51" s="582"/>
      <c r="M51" s="59">
        <f>MAYIS!T47</f>
        <v>0</v>
      </c>
      <c r="N51" s="583" t="str">
        <f>IF(MAYIS!U47=" "," ",IF(MAYIS!U47=0,"Alacak Bitti",MAYIS!U47))</f>
        <v/>
      </c>
      <c r="O51" s="609"/>
      <c r="P51" s="560"/>
      <c r="Q51" s="560"/>
      <c r="R51" s="560"/>
      <c r="S51" s="560"/>
      <c r="T51" s="560"/>
      <c r="U51" s="560"/>
    </row>
    <row r="52" spans="1:21" ht="18" customHeight="1" x14ac:dyDescent="0.3">
      <c r="A52" s="510"/>
      <c r="B52" s="510"/>
      <c r="C52" s="510"/>
      <c r="D52" s="47">
        <f>MAYIS!N48</f>
        <v>0</v>
      </c>
      <c r="E52" s="575">
        <f>MAYIS!O48</f>
        <v>0</v>
      </c>
      <c r="F52" s="576"/>
      <c r="G52" s="57">
        <f>MAYIS!P48</f>
        <v>0</v>
      </c>
      <c r="H52" s="577" t="str">
        <f>IF(MAYIS!Q48=" "," ",IF(MAYIS!Q48=0,"Borç Bitti",MAYIS!Q48))</f>
        <v/>
      </c>
      <c r="I52" s="578"/>
      <c r="J52" s="51">
        <f>MAYIS!R48</f>
        <v>0</v>
      </c>
      <c r="K52" s="575">
        <f>MAYIS!S48</f>
        <v>0</v>
      </c>
      <c r="L52" s="576"/>
      <c r="M52" s="57">
        <f>MAYIS!T48</f>
        <v>0</v>
      </c>
      <c r="N52" s="577" t="str">
        <f>IF(MAYIS!U48=" "," ",IF(MAYIS!U48=0,"Alacak Bitti",MAYIS!U48))</f>
        <v/>
      </c>
      <c r="O52" s="608"/>
      <c r="P52" s="560"/>
      <c r="Q52" s="560"/>
      <c r="R52" s="560"/>
      <c r="S52" s="560"/>
      <c r="T52" s="560"/>
      <c r="U52" s="560"/>
    </row>
    <row r="53" spans="1:21" ht="18" customHeight="1" x14ac:dyDescent="0.3">
      <c r="A53" s="510"/>
      <c r="B53" s="510"/>
      <c r="C53" s="510"/>
      <c r="D53" s="58">
        <f>MAYIS!N49</f>
        <v>0</v>
      </c>
      <c r="E53" s="581">
        <f>MAYIS!O49</f>
        <v>0</v>
      </c>
      <c r="F53" s="582"/>
      <c r="G53" s="59">
        <f>MAYIS!P49</f>
        <v>0</v>
      </c>
      <c r="H53" s="583" t="str">
        <f>IF(MAYIS!Q49=" "," ",IF(MAYIS!Q49=0,"Borç Bitti",MAYIS!Q49))</f>
        <v/>
      </c>
      <c r="I53" s="584"/>
      <c r="J53" s="60">
        <f>MAYIS!R49</f>
        <v>0</v>
      </c>
      <c r="K53" s="581">
        <f>MAYIS!S49</f>
        <v>0</v>
      </c>
      <c r="L53" s="582"/>
      <c r="M53" s="59">
        <f>MAYIS!T49</f>
        <v>0</v>
      </c>
      <c r="N53" s="583" t="str">
        <f>IF(MAYIS!U49=" "," ",IF(MAYIS!U49=0,"Alacak Bitti",MAYIS!U49))</f>
        <v/>
      </c>
      <c r="O53" s="609"/>
      <c r="P53" s="560"/>
      <c r="Q53" s="560"/>
      <c r="R53" s="560"/>
      <c r="S53" s="560"/>
      <c r="T53" s="560"/>
      <c r="U53" s="560"/>
    </row>
    <row r="54" spans="1:21" ht="18" customHeight="1" x14ac:dyDescent="0.3">
      <c r="A54" s="510"/>
      <c r="B54" s="510"/>
      <c r="C54" s="510"/>
      <c r="D54" s="47">
        <f>MAYIS!N50</f>
        <v>0</v>
      </c>
      <c r="E54" s="575">
        <f>MAYIS!O50</f>
        <v>0</v>
      </c>
      <c r="F54" s="576"/>
      <c r="G54" s="57">
        <f>MAYIS!P50</f>
        <v>0</v>
      </c>
      <c r="H54" s="577" t="str">
        <f>IF(MAYIS!Q50=" "," ",IF(MAYIS!Q50=0,"Borç Bitti",MAYIS!Q50))</f>
        <v/>
      </c>
      <c r="I54" s="578"/>
      <c r="J54" s="51">
        <f>MAYIS!R50</f>
        <v>0</v>
      </c>
      <c r="K54" s="575">
        <f>MAYIS!S50</f>
        <v>0</v>
      </c>
      <c r="L54" s="576"/>
      <c r="M54" s="57">
        <f>MAYIS!T50</f>
        <v>0</v>
      </c>
      <c r="N54" s="577" t="str">
        <f>IF(MAYIS!U50=" "," ",IF(MAYIS!U50=0,"Alacak Bitti",MAYIS!U50))</f>
        <v/>
      </c>
      <c r="O54" s="608"/>
      <c r="P54" s="560"/>
      <c r="Q54" s="560"/>
      <c r="R54" s="560"/>
      <c r="S54" s="560"/>
      <c r="T54" s="560"/>
      <c r="U54" s="560"/>
    </row>
    <row r="55" spans="1:21" ht="18" customHeight="1" x14ac:dyDescent="0.3">
      <c r="A55" s="510"/>
      <c r="B55" s="510"/>
      <c r="C55" s="510"/>
      <c r="D55" s="58">
        <f>MAYIS!N51</f>
        <v>0</v>
      </c>
      <c r="E55" s="581">
        <f>MAYIS!O51</f>
        <v>0</v>
      </c>
      <c r="F55" s="582"/>
      <c r="G55" s="59">
        <f>MAYIS!P51</f>
        <v>0</v>
      </c>
      <c r="H55" s="583" t="str">
        <f>IF(MAYIS!Q51=" "," ",IF(MAYIS!Q51=0,"Borç Bitti",MAYIS!Q51))</f>
        <v/>
      </c>
      <c r="I55" s="584"/>
      <c r="J55" s="60">
        <f>MAYIS!R51</f>
        <v>0</v>
      </c>
      <c r="K55" s="581">
        <f>MAYIS!S51</f>
        <v>0</v>
      </c>
      <c r="L55" s="582"/>
      <c r="M55" s="59">
        <f>MAYIS!T51</f>
        <v>0</v>
      </c>
      <c r="N55" s="583" t="str">
        <f>IF(MAYIS!U51=" "," ",IF(MAYIS!U51=0,"Alacak Bitti",MAYIS!U51))</f>
        <v/>
      </c>
      <c r="O55" s="609"/>
      <c r="P55" s="560"/>
      <c r="Q55" s="560"/>
      <c r="R55" s="560"/>
      <c r="S55" s="560"/>
      <c r="T55" s="560"/>
      <c r="U55" s="560"/>
    </row>
    <row r="56" spans="1:21" ht="18" customHeight="1" x14ac:dyDescent="0.3">
      <c r="A56" s="510"/>
      <c r="B56" s="510"/>
      <c r="C56" s="510"/>
      <c r="D56" s="47">
        <f>MAYIS!N52</f>
        <v>0</v>
      </c>
      <c r="E56" s="575">
        <f>MAYIS!O52</f>
        <v>0</v>
      </c>
      <c r="F56" s="576"/>
      <c r="G56" s="57">
        <f>MAYIS!P52</f>
        <v>0</v>
      </c>
      <c r="H56" s="577" t="str">
        <f>IF(MAYIS!Q52=" "," ",IF(MAYIS!Q52=0,"Borç Bitti",MAYIS!Q52))</f>
        <v/>
      </c>
      <c r="I56" s="578"/>
      <c r="J56" s="51">
        <f>MAYIS!R52</f>
        <v>0</v>
      </c>
      <c r="K56" s="575">
        <f>MAYIS!S52</f>
        <v>0</v>
      </c>
      <c r="L56" s="576"/>
      <c r="M56" s="57">
        <f>MAYIS!T52</f>
        <v>0</v>
      </c>
      <c r="N56" s="577" t="str">
        <f>IF(MAYIS!U52=" "," ",IF(MAYIS!U52=0,"Alacak Bitti",MAYIS!U52))</f>
        <v/>
      </c>
      <c r="O56" s="608"/>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D59:O59"/>
    <mergeCell ref="D62:O93"/>
    <mergeCell ref="E56:F56"/>
    <mergeCell ref="H56:I56"/>
    <mergeCell ref="K56:L56"/>
    <mergeCell ref="N56:O56"/>
    <mergeCell ref="D57:O57"/>
    <mergeCell ref="D58:O58"/>
    <mergeCell ref="E54:F54"/>
    <mergeCell ref="H54:I54"/>
    <mergeCell ref="K54:L54"/>
    <mergeCell ref="N54:O54"/>
    <mergeCell ref="E55:F55"/>
    <mergeCell ref="H55:I55"/>
    <mergeCell ref="K55:L55"/>
    <mergeCell ref="N55:O55"/>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A1:C93"/>
    <mergeCell ref="D1:O3"/>
    <mergeCell ref="E12:F12"/>
    <mergeCell ref="H12:I12"/>
    <mergeCell ref="K12:L12"/>
    <mergeCell ref="N12:O12"/>
    <mergeCell ref="E13:F13"/>
    <mergeCell ref="H13:I13"/>
    <mergeCell ref="K13:L13"/>
    <mergeCell ref="N13:O13"/>
    <mergeCell ref="D10:I10"/>
    <mergeCell ref="J10:O10"/>
    <mergeCell ref="E11:F11"/>
    <mergeCell ref="H11:I11"/>
    <mergeCell ref="K11:L11"/>
    <mergeCell ref="N11:O11"/>
    <mergeCell ref="E16:F16"/>
    <mergeCell ref="H16:I16"/>
    <mergeCell ref="K16:L16"/>
    <mergeCell ref="N16:O16"/>
    <mergeCell ref="E17:F17"/>
    <mergeCell ref="H17:I17"/>
    <mergeCell ref="K17:L17"/>
    <mergeCell ref="N17:O17"/>
    <mergeCell ref="P1:U93"/>
    <mergeCell ref="V1:Y4"/>
    <mergeCell ref="D4:E4"/>
    <mergeCell ref="F4:O4"/>
    <mergeCell ref="D5:F5"/>
    <mergeCell ref="G5:I5"/>
    <mergeCell ref="J5:O9"/>
    <mergeCell ref="D6:E6"/>
    <mergeCell ref="G6:H6"/>
    <mergeCell ref="D7:E7"/>
    <mergeCell ref="G7:H7"/>
    <mergeCell ref="D8:E8"/>
    <mergeCell ref="G8:H8"/>
    <mergeCell ref="D9:E9"/>
    <mergeCell ref="G9:H9"/>
    <mergeCell ref="E14:F14"/>
    <mergeCell ref="H14:I14"/>
    <mergeCell ref="K14:L14"/>
    <mergeCell ref="N14:O14"/>
    <mergeCell ref="E15:F15"/>
    <mergeCell ref="H15:I15"/>
    <mergeCell ref="K15:L15"/>
    <mergeCell ref="N15:O15"/>
    <mergeCell ref="E20:F20"/>
  </mergeCells>
  <pageMargins left="0.7" right="0.7" top="0.75" bottom="0.75" header="0.3" footer="0.3"/>
  <pageSetup paperSize="9" scale="70" orientation="portrait" horizontalDpi="360" verticalDpi="36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ayfa29">
    <tabColor rgb="FFFF3300"/>
  </sheetPr>
  <dimension ref="A1:BP93"/>
  <sheetViews>
    <sheetView showZeros="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7.5546875" style="2" customWidth="1"/>
    <col min="5" max="5" width="12.88671875" style="2" customWidth="1"/>
    <col min="6" max="6" width="10.6640625" style="2" customWidth="1"/>
    <col min="7" max="7" width="7.5546875" style="2" customWidth="1"/>
    <col min="8" max="8" width="12.88671875" style="2" customWidth="1"/>
    <col min="9" max="9" width="10.6640625" style="2" customWidth="1"/>
    <col min="10" max="10" width="7.5546875" style="2" customWidth="1"/>
    <col min="11" max="11" width="12.88671875" style="2" customWidth="1"/>
    <col min="12" max="12" width="10.6640625" style="2" customWidth="1"/>
    <col min="13" max="13" width="7.5546875" style="2" customWidth="1"/>
    <col min="14" max="14" width="12.88671875" style="2" customWidth="1"/>
    <col min="15" max="20" width="10.6640625" style="2" customWidth="1"/>
    <col min="21" max="21" width="12.664062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HAZİRAN!N1&amp;" "&amp;"AYI GELİR GİDER DURUM RAPORU"</f>
        <v>HAZİRAN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HAZİRAN!B3</f>
        <v>0</v>
      </c>
      <c r="G5" s="559" t="str">
        <f>AYARLAR!B8</f>
        <v>TOPLAM GELİR</v>
      </c>
      <c r="H5" s="559"/>
      <c r="I5" s="41">
        <f>HAZİRAN!D1</f>
        <v>0</v>
      </c>
      <c r="J5" s="566"/>
      <c r="K5" s="566"/>
      <c r="L5" s="566"/>
      <c r="M5" s="566"/>
      <c r="N5" s="566"/>
      <c r="O5" s="567"/>
      <c r="P5" s="560"/>
      <c r="Q5" s="560"/>
      <c r="R5" s="560"/>
      <c r="S5" s="560"/>
      <c r="T5" s="560"/>
      <c r="U5" s="560"/>
      <c r="V5" s="206"/>
      <c r="W5" s="7" t="s">
        <v>37</v>
      </c>
      <c r="X5" s="7" t="s">
        <v>38</v>
      </c>
      <c r="Y5" s="7" t="s">
        <v>21</v>
      </c>
      <c r="Z5" s="8"/>
    </row>
    <row r="6" spans="1:26" ht="24.9" customHeight="1" x14ac:dyDescent="0.3">
      <c r="A6" s="510"/>
      <c r="B6" s="510"/>
      <c r="C6" s="510"/>
      <c r="D6" s="559" t="str">
        <f>AYARLAR!E10</f>
        <v>EV TOPLAM GİDER</v>
      </c>
      <c r="E6" s="559"/>
      <c r="F6" s="40">
        <f>HAZİRAN!E3</f>
        <v>0</v>
      </c>
      <c r="G6" s="559" t="str">
        <f>AYARLAR!H8</f>
        <v>TOPLAM GİDER</v>
      </c>
      <c r="H6" s="559"/>
      <c r="I6" s="41">
        <f>HAZİRAN!J1</f>
        <v>0</v>
      </c>
      <c r="J6" s="568"/>
      <c r="K6" s="568"/>
      <c r="L6" s="568"/>
      <c r="M6" s="568"/>
      <c r="N6" s="568"/>
      <c r="O6" s="569"/>
      <c r="P6" s="560"/>
      <c r="Q6" s="560"/>
      <c r="R6" s="560"/>
      <c r="S6" s="560"/>
      <c r="T6" s="560"/>
      <c r="U6" s="560"/>
      <c r="V6" s="203" t="s">
        <v>28</v>
      </c>
      <c r="W6" s="203">
        <f>NİSAN!D1</f>
        <v>0</v>
      </c>
      <c r="X6" s="203">
        <f>NİSAN!J1</f>
        <v>0</v>
      </c>
      <c r="Y6" s="203">
        <f>NİSAN!P5</f>
        <v>0</v>
      </c>
      <c r="Z6" s="8"/>
    </row>
    <row r="7" spans="1:26" ht="24.9" customHeight="1" x14ac:dyDescent="0.3">
      <c r="A7" s="510"/>
      <c r="B7" s="510"/>
      <c r="C7" s="510"/>
      <c r="D7" s="559" t="str">
        <f>AYARLAR!H10</f>
        <v>İŞ TOPLAM GELİR</v>
      </c>
      <c r="E7" s="559"/>
      <c r="F7" s="40">
        <f>HAZİRAN!H3</f>
        <v>0</v>
      </c>
      <c r="G7" s="559" t="str">
        <f>"ÖNCEKİ AYDAN"&amp;" "&amp;AYARLAR!N10</f>
        <v>ÖNCEKİ AYDAN DEVİR</v>
      </c>
      <c r="H7" s="559"/>
      <c r="I7" s="41">
        <f>HAZİRAN!P4</f>
        <v>0</v>
      </c>
      <c r="J7" s="568"/>
      <c r="K7" s="568"/>
      <c r="L7" s="568"/>
      <c r="M7" s="568"/>
      <c r="N7" s="568"/>
      <c r="O7" s="569"/>
      <c r="P7" s="560"/>
      <c r="Q7" s="560"/>
      <c r="R7" s="560"/>
      <c r="S7" s="560"/>
      <c r="T7" s="560"/>
      <c r="U7" s="560"/>
      <c r="V7" s="203" t="s">
        <v>29</v>
      </c>
      <c r="W7" s="203">
        <f>MAYIS!D1</f>
        <v>0</v>
      </c>
      <c r="X7" s="203">
        <f>MAYIS!J1</f>
        <v>0</v>
      </c>
      <c r="Y7" s="203">
        <f>MAYIS!P5</f>
        <v>0</v>
      </c>
      <c r="Z7" s="8"/>
    </row>
    <row r="8" spans="1:26" ht="24.9" customHeight="1" x14ac:dyDescent="0.3">
      <c r="A8" s="510"/>
      <c r="B8" s="510"/>
      <c r="C8" s="510"/>
      <c r="D8" s="559" t="str">
        <f>AYARLAR!K10</f>
        <v>İŞ TOPLAM GİDER</v>
      </c>
      <c r="E8" s="559"/>
      <c r="F8" s="40">
        <f>HAZİRAN!H3</f>
        <v>0</v>
      </c>
      <c r="G8" s="559" t="str">
        <f>AYARLAR!N11&amp;" "&amp;"'DAKİ PARA"</f>
        <v>KASA 'DAKİ PARA</v>
      </c>
      <c r="H8" s="559"/>
      <c r="I8" s="41">
        <f>HAZİRAN!P5</f>
        <v>0</v>
      </c>
      <c r="J8" s="568"/>
      <c r="K8" s="568"/>
      <c r="L8" s="568"/>
      <c r="M8" s="568"/>
      <c r="N8" s="568"/>
      <c r="O8" s="569"/>
      <c r="P8" s="560"/>
      <c r="Q8" s="560"/>
      <c r="R8" s="560"/>
      <c r="S8" s="560"/>
      <c r="T8" s="560"/>
      <c r="U8" s="560"/>
      <c r="V8" s="203" t="s">
        <v>30</v>
      </c>
      <c r="W8" s="203">
        <f>HAZİRAN!D1</f>
        <v>0</v>
      </c>
      <c r="X8" s="203">
        <f>HAZİRAN!J1</f>
        <v>0</v>
      </c>
      <c r="Y8" s="203">
        <f>HAZİRAN!P5</f>
        <v>0</v>
      </c>
      <c r="Z8" s="8"/>
    </row>
    <row r="9" spans="1:26" ht="24.9" customHeight="1" x14ac:dyDescent="0.3">
      <c r="A9" s="510"/>
      <c r="B9" s="510"/>
      <c r="C9" s="510"/>
      <c r="D9" s="42" t="s">
        <v>45</v>
      </c>
      <c r="E9" s="43">
        <f>HAZİRAN!P2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64">
        <f>HAZİRAN!B8</f>
        <v>0</v>
      </c>
      <c r="E12" s="48">
        <f>HAZİRAN!C8</f>
        <v>0</v>
      </c>
      <c r="F12" s="49">
        <f>HAZİRAN!D8</f>
        <v>0</v>
      </c>
      <c r="G12" s="64">
        <f>HAZİRAN!E8</f>
        <v>0</v>
      </c>
      <c r="H12" s="48">
        <f>HAZİRAN!F8</f>
        <v>0</v>
      </c>
      <c r="I12" s="50">
        <f>HAZİRAN!G8</f>
        <v>0</v>
      </c>
      <c r="J12" s="65">
        <f>HAZİRAN!H8</f>
        <v>0</v>
      </c>
      <c r="K12" s="48">
        <f>HAZİRAN!I8</f>
        <v>0</v>
      </c>
      <c r="L12" s="49">
        <f>HAZİRAN!J8</f>
        <v>0</v>
      </c>
      <c r="M12" s="64">
        <f>HAZİRAN!K8</f>
        <v>0</v>
      </c>
      <c r="N12" s="48">
        <f>HAZİRAN!L8</f>
        <v>0</v>
      </c>
      <c r="O12" s="49">
        <f>HAZİRAN!M8</f>
        <v>0</v>
      </c>
      <c r="P12" s="560"/>
      <c r="Q12" s="560"/>
      <c r="R12" s="560"/>
      <c r="S12" s="560"/>
      <c r="T12" s="560"/>
      <c r="U12" s="560"/>
    </row>
    <row r="13" spans="1:26" ht="18" customHeight="1" x14ac:dyDescent="0.3">
      <c r="A13" s="510"/>
      <c r="B13" s="510"/>
      <c r="C13" s="510"/>
      <c r="D13" s="66">
        <f>HAZİRAN!B9</f>
        <v>0</v>
      </c>
      <c r="E13" s="61">
        <f>HAZİRAN!C9</f>
        <v>0</v>
      </c>
      <c r="F13" s="62">
        <f>HAZİRAN!D9</f>
        <v>0</v>
      </c>
      <c r="G13" s="66">
        <f>HAZİRAN!E9</f>
        <v>0</v>
      </c>
      <c r="H13" s="61">
        <f>HAZİRAN!F9</f>
        <v>0</v>
      </c>
      <c r="I13" s="63">
        <f>HAZİRAN!G9</f>
        <v>0</v>
      </c>
      <c r="J13" s="67">
        <f>HAZİRAN!H9</f>
        <v>0</v>
      </c>
      <c r="K13" s="61">
        <f>HAZİRAN!I9</f>
        <v>0</v>
      </c>
      <c r="L13" s="62">
        <f>HAZİRAN!J9</f>
        <v>0</v>
      </c>
      <c r="M13" s="66">
        <f>HAZİRAN!K9</f>
        <v>0</v>
      </c>
      <c r="N13" s="61">
        <f>HAZİRAN!L9</f>
        <v>0</v>
      </c>
      <c r="O13" s="62">
        <f>HAZİRAN!M9</f>
        <v>0</v>
      </c>
      <c r="P13" s="560"/>
      <c r="Q13" s="560"/>
      <c r="R13" s="560"/>
      <c r="S13" s="560"/>
      <c r="T13" s="560"/>
      <c r="U13" s="560"/>
    </row>
    <row r="14" spans="1:26" ht="18" customHeight="1" x14ac:dyDescent="0.3">
      <c r="A14" s="510"/>
      <c r="B14" s="510"/>
      <c r="C14" s="510"/>
      <c r="D14" s="64">
        <f>HAZİRAN!B10</f>
        <v>0</v>
      </c>
      <c r="E14" s="48">
        <f>HAZİRAN!C10</f>
        <v>0</v>
      </c>
      <c r="F14" s="49">
        <f>HAZİRAN!D10</f>
        <v>0</v>
      </c>
      <c r="G14" s="64">
        <f>HAZİRAN!E10</f>
        <v>0</v>
      </c>
      <c r="H14" s="48">
        <f>HAZİRAN!F10</f>
        <v>0</v>
      </c>
      <c r="I14" s="50">
        <f>HAZİRAN!G10</f>
        <v>0</v>
      </c>
      <c r="J14" s="65">
        <f>HAZİRAN!H10</f>
        <v>0</v>
      </c>
      <c r="K14" s="48">
        <f>HAZİRAN!I10</f>
        <v>0</v>
      </c>
      <c r="L14" s="49">
        <f>HAZİRAN!J10</f>
        <v>0</v>
      </c>
      <c r="M14" s="64">
        <f>HAZİRAN!K10</f>
        <v>0</v>
      </c>
      <c r="N14" s="48">
        <f>HAZİRAN!L10</f>
        <v>0</v>
      </c>
      <c r="O14" s="49">
        <f>HAZİRAN!M10</f>
        <v>0</v>
      </c>
      <c r="P14" s="560"/>
      <c r="Q14" s="560"/>
      <c r="R14" s="560"/>
      <c r="S14" s="560"/>
      <c r="T14" s="560"/>
      <c r="U14" s="560"/>
    </row>
    <row r="15" spans="1:26" ht="18" customHeight="1" x14ac:dyDescent="0.3">
      <c r="A15" s="510"/>
      <c r="B15" s="510"/>
      <c r="C15" s="510"/>
      <c r="D15" s="66">
        <f>HAZİRAN!B11</f>
        <v>0</v>
      </c>
      <c r="E15" s="61">
        <f>HAZİRAN!C11</f>
        <v>0</v>
      </c>
      <c r="F15" s="62">
        <f>HAZİRAN!D11</f>
        <v>0</v>
      </c>
      <c r="G15" s="66">
        <f>HAZİRAN!E11</f>
        <v>0</v>
      </c>
      <c r="H15" s="61">
        <f>HAZİRAN!F11</f>
        <v>0</v>
      </c>
      <c r="I15" s="63">
        <f>HAZİRAN!G11</f>
        <v>0</v>
      </c>
      <c r="J15" s="67">
        <f>HAZİRAN!H11</f>
        <v>0</v>
      </c>
      <c r="K15" s="61">
        <f>HAZİRAN!I11</f>
        <v>0</v>
      </c>
      <c r="L15" s="62">
        <f>HAZİRAN!J11</f>
        <v>0</v>
      </c>
      <c r="M15" s="66">
        <f>HAZİRAN!K11</f>
        <v>0</v>
      </c>
      <c r="N15" s="61">
        <f>HAZİRAN!L11</f>
        <v>0</v>
      </c>
      <c r="O15" s="62">
        <f>HAZİRAN!M11</f>
        <v>0</v>
      </c>
      <c r="P15" s="560"/>
      <c r="Q15" s="560"/>
      <c r="R15" s="560"/>
      <c r="S15" s="560"/>
      <c r="T15" s="560"/>
      <c r="U15" s="560"/>
    </row>
    <row r="16" spans="1:26" ht="18" customHeight="1" x14ac:dyDescent="0.3">
      <c r="A16" s="510"/>
      <c r="B16" s="510"/>
      <c r="C16" s="510"/>
      <c r="D16" s="64">
        <f>HAZİRAN!B12</f>
        <v>0</v>
      </c>
      <c r="E16" s="48">
        <f>HAZİRAN!C12</f>
        <v>0</v>
      </c>
      <c r="F16" s="49">
        <f>HAZİRAN!D12</f>
        <v>0</v>
      </c>
      <c r="G16" s="64">
        <f>HAZİRAN!E12</f>
        <v>0</v>
      </c>
      <c r="H16" s="48">
        <f>HAZİRAN!F12</f>
        <v>0</v>
      </c>
      <c r="I16" s="50">
        <f>HAZİRAN!G12</f>
        <v>0</v>
      </c>
      <c r="J16" s="65">
        <f>HAZİRAN!H12</f>
        <v>0</v>
      </c>
      <c r="K16" s="48">
        <f>HAZİRAN!I12</f>
        <v>0</v>
      </c>
      <c r="L16" s="49">
        <f>HAZİRAN!J12</f>
        <v>0</v>
      </c>
      <c r="M16" s="64">
        <f>HAZİRAN!K12</f>
        <v>0</v>
      </c>
      <c r="N16" s="48">
        <f>HAZİRAN!L12</f>
        <v>0</v>
      </c>
      <c r="O16" s="49">
        <f>HAZİRAN!M12</f>
        <v>0</v>
      </c>
      <c r="P16" s="560"/>
      <c r="Q16" s="560"/>
      <c r="R16" s="560"/>
      <c r="S16" s="560"/>
      <c r="T16" s="560"/>
      <c r="U16" s="560"/>
    </row>
    <row r="17" spans="1:21" ht="18" customHeight="1" x14ac:dyDescent="0.3">
      <c r="A17" s="510"/>
      <c r="B17" s="510"/>
      <c r="C17" s="510"/>
      <c r="D17" s="66">
        <f>HAZİRAN!B13</f>
        <v>0</v>
      </c>
      <c r="E17" s="61">
        <f>HAZİRAN!C13</f>
        <v>0</v>
      </c>
      <c r="F17" s="62">
        <f>HAZİRAN!D13</f>
        <v>0</v>
      </c>
      <c r="G17" s="66">
        <f>HAZİRAN!E13</f>
        <v>0</v>
      </c>
      <c r="H17" s="61">
        <f>HAZİRAN!F13</f>
        <v>0</v>
      </c>
      <c r="I17" s="63">
        <f>HAZİRAN!G13</f>
        <v>0</v>
      </c>
      <c r="J17" s="67">
        <f>HAZİRAN!H13</f>
        <v>0</v>
      </c>
      <c r="K17" s="61">
        <f>HAZİRAN!I13</f>
        <v>0</v>
      </c>
      <c r="L17" s="62">
        <f>HAZİRAN!J13</f>
        <v>0</v>
      </c>
      <c r="M17" s="66">
        <f>HAZİRAN!K13</f>
        <v>0</v>
      </c>
      <c r="N17" s="61">
        <f>HAZİRAN!L13</f>
        <v>0</v>
      </c>
      <c r="O17" s="62">
        <f>HAZİRAN!M13</f>
        <v>0</v>
      </c>
      <c r="P17" s="560"/>
      <c r="Q17" s="560"/>
      <c r="R17" s="560"/>
      <c r="S17" s="560"/>
      <c r="T17" s="560"/>
      <c r="U17" s="560"/>
    </row>
    <row r="18" spans="1:21" ht="18" customHeight="1" x14ac:dyDescent="0.3">
      <c r="A18" s="510"/>
      <c r="B18" s="510"/>
      <c r="C18" s="510"/>
      <c r="D18" s="64">
        <f>HAZİRAN!B14</f>
        <v>0</v>
      </c>
      <c r="E18" s="48">
        <f>HAZİRAN!C14</f>
        <v>0</v>
      </c>
      <c r="F18" s="49">
        <f>HAZİRAN!D14</f>
        <v>0</v>
      </c>
      <c r="G18" s="64">
        <f>HAZİRAN!E14</f>
        <v>0</v>
      </c>
      <c r="H18" s="48">
        <f>HAZİRAN!F14</f>
        <v>0</v>
      </c>
      <c r="I18" s="50">
        <f>HAZİRAN!G14</f>
        <v>0</v>
      </c>
      <c r="J18" s="65">
        <f>HAZİRAN!H14</f>
        <v>0</v>
      </c>
      <c r="K18" s="48">
        <f>HAZİRAN!I14</f>
        <v>0</v>
      </c>
      <c r="L18" s="49">
        <f>HAZİRAN!J14</f>
        <v>0</v>
      </c>
      <c r="M18" s="64">
        <f>HAZİRAN!K14</f>
        <v>0</v>
      </c>
      <c r="N18" s="48">
        <f>HAZİRAN!L14</f>
        <v>0</v>
      </c>
      <c r="O18" s="49">
        <f>HAZİRAN!M14</f>
        <v>0</v>
      </c>
      <c r="P18" s="560"/>
      <c r="Q18" s="560"/>
      <c r="R18" s="560"/>
      <c r="S18" s="560"/>
      <c r="T18" s="560"/>
      <c r="U18" s="560"/>
    </row>
    <row r="19" spans="1:21" ht="18" customHeight="1" x14ac:dyDescent="0.3">
      <c r="A19" s="510"/>
      <c r="B19" s="510"/>
      <c r="C19" s="510"/>
      <c r="D19" s="66">
        <f>HAZİRAN!B15</f>
        <v>0</v>
      </c>
      <c r="E19" s="61">
        <f>HAZİRAN!C15</f>
        <v>0</v>
      </c>
      <c r="F19" s="62">
        <f>HAZİRAN!D15</f>
        <v>0</v>
      </c>
      <c r="G19" s="66">
        <f>HAZİRAN!E15</f>
        <v>0</v>
      </c>
      <c r="H19" s="61">
        <f>HAZİRAN!F15</f>
        <v>0</v>
      </c>
      <c r="I19" s="63">
        <f>HAZİRAN!G15</f>
        <v>0</v>
      </c>
      <c r="J19" s="67">
        <f>HAZİRAN!H15</f>
        <v>0</v>
      </c>
      <c r="K19" s="61">
        <f>HAZİRAN!I15</f>
        <v>0</v>
      </c>
      <c r="L19" s="62">
        <f>HAZİRAN!J15</f>
        <v>0</v>
      </c>
      <c r="M19" s="66">
        <f>HAZİRAN!K15</f>
        <v>0</v>
      </c>
      <c r="N19" s="61">
        <f>HAZİRAN!L15</f>
        <v>0</v>
      </c>
      <c r="O19" s="62">
        <f>HAZİRAN!M15</f>
        <v>0</v>
      </c>
      <c r="P19" s="560"/>
      <c r="Q19" s="560"/>
      <c r="R19" s="560"/>
      <c r="S19" s="560"/>
      <c r="T19" s="560"/>
      <c r="U19" s="560"/>
    </row>
    <row r="20" spans="1:21" ht="18" customHeight="1" x14ac:dyDescent="0.3">
      <c r="A20" s="510"/>
      <c r="B20" s="510"/>
      <c r="C20" s="510"/>
      <c r="D20" s="64">
        <f>HAZİRAN!B16</f>
        <v>0</v>
      </c>
      <c r="E20" s="48">
        <f>HAZİRAN!C16</f>
        <v>0</v>
      </c>
      <c r="F20" s="49">
        <f>HAZİRAN!D16</f>
        <v>0</v>
      </c>
      <c r="G20" s="64">
        <f>HAZİRAN!E16</f>
        <v>0</v>
      </c>
      <c r="H20" s="48">
        <f>HAZİRAN!F16</f>
        <v>0</v>
      </c>
      <c r="I20" s="50">
        <f>HAZİRAN!G16</f>
        <v>0</v>
      </c>
      <c r="J20" s="65">
        <f>HAZİRAN!H16</f>
        <v>0</v>
      </c>
      <c r="K20" s="48">
        <f>HAZİRAN!I16</f>
        <v>0</v>
      </c>
      <c r="L20" s="49">
        <f>HAZİRAN!J16</f>
        <v>0</v>
      </c>
      <c r="M20" s="64">
        <f>HAZİRAN!K16</f>
        <v>0</v>
      </c>
      <c r="N20" s="48">
        <f>HAZİRAN!L16</f>
        <v>0</v>
      </c>
      <c r="O20" s="49">
        <f>HAZİRAN!M16</f>
        <v>0</v>
      </c>
      <c r="P20" s="560"/>
      <c r="Q20" s="560"/>
      <c r="R20" s="560"/>
      <c r="S20" s="560"/>
      <c r="T20" s="560"/>
      <c r="U20" s="560"/>
    </row>
    <row r="21" spans="1:21" ht="18" customHeight="1" x14ac:dyDescent="0.3">
      <c r="A21" s="510"/>
      <c r="B21" s="510"/>
      <c r="C21" s="510"/>
      <c r="D21" s="66">
        <f>HAZİRAN!B17</f>
        <v>0</v>
      </c>
      <c r="E21" s="61">
        <f>HAZİRAN!C17</f>
        <v>0</v>
      </c>
      <c r="F21" s="62">
        <f>HAZİRAN!D17</f>
        <v>0</v>
      </c>
      <c r="G21" s="66">
        <f>HAZİRAN!E17</f>
        <v>0</v>
      </c>
      <c r="H21" s="61">
        <f>HAZİRAN!F17</f>
        <v>0</v>
      </c>
      <c r="I21" s="63">
        <f>HAZİRAN!G17</f>
        <v>0</v>
      </c>
      <c r="J21" s="67">
        <f>HAZİRAN!H17</f>
        <v>0</v>
      </c>
      <c r="K21" s="61">
        <f>HAZİRAN!I17</f>
        <v>0</v>
      </c>
      <c r="L21" s="62">
        <f>HAZİRAN!J17</f>
        <v>0</v>
      </c>
      <c r="M21" s="66">
        <f>HAZİRAN!K17</f>
        <v>0</v>
      </c>
      <c r="N21" s="61">
        <f>HAZİRAN!L17</f>
        <v>0</v>
      </c>
      <c r="O21" s="62">
        <f>HAZİRAN!M17</f>
        <v>0</v>
      </c>
      <c r="P21" s="560"/>
      <c r="Q21" s="560"/>
      <c r="R21" s="560"/>
      <c r="S21" s="560"/>
      <c r="T21" s="560"/>
      <c r="U21" s="560"/>
    </row>
    <row r="22" spans="1:21" ht="18" customHeight="1" x14ac:dyDescent="0.3">
      <c r="A22" s="510"/>
      <c r="B22" s="510"/>
      <c r="C22" s="510"/>
      <c r="D22" s="64">
        <f>HAZİRAN!B18</f>
        <v>0</v>
      </c>
      <c r="E22" s="48">
        <f>HAZİRAN!C18</f>
        <v>0</v>
      </c>
      <c r="F22" s="49">
        <f>HAZİRAN!D18</f>
        <v>0</v>
      </c>
      <c r="G22" s="64">
        <f>HAZİRAN!E18</f>
        <v>0</v>
      </c>
      <c r="H22" s="48">
        <f>HAZİRAN!F18</f>
        <v>0</v>
      </c>
      <c r="I22" s="50">
        <f>HAZİRAN!G18</f>
        <v>0</v>
      </c>
      <c r="J22" s="65">
        <f>HAZİRAN!H18</f>
        <v>0</v>
      </c>
      <c r="K22" s="48">
        <f>HAZİRAN!I18</f>
        <v>0</v>
      </c>
      <c r="L22" s="49">
        <f>HAZİRAN!J18</f>
        <v>0</v>
      </c>
      <c r="M22" s="64">
        <f>HAZİRAN!K18</f>
        <v>0</v>
      </c>
      <c r="N22" s="48">
        <f>HAZİRAN!L18</f>
        <v>0</v>
      </c>
      <c r="O22" s="49">
        <f>HAZİRAN!M18</f>
        <v>0</v>
      </c>
      <c r="P22" s="560"/>
      <c r="Q22" s="560"/>
      <c r="R22" s="560"/>
      <c r="S22" s="560"/>
      <c r="T22" s="560"/>
      <c r="U22" s="560"/>
    </row>
    <row r="23" spans="1:21" ht="18" customHeight="1" x14ac:dyDescent="0.3">
      <c r="A23" s="510"/>
      <c r="B23" s="510"/>
      <c r="C23" s="510"/>
      <c r="D23" s="66">
        <f>HAZİRAN!B19</f>
        <v>0</v>
      </c>
      <c r="E23" s="61">
        <f>HAZİRAN!C19</f>
        <v>0</v>
      </c>
      <c r="F23" s="62">
        <f>HAZİRAN!D19</f>
        <v>0</v>
      </c>
      <c r="G23" s="66">
        <f>HAZİRAN!E19</f>
        <v>0</v>
      </c>
      <c r="H23" s="61">
        <f>HAZİRAN!F19</f>
        <v>0</v>
      </c>
      <c r="I23" s="63">
        <f>HAZİRAN!G19</f>
        <v>0</v>
      </c>
      <c r="J23" s="67">
        <f>HAZİRAN!H19</f>
        <v>0</v>
      </c>
      <c r="K23" s="61">
        <f>HAZİRAN!I19</f>
        <v>0</v>
      </c>
      <c r="L23" s="62">
        <f>HAZİRAN!J19</f>
        <v>0</v>
      </c>
      <c r="M23" s="66">
        <f>HAZİRAN!K19</f>
        <v>0</v>
      </c>
      <c r="N23" s="61">
        <f>HAZİRAN!L19</f>
        <v>0</v>
      </c>
      <c r="O23" s="62">
        <f>HAZİRAN!M19</f>
        <v>0</v>
      </c>
      <c r="P23" s="560"/>
      <c r="Q23" s="560"/>
      <c r="R23" s="560"/>
      <c r="S23" s="560"/>
      <c r="T23" s="560"/>
      <c r="U23" s="560"/>
    </row>
    <row r="24" spans="1:21" ht="18" customHeight="1" x14ac:dyDescent="0.3">
      <c r="A24" s="510"/>
      <c r="B24" s="510"/>
      <c r="C24" s="510"/>
      <c r="D24" s="64">
        <f>HAZİRAN!B20</f>
        <v>0</v>
      </c>
      <c r="E24" s="48">
        <f>HAZİRAN!C20</f>
        <v>0</v>
      </c>
      <c r="F24" s="49">
        <f>HAZİRAN!D20</f>
        <v>0</v>
      </c>
      <c r="G24" s="64">
        <f>HAZİRAN!E20</f>
        <v>0</v>
      </c>
      <c r="H24" s="48">
        <f>HAZİRAN!F20</f>
        <v>0</v>
      </c>
      <c r="I24" s="50">
        <f>HAZİRAN!G20</f>
        <v>0</v>
      </c>
      <c r="J24" s="65">
        <f>HAZİRAN!H20</f>
        <v>0</v>
      </c>
      <c r="K24" s="48">
        <f>HAZİRAN!I20</f>
        <v>0</v>
      </c>
      <c r="L24" s="49">
        <f>HAZİRAN!J20</f>
        <v>0</v>
      </c>
      <c r="M24" s="64">
        <f>HAZİRAN!K20</f>
        <v>0</v>
      </c>
      <c r="N24" s="48">
        <f>HAZİRAN!L20</f>
        <v>0</v>
      </c>
      <c r="O24" s="49">
        <f>HAZİRAN!M20</f>
        <v>0</v>
      </c>
      <c r="P24" s="560"/>
      <c r="Q24" s="560"/>
      <c r="R24" s="560"/>
      <c r="S24" s="560"/>
      <c r="T24" s="560"/>
      <c r="U24" s="560"/>
    </row>
    <row r="25" spans="1:21" ht="18" customHeight="1" x14ac:dyDescent="0.3">
      <c r="A25" s="510"/>
      <c r="B25" s="510"/>
      <c r="C25" s="510"/>
      <c r="D25" s="66">
        <f>HAZİRAN!B21</f>
        <v>0</v>
      </c>
      <c r="E25" s="61">
        <f>HAZİRAN!C21</f>
        <v>0</v>
      </c>
      <c r="F25" s="62">
        <f>HAZİRAN!D21</f>
        <v>0</v>
      </c>
      <c r="G25" s="66">
        <f>HAZİRAN!E21</f>
        <v>0</v>
      </c>
      <c r="H25" s="61">
        <f>HAZİRAN!F21</f>
        <v>0</v>
      </c>
      <c r="I25" s="63">
        <f>HAZİRAN!G21</f>
        <v>0</v>
      </c>
      <c r="J25" s="67">
        <f>HAZİRAN!H21</f>
        <v>0</v>
      </c>
      <c r="K25" s="61">
        <f>HAZİRAN!I21</f>
        <v>0</v>
      </c>
      <c r="L25" s="62">
        <f>HAZİRAN!J21</f>
        <v>0</v>
      </c>
      <c r="M25" s="66">
        <f>HAZİRAN!K21</f>
        <v>0</v>
      </c>
      <c r="N25" s="61">
        <f>HAZİRAN!L21</f>
        <v>0</v>
      </c>
      <c r="O25" s="62">
        <f>HAZİRAN!M21</f>
        <v>0</v>
      </c>
      <c r="P25" s="560"/>
      <c r="Q25" s="560"/>
      <c r="R25" s="560"/>
      <c r="S25" s="560"/>
      <c r="T25" s="560"/>
      <c r="U25" s="560"/>
    </row>
    <row r="26" spans="1:21" ht="18" customHeight="1" x14ac:dyDescent="0.3">
      <c r="A26" s="510"/>
      <c r="B26" s="510"/>
      <c r="C26" s="510"/>
      <c r="D26" s="64">
        <f>HAZİRAN!B22</f>
        <v>0</v>
      </c>
      <c r="E26" s="48">
        <f>HAZİRAN!C22</f>
        <v>0</v>
      </c>
      <c r="F26" s="49">
        <f>HAZİRAN!D22</f>
        <v>0</v>
      </c>
      <c r="G26" s="64">
        <f>HAZİRAN!E22</f>
        <v>0</v>
      </c>
      <c r="H26" s="48">
        <f>HAZİRAN!F22</f>
        <v>0</v>
      </c>
      <c r="I26" s="50">
        <f>HAZİRAN!G22</f>
        <v>0</v>
      </c>
      <c r="J26" s="65">
        <f>HAZİRAN!H22</f>
        <v>0</v>
      </c>
      <c r="K26" s="48">
        <f>HAZİRAN!I22</f>
        <v>0</v>
      </c>
      <c r="L26" s="49">
        <f>HAZİRAN!J22</f>
        <v>0</v>
      </c>
      <c r="M26" s="64">
        <f>HAZİRAN!K22</f>
        <v>0</v>
      </c>
      <c r="N26" s="48">
        <f>HAZİRAN!L22</f>
        <v>0</v>
      </c>
      <c r="O26" s="49">
        <f>HAZİRAN!M22</f>
        <v>0</v>
      </c>
      <c r="P26" s="560"/>
      <c r="Q26" s="560"/>
      <c r="R26" s="560"/>
      <c r="S26" s="560"/>
      <c r="T26" s="560"/>
      <c r="U26" s="560"/>
    </row>
    <row r="27" spans="1:21" ht="18" customHeight="1" x14ac:dyDescent="0.3">
      <c r="A27" s="510"/>
      <c r="B27" s="510"/>
      <c r="C27" s="510"/>
      <c r="D27" s="66">
        <f>HAZİRAN!B23</f>
        <v>0</v>
      </c>
      <c r="E27" s="61">
        <f>HAZİRAN!C23</f>
        <v>0</v>
      </c>
      <c r="F27" s="62">
        <f>HAZİRAN!D23</f>
        <v>0</v>
      </c>
      <c r="G27" s="66">
        <f>HAZİRAN!E23</f>
        <v>0</v>
      </c>
      <c r="H27" s="61">
        <f>HAZİRAN!F23</f>
        <v>0</v>
      </c>
      <c r="I27" s="63">
        <f>HAZİRAN!G23</f>
        <v>0</v>
      </c>
      <c r="J27" s="67">
        <f>HAZİRAN!H23</f>
        <v>0</v>
      </c>
      <c r="K27" s="61">
        <f>HAZİRAN!I23</f>
        <v>0</v>
      </c>
      <c r="L27" s="62">
        <f>HAZİRAN!J23</f>
        <v>0</v>
      </c>
      <c r="M27" s="66">
        <f>HAZİRAN!K23</f>
        <v>0</v>
      </c>
      <c r="N27" s="61">
        <f>HAZİRAN!L23</f>
        <v>0</v>
      </c>
      <c r="O27" s="62">
        <f>HAZİRAN!M23</f>
        <v>0</v>
      </c>
      <c r="P27" s="560"/>
      <c r="Q27" s="560"/>
      <c r="R27" s="560"/>
      <c r="S27" s="560"/>
      <c r="T27" s="560"/>
      <c r="U27" s="560"/>
    </row>
    <row r="28" spans="1:21" ht="18" customHeight="1" x14ac:dyDescent="0.3">
      <c r="A28" s="510"/>
      <c r="B28" s="510"/>
      <c r="C28" s="510"/>
      <c r="D28" s="64">
        <f>HAZİRAN!B24</f>
        <v>0</v>
      </c>
      <c r="E28" s="48">
        <f>HAZİRAN!C24</f>
        <v>0</v>
      </c>
      <c r="F28" s="49">
        <f>HAZİRAN!D24</f>
        <v>0</v>
      </c>
      <c r="G28" s="64">
        <f>HAZİRAN!E24</f>
        <v>0</v>
      </c>
      <c r="H28" s="48">
        <f>HAZİRAN!F24</f>
        <v>0</v>
      </c>
      <c r="I28" s="50">
        <f>HAZİRAN!G24</f>
        <v>0</v>
      </c>
      <c r="J28" s="65">
        <f>HAZİRAN!H24</f>
        <v>0</v>
      </c>
      <c r="K28" s="48">
        <f>HAZİRAN!I24</f>
        <v>0</v>
      </c>
      <c r="L28" s="49">
        <f>HAZİRAN!J24</f>
        <v>0</v>
      </c>
      <c r="M28" s="64">
        <f>HAZİRAN!K24</f>
        <v>0</v>
      </c>
      <c r="N28" s="48">
        <f>HAZİRAN!L24</f>
        <v>0</v>
      </c>
      <c r="O28" s="49">
        <f>HAZİRAN!M24</f>
        <v>0</v>
      </c>
      <c r="P28" s="560"/>
      <c r="Q28" s="560"/>
      <c r="R28" s="560"/>
      <c r="S28" s="560"/>
      <c r="T28" s="560"/>
      <c r="U28" s="560"/>
    </row>
    <row r="29" spans="1:21" ht="18" customHeight="1" x14ac:dyDescent="0.3">
      <c r="A29" s="510"/>
      <c r="B29" s="510"/>
      <c r="C29" s="510"/>
      <c r="D29" s="66">
        <f>HAZİRAN!B25</f>
        <v>0</v>
      </c>
      <c r="E29" s="61">
        <f>HAZİRAN!C25</f>
        <v>0</v>
      </c>
      <c r="F29" s="62">
        <f>HAZİRAN!D25</f>
        <v>0</v>
      </c>
      <c r="G29" s="66">
        <f>HAZİRAN!E25</f>
        <v>0</v>
      </c>
      <c r="H29" s="61">
        <f>HAZİRAN!F25</f>
        <v>0</v>
      </c>
      <c r="I29" s="63">
        <f>HAZİRAN!G25</f>
        <v>0</v>
      </c>
      <c r="J29" s="67">
        <f>HAZİRAN!H25</f>
        <v>0</v>
      </c>
      <c r="K29" s="61">
        <f>HAZİRAN!I25</f>
        <v>0</v>
      </c>
      <c r="L29" s="62">
        <f>HAZİRAN!J25</f>
        <v>0</v>
      </c>
      <c r="M29" s="66">
        <f>HAZİRAN!K25</f>
        <v>0</v>
      </c>
      <c r="N29" s="61">
        <f>HAZİRAN!L25</f>
        <v>0</v>
      </c>
      <c r="O29" s="62">
        <f>HAZİRAN!M25</f>
        <v>0</v>
      </c>
      <c r="P29" s="560"/>
      <c r="Q29" s="560"/>
      <c r="R29" s="560"/>
      <c r="S29" s="560"/>
      <c r="T29" s="560"/>
      <c r="U29" s="560"/>
    </row>
    <row r="30" spans="1:21" ht="18" customHeight="1" x14ac:dyDescent="0.3">
      <c r="A30" s="510"/>
      <c r="B30" s="510"/>
      <c r="C30" s="510"/>
      <c r="D30" s="64">
        <f>HAZİRAN!B26</f>
        <v>0</v>
      </c>
      <c r="E30" s="48">
        <f>HAZİRAN!C26</f>
        <v>0</v>
      </c>
      <c r="F30" s="49">
        <f>HAZİRAN!D26</f>
        <v>0</v>
      </c>
      <c r="G30" s="64">
        <f>HAZİRAN!E26</f>
        <v>0</v>
      </c>
      <c r="H30" s="48">
        <f>HAZİRAN!F26</f>
        <v>0</v>
      </c>
      <c r="I30" s="50">
        <f>HAZİRAN!G26</f>
        <v>0</v>
      </c>
      <c r="J30" s="65">
        <f>HAZİRAN!H26</f>
        <v>0</v>
      </c>
      <c r="K30" s="48">
        <f>HAZİRAN!I26</f>
        <v>0</v>
      </c>
      <c r="L30" s="49">
        <f>HAZİRAN!J26</f>
        <v>0</v>
      </c>
      <c r="M30" s="64">
        <f>HAZİRAN!K26</f>
        <v>0</v>
      </c>
      <c r="N30" s="48">
        <f>HAZİRAN!L26</f>
        <v>0</v>
      </c>
      <c r="O30" s="49">
        <f>HAZİRAN!M26</f>
        <v>0</v>
      </c>
      <c r="P30" s="560"/>
      <c r="Q30" s="560"/>
      <c r="R30" s="560"/>
      <c r="S30" s="560"/>
      <c r="T30" s="560"/>
      <c r="U30" s="560"/>
    </row>
    <row r="31" spans="1:21" ht="18" customHeight="1" x14ac:dyDescent="0.3">
      <c r="A31" s="510"/>
      <c r="B31" s="510"/>
      <c r="C31" s="510"/>
      <c r="D31" s="66">
        <f>HAZİRAN!B27</f>
        <v>0</v>
      </c>
      <c r="E31" s="61">
        <f>HAZİRAN!C27</f>
        <v>0</v>
      </c>
      <c r="F31" s="62">
        <f>HAZİRAN!D27</f>
        <v>0</v>
      </c>
      <c r="G31" s="66">
        <f>HAZİRAN!E27</f>
        <v>0</v>
      </c>
      <c r="H31" s="61">
        <f>HAZİRAN!F27</f>
        <v>0</v>
      </c>
      <c r="I31" s="63">
        <f>HAZİRAN!G27</f>
        <v>0</v>
      </c>
      <c r="J31" s="67">
        <f>HAZİRAN!H27</f>
        <v>0</v>
      </c>
      <c r="K31" s="61">
        <f>HAZİRAN!I27</f>
        <v>0</v>
      </c>
      <c r="L31" s="62">
        <f>HAZİRAN!J27</f>
        <v>0</v>
      </c>
      <c r="M31" s="66">
        <f>HAZİRAN!K27</f>
        <v>0</v>
      </c>
      <c r="N31" s="61">
        <f>HAZİRAN!L27</f>
        <v>0</v>
      </c>
      <c r="O31" s="62">
        <f>HAZİRAN!M27</f>
        <v>0</v>
      </c>
      <c r="P31" s="560"/>
      <c r="Q31" s="560"/>
      <c r="R31" s="560"/>
      <c r="S31" s="560"/>
      <c r="T31" s="560"/>
      <c r="U31" s="560"/>
    </row>
    <row r="32" spans="1:21" ht="18" customHeight="1" x14ac:dyDescent="0.3">
      <c r="A32" s="510"/>
      <c r="B32" s="510"/>
      <c r="C32" s="510"/>
      <c r="D32" s="64">
        <f>HAZİRAN!B28</f>
        <v>0</v>
      </c>
      <c r="E32" s="48">
        <f>HAZİRAN!C28</f>
        <v>0</v>
      </c>
      <c r="F32" s="49">
        <f>HAZİRAN!D28</f>
        <v>0</v>
      </c>
      <c r="G32" s="64">
        <f>HAZİRAN!E28</f>
        <v>0</v>
      </c>
      <c r="H32" s="48">
        <f>HAZİRAN!F28</f>
        <v>0</v>
      </c>
      <c r="I32" s="50">
        <f>HAZİRAN!G28</f>
        <v>0</v>
      </c>
      <c r="J32" s="65">
        <f>HAZİRAN!H28</f>
        <v>0</v>
      </c>
      <c r="K32" s="48">
        <f>HAZİRAN!I28</f>
        <v>0</v>
      </c>
      <c r="L32" s="49">
        <f>HAZİRAN!J28</f>
        <v>0</v>
      </c>
      <c r="M32" s="64">
        <f>HAZİRAN!K28</f>
        <v>0</v>
      </c>
      <c r="N32" s="48">
        <f>HAZİRAN!L28</f>
        <v>0</v>
      </c>
      <c r="O32" s="49">
        <f>HAZİRAN!M28</f>
        <v>0</v>
      </c>
      <c r="P32" s="560"/>
      <c r="Q32" s="560"/>
      <c r="R32" s="560"/>
      <c r="S32" s="560"/>
      <c r="T32" s="560"/>
      <c r="U32" s="560"/>
    </row>
    <row r="33" spans="1:21" ht="18" customHeight="1" x14ac:dyDescent="0.3">
      <c r="A33" s="510"/>
      <c r="B33" s="510"/>
      <c r="C33" s="510"/>
      <c r="D33" s="66">
        <f>HAZİRAN!B29</f>
        <v>0</v>
      </c>
      <c r="E33" s="61">
        <f>HAZİRAN!C29</f>
        <v>0</v>
      </c>
      <c r="F33" s="62">
        <f>HAZİRAN!D29</f>
        <v>0</v>
      </c>
      <c r="G33" s="66">
        <f>HAZİRAN!E29</f>
        <v>0</v>
      </c>
      <c r="H33" s="61">
        <f>HAZİRAN!F29</f>
        <v>0</v>
      </c>
      <c r="I33" s="63">
        <f>HAZİRAN!G29</f>
        <v>0</v>
      </c>
      <c r="J33" s="67">
        <f>HAZİRAN!H29</f>
        <v>0</v>
      </c>
      <c r="K33" s="61">
        <f>HAZİRAN!I29</f>
        <v>0</v>
      </c>
      <c r="L33" s="62">
        <f>HAZİRAN!J29</f>
        <v>0</v>
      </c>
      <c r="M33" s="66">
        <f>HAZİRAN!K29</f>
        <v>0</v>
      </c>
      <c r="N33" s="61">
        <f>HAZİRAN!L29</f>
        <v>0</v>
      </c>
      <c r="O33" s="62">
        <f>HAZİRAN!M29</f>
        <v>0</v>
      </c>
      <c r="P33" s="560"/>
      <c r="Q33" s="560"/>
      <c r="R33" s="560"/>
      <c r="S33" s="560"/>
      <c r="T33" s="560"/>
      <c r="U33" s="560"/>
    </row>
    <row r="34" spans="1:21" ht="18" customHeight="1" x14ac:dyDescent="0.3">
      <c r="A34" s="510"/>
      <c r="B34" s="510"/>
      <c r="C34" s="510"/>
      <c r="D34" s="64">
        <f>HAZİRAN!B30</f>
        <v>0</v>
      </c>
      <c r="E34" s="48">
        <f>HAZİRAN!C30</f>
        <v>0</v>
      </c>
      <c r="F34" s="49">
        <f>HAZİRAN!D30</f>
        <v>0</v>
      </c>
      <c r="G34" s="64">
        <f>HAZİRAN!E30</f>
        <v>0</v>
      </c>
      <c r="H34" s="48">
        <f>HAZİRAN!F30</f>
        <v>0</v>
      </c>
      <c r="I34" s="50">
        <f>HAZİRAN!G30</f>
        <v>0</v>
      </c>
      <c r="J34" s="65">
        <f>HAZİRAN!H30</f>
        <v>0</v>
      </c>
      <c r="K34" s="48">
        <f>HAZİRAN!I30</f>
        <v>0</v>
      </c>
      <c r="L34" s="49">
        <f>HAZİRAN!J30</f>
        <v>0</v>
      </c>
      <c r="M34" s="64">
        <f>HAZİRAN!K30</f>
        <v>0</v>
      </c>
      <c r="N34" s="48">
        <f>HAZİRAN!L30</f>
        <v>0</v>
      </c>
      <c r="O34" s="49">
        <f>HAZİRAN!M30</f>
        <v>0</v>
      </c>
      <c r="P34" s="560"/>
      <c r="Q34" s="560"/>
      <c r="R34" s="560"/>
      <c r="S34" s="560"/>
      <c r="T34" s="560"/>
      <c r="U34" s="560"/>
    </row>
    <row r="35" spans="1:21" ht="18" customHeight="1" x14ac:dyDescent="0.3">
      <c r="A35" s="510"/>
      <c r="B35" s="510"/>
      <c r="C35" s="510"/>
      <c r="D35" s="66">
        <f>HAZİRAN!B31</f>
        <v>0</v>
      </c>
      <c r="E35" s="61">
        <f>HAZİRAN!C31</f>
        <v>0</v>
      </c>
      <c r="F35" s="62">
        <f>HAZİRAN!D31</f>
        <v>0</v>
      </c>
      <c r="G35" s="66">
        <f>HAZİRAN!E31</f>
        <v>0</v>
      </c>
      <c r="H35" s="61">
        <f>HAZİRAN!F31</f>
        <v>0</v>
      </c>
      <c r="I35" s="63">
        <f>HAZİRAN!G31</f>
        <v>0</v>
      </c>
      <c r="J35" s="67">
        <f>HAZİRAN!H31</f>
        <v>0</v>
      </c>
      <c r="K35" s="61">
        <f>HAZİRAN!I31</f>
        <v>0</v>
      </c>
      <c r="L35" s="62">
        <f>HAZİRAN!J31</f>
        <v>0</v>
      </c>
      <c r="M35" s="66">
        <f>HAZİRAN!K31</f>
        <v>0</v>
      </c>
      <c r="N35" s="61">
        <f>HAZİRAN!L31</f>
        <v>0</v>
      </c>
      <c r="O35" s="62">
        <f>HAZİRAN!M31</f>
        <v>0</v>
      </c>
      <c r="P35" s="560"/>
      <c r="Q35" s="560"/>
      <c r="R35" s="560"/>
      <c r="S35" s="560"/>
      <c r="T35" s="560"/>
      <c r="U35" s="560"/>
    </row>
    <row r="36" spans="1:21" ht="18" customHeight="1" x14ac:dyDescent="0.3">
      <c r="A36" s="510"/>
      <c r="B36" s="510"/>
      <c r="C36" s="510"/>
      <c r="D36" s="64">
        <f>HAZİRAN!B32</f>
        <v>0</v>
      </c>
      <c r="E36" s="48">
        <f>HAZİRAN!C32</f>
        <v>0</v>
      </c>
      <c r="F36" s="49">
        <f>HAZİRAN!D32</f>
        <v>0</v>
      </c>
      <c r="G36" s="64">
        <f>HAZİRAN!E32</f>
        <v>0</v>
      </c>
      <c r="H36" s="48">
        <f>HAZİRAN!F32</f>
        <v>0</v>
      </c>
      <c r="I36" s="50">
        <f>HAZİRAN!G32</f>
        <v>0</v>
      </c>
      <c r="J36" s="65">
        <f>HAZİRAN!H32</f>
        <v>0</v>
      </c>
      <c r="K36" s="48">
        <f>HAZİRAN!I32</f>
        <v>0</v>
      </c>
      <c r="L36" s="49">
        <f>HAZİRAN!J32</f>
        <v>0</v>
      </c>
      <c r="M36" s="64">
        <f>HAZİRAN!K32</f>
        <v>0</v>
      </c>
      <c r="N36" s="48">
        <f>HAZİRAN!L32</f>
        <v>0</v>
      </c>
      <c r="O36" s="49">
        <f>HAZİRAN!M32</f>
        <v>0</v>
      </c>
      <c r="P36" s="560"/>
      <c r="Q36" s="560"/>
      <c r="R36" s="560"/>
      <c r="S36" s="560"/>
      <c r="T36" s="560"/>
      <c r="U36" s="560"/>
    </row>
    <row r="37" spans="1:21" ht="18" customHeight="1" x14ac:dyDescent="0.3">
      <c r="A37" s="510"/>
      <c r="B37" s="510"/>
      <c r="C37" s="510"/>
      <c r="D37" s="66">
        <f>HAZİRAN!B33</f>
        <v>0</v>
      </c>
      <c r="E37" s="61">
        <f>HAZİRAN!C33</f>
        <v>0</v>
      </c>
      <c r="F37" s="62">
        <f>HAZİRAN!D33</f>
        <v>0</v>
      </c>
      <c r="G37" s="66">
        <f>HAZİRAN!E33</f>
        <v>0</v>
      </c>
      <c r="H37" s="61">
        <f>HAZİRAN!F33</f>
        <v>0</v>
      </c>
      <c r="I37" s="63">
        <f>HAZİRAN!G33</f>
        <v>0</v>
      </c>
      <c r="J37" s="67">
        <f>HAZİRAN!H33</f>
        <v>0</v>
      </c>
      <c r="K37" s="61">
        <f>HAZİRAN!I33</f>
        <v>0</v>
      </c>
      <c r="L37" s="62">
        <f>HAZİRAN!J33</f>
        <v>0</v>
      </c>
      <c r="M37" s="66">
        <f>HAZİRAN!K33</f>
        <v>0</v>
      </c>
      <c r="N37" s="61">
        <f>HAZİRAN!L33</f>
        <v>0</v>
      </c>
      <c r="O37" s="62">
        <f>HAZİRAN!M33</f>
        <v>0</v>
      </c>
      <c r="P37" s="560"/>
      <c r="Q37" s="560"/>
      <c r="R37" s="560"/>
      <c r="S37" s="560"/>
      <c r="T37" s="560"/>
      <c r="U37" s="560"/>
    </row>
    <row r="38" spans="1:21" ht="18" customHeight="1" x14ac:dyDescent="0.3">
      <c r="A38" s="510"/>
      <c r="B38" s="510"/>
      <c r="C38" s="510"/>
      <c r="D38" s="64">
        <f>HAZİRAN!B34</f>
        <v>0</v>
      </c>
      <c r="E38" s="48">
        <f>HAZİRAN!C34</f>
        <v>0</v>
      </c>
      <c r="F38" s="49">
        <f>HAZİRAN!D34</f>
        <v>0</v>
      </c>
      <c r="G38" s="64">
        <f>HAZİRAN!E34</f>
        <v>0</v>
      </c>
      <c r="H38" s="48">
        <f>HAZİRAN!F34</f>
        <v>0</v>
      </c>
      <c r="I38" s="50">
        <f>HAZİRAN!G34</f>
        <v>0</v>
      </c>
      <c r="J38" s="65">
        <f>HAZİRAN!H34</f>
        <v>0</v>
      </c>
      <c r="K38" s="48">
        <f>HAZİRAN!I34</f>
        <v>0</v>
      </c>
      <c r="L38" s="49">
        <f>HAZİRAN!J34</f>
        <v>0</v>
      </c>
      <c r="M38" s="64">
        <f>HAZİRAN!K34</f>
        <v>0</v>
      </c>
      <c r="N38" s="48">
        <f>HAZİRAN!L34</f>
        <v>0</v>
      </c>
      <c r="O38" s="49">
        <f>HAZİRAN!M34</f>
        <v>0</v>
      </c>
      <c r="P38" s="560"/>
      <c r="Q38" s="560"/>
      <c r="R38" s="560"/>
      <c r="S38" s="560"/>
      <c r="T38" s="560"/>
      <c r="U38" s="560"/>
    </row>
    <row r="39" spans="1:21" ht="18" customHeight="1" x14ac:dyDescent="0.3">
      <c r="A39" s="510"/>
      <c r="B39" s="510"/>
      <c r="C39" s="510"/>
      <c r="D39" s="66">
        <f>HAZİRAN!B35</f>
        <v>0</v>
      </c>
      <c r="E39" s="61">
        <f>HAZİRAN!C35</f>
        <v>0</v>
      </c>
      <c r="F39" s="62">
        <f>HAZİRAN!D35</f>
        <v>0</v>
      </c>
      <c r="G39" s="66">
        <f>HAZİRAN!E35</f>
        <v>0</v>
      </c>
      <c r="H39" s="61">
        <f>HAZİRAN!F35</f>
        <v>0</v>
      </c>
      <c r="I39" s="63">
        <f>HAZİRAN!G35</f>
        <v>0</v>
      </c>
      <c r="J39" s="67">
        <f>HAZİRAN!H35</f>
        <v>0</v>
      </c>
      <c r="K39" s="61">
        <f>HAZİRAN!I35</f>
        <v>0</v>
      </c>
      <c r="L39" s="62">
        <f>HAZİRAN!J35</f>
        <v>0</v>
      </c>
      <c r="M39" s="66">
        <f>HAZİRAN!K35</f>
        <v>0</v>
      </c>
      <c r="N39" s="61">
        <f>HAZİRAN!L35</f>
        <v>0</v>
      </c>
      <c r="O39" s="62">
        <f>HAZİRAN!M35</f>
        <v>0</v>
      </c>
      <c r="P39" s="560"/>
      <c r="Q39" s="560"/>
      <c r="R39" s="560"/>
      <c r="S39" s="560"/>
      <c r="T39" s="560"/>
      <c r="U39" s="560"/>
    </row>
    <row r="40" spans="1:21" ht="18" customHeight="1" x14ac:dyDescent="0.3">
      <c r="A40" s="510"/>
      <c r="B40" s="510"/>
      <c r="C40" s="510"/>
      <c r="D40" s="64">
        <f>HAZİRAN!B36</f>
        <v>0</v>
      </c>
      <c r="E40" s="48">
        <f>HAZİRAN!C36</f>
        <v>0</v>
      </c>
      <c r="F40" s="49">
        <f>HAZİRAN!D36</f>
        <v>0</v>
      </c>
      <c r="G40" s="64">
        <f>HAZİRAN!E36</f>
        <v>0</v>
      </c>
      <c r="H40" s="48">
        <f>HAZİRAN!F36</f>
        <v>0</v>
      </c>
      <c r="I40" s="50">
        <f>HAZİRAN!G36</f>
        <v>0</v>
      </c>
      <c r="J40" s="65">
        <f>HAZİRAN!H36</f>
        <v>0</v>
      </c>
      <c r="K40" s="48">
        <f>HAZİRAN!I36</f>
        <v>0</v>
      </c>
      <c r="L40" s="49">
        <f>HAZİRAN!J36</f>
        <v>0</v>
      </c>
      <c r="M40" s="64">
        <f>HAZİRAN!K36</f>
        <v>0</v>
      </c>
      <c r="N40" s="48">
        <f>HAZİRAN!L36</f>
        <v>0</v>
      </c>
      <c r="O40" s="49">
        <f>HAZİRAN!M36</f>
        <v>0</v>
      </c>
      <c r="P40" s="560"/>
      <c r="Q40" s="560"/>
      <c r="R40" s="560"/>
      <c r="S40" s="560"/>
      <c r="T40" s="560"/>
      <c r="U40" s="560"/>
    </row>
    <row r="41" spans="1:21" ht="18" customHeight="1" x14ac:dyDescent="0.3">
      <c r="A41" s="510"/>
      <c r="B41" s="510"/>
      <c r="C41" s="510"/>
      <c r="D41" s="66">
        <f>HAZİRAN!B37</f>
        <v>0</v>
      </c>
      <c r="E41" s="61">
        <f>HAZİRAN!C37</f>
        <v>0</v>
      </c>
      <c r="F41" s="62">
        <f>HAZİRAN!D37</f>
        <v>0</v>
      </c>
      <c r="G41" s="66">
        <f>HAZİRAN!E37</f>
        <v>0</v>
      </c>
      <c r="H41" s="61">
        <f>HAZİRAN!F37</f>
        <v>0</v>
      </c>
      <c r="I41" s="63">
        <f>HAZİRAN!G37</f>
        <v>0</v>
      </c>
      <c r="J41" s="67">
        <f>HAZİRAN!H37</f>
        <v>0</v>
      </c>
      <c r="K41" s="61">
        <f>HAZİRAN!I37</f>
        <v>0</v>
      </c>
      <c r="L41" s="62">
        <f>HAZİRAN!J37</f>
        <v>0</v>
      </c>
      <c r="M41" s="66">
        <f>HAZİRAN!K37</f>
        <v>0</v>
      </c>
      <c r="N41" s="61">
        <f>HAZİRAN!L37</f>
        <v>0</v>
      </c>
      <c r="O41" s="62">
        <f>HAZİRAN!M37</f>
        <v>0</v>
      </c>
      <c r="P41" s="560"/>
      <c r="Q41" s="560"/>
      <c r="R41" s="560"/>
      <c r="S41" s="560"/>
      <c r="T41" s="560"/>
      <c r="U41" s="560"/>
    </row>
    <row r="42" spans="1:21" ht="18" customHeight="1" x14ac:dyDescent="0.3">
      <c r="A42" s="510"/>
      <c r="B42" s="510"/>
      <c r="C42" s="510"/>
      <c r="D42" s="64">
        <f>HAZİRAN!B38</f>
        <v>0</v>
      </c>
      <c r="E42" s="48">
        <f>HAZİRAN!C38</f>
        <v>0</v>
      </c>
      <c r="F42" s="49">
        <f>HAZİRAN!D38</f>
        <v>0</v>
      </c>
      <c r="G42" s="64">
        <f>HAZİRAN!E38</f>
        <v>0</v>
      </c>
      <c r="H42" s="48">
        <f>HAZİRAN!F38</f>
        <v>0</v>
      </c>
      <c r="I42" s="50">
        <f>HAZİRAN!G38</f>
        <v>0</v>
      </c>
      <c r="J42" s="65">
        <f>HAZİRAN!H38</f>
        <v>0</v>
      </c>
      <c r="K42" s="48">
        <f>HAZİRAN!I38</f>
        <v>0</v>
      </c>
      <c r="L42" s="49">
        <f>HAZİRAN!J38</f>
        <v>0</v>
      </c>
      <c r="M42" s="64">
        <f>HAZİRAN!K38</f>
        <v>0</v>
      </c>
      <c r="N42" s="48">
        <f>HAZİRAN!L38</f>
        <v>0</v>
      </c>
      <c r="O42" s="49">
        <f>HAZİRAN!M38</f>
        <v>0</v>
      </c>
      <c r="P42" s="560"/>
      <c r="Q42" s="560"/>
      <c r="R42" s="560"/>
      <c r="S42" s="560"/>
      <c r="T42" s="560"/>
      <c r="U42" s="560"/>
    </row>
    <row r="43" spans="1:21" ht="18" customHeight="1" x14ac:dyDescent="0.3">
      <c r="A43" s="510"/>
      <c r="B43" s="510"/>
      <c r="C43" s="510"/>
      <c r="D43" s="66">
        <f>HAZİRAN!B39</f>
        <v>0</v>
      </c>
      <c r="E43" s="61">
        <f>HAZİRAN!C39</f>
        <v>0</v>
      </c>
      <c r="F43" s="62">
        <f>HAZİRAN!D39</f>
        <v>0</v>
      </c>
      <c r="G43" s="66">
        <f>HAZİRAN!E39</f>
        <v>0</v>
      </c>
      <c r="H43" s="61">
        <f>HAZİRAN!F39</f>
        <v>0</v>
      </c>
      <c r="I43" s="63">
        <f>HAZİRAN!G39</f>
        <v>0</v>
      </c>
      <c r="J43" s="67">
        <f>HAZİRAN!H39</f>
        <v>0</v>
      </c>
      <c r="K43" s="61">
        <f>HAZİRAN!I39</f>
        <v>0</v>
      </c>
      <c r="L43" s="62">
        <f>HAZİRAN!J39</f>
        <v>0</v>
      </c>
      <c r="M43" s="66">
        <f>HAZİRAN!K39</f>
        <v>0</v>
      </c>
      <c r="N43" s="61">
        <f>HAZİRAN!L39</f>
        <v>0</v>
      </c>
      <c r="O43" s="62">
        <f>HAZİRAN!M39</f>
        <v>0</v>
      </c>
      <c r="P43" s="560"/>
      <c r="Q43" s="560"/>
      <c r="R43" s="560"/>
      <c r="S43" s="560"/>
      <c r="T43" s="560"/>
      <c r="U43" s="560"/>
    </row>
    <row r="44" spans="1:21" ht="18" customHeight="1" x14ac:dyDescent="0.3">
      <c r="A44" s="510"/>
      <c r="B44" s="510"/>
      <c r="C44" s="510"/>
      <c r="D44" s="64">
        <f>HAZİRAN!B40</f>
        <v>0</v>
      </c>
      <c r="E44" s="48">
        <f>HAZİRAN!C40</f>
        <v>0</v>
      </c>
      <c r="F44" s="49">
        <f>HAZİRAN!D40</f>
        <v>0</v>
      </c>
      <c r="G44" s="64">
        <f>HAZİRAN!E40</f>
        <v>0</v>
      </c>
      <c r="H44" s="48">
        <f>HAZİRAN!F40</f>
        <v>0</v>
      </c>
      <c r="I44" s="50">
        <f>HAZİRAN!G40</f>
        <v>0</v>
      </c>
      <c r="J44" s="65">
        <f>HAZİRAN!H40</f>
        <v>0</v>
      </c>
      <c r="K44" s="48">
        <f>HAZİRAN!I40</f>
        <v>0</v>
      </c>
      <c r="L44" s="49">
        <f>HAZİRAN!J40</f>
        <v>0</v>
      </c>
      <c r="M44" s="64">
        <f>HAZİRAN!K40</f>
        <v>0</v>
      </c>
      <c r="N44" s="48">
        <f>HAZİRAN!L40</f>
        <v>0</v>
      </c>
      <c r="O44" s="49">
        <f>HAZİRAN!M40</f>
        <v>0</v>
      </c>
      <c r="P44" s="560"/>
      <c r="Q44" s="560"/>
      <c r="R44" s="560"/>
      <c r="S44" s="560"/>
      <c r="T44" s="560"/>
      <c r="U44" s="560"/>
    </row>
    <row r="45" spans="1:21" ht="18" customHeight="1" x14ac:dyDescent="0.3">
      <c r="A45" s="510"/>
      <c r="B45" s="510"/>
      <c r="C45" s="510"/>
      <c r="D45" s="66">
        <f>HAZİRAN!B41</f>
        <v>0</v>
      </c>
      <c r="E45" s="61">
        <f>HAZİRAN!C41</f>
        <v>0</v>
      </c>
      <c r="F45" s="62">
        <f>HAZİRAN!D41</f>
        <v>0</v>
      </c>
      <c r="G45" s="66">
        <f>HAZİRAN!E41</f>
        <v>0</v>
      </c>
      <c r="H45" s="61">
        <f>HAZİRAN!F41</f>
        <v>0</v>
      </c>
      <c r="I45" s="63">
        <f>HAZİRAN!G41</f>
        <v>0</v>
      </c>
      <c r="J45" s="67">
        <f>HAZİRAN!H41</f>
        <v>0</v>
      </c>
      <c r="K45" s="61">
        <f>HAZİRAN!I41</f>
        <v>0</v>
      </c>
      <c r="L45" s="62">
        <f>HAZİRAN!J41</f>
        <v>0</v>
      </c>
      <c r="M45" s="66">
        <f>HAZİRAN!K41</f>
        <v>0</v>
      </c>
      <c r="N45" s="61">
        <f>HAZİRAN!L41</f>
        <v>0</v>
      </c>
      <c r="O45" s="62">
        <f>HAZİRAN!M41</f>
        <v>0</v>
      </c>
      <c r="P45" s="560"/>
      <c r="Q45" s="560"/>
      <c r="R45" s="560"/>
      <c r="S45" s="560"/>
      <c r="T45" s="560"/>
      <c r="U45" s="560"/>
    </row>
    <row r="46" spans="1:21" ht="18" customHeight="1" x14ac:dyDescent="0.3">
      <c r="A46" s="510"/>
      <c r="B46" s="510"/>
      <c r="C46" s="510"/>
      <c r="D46" s="64">
        <f>HAZİRAN!B42</f>
        <v>0</v>
      </c>
      <c r="E46" s="48">
        <f>HAZİRAN!C42</f>
        <v>0</v>
      </c>
      <c r="F46" s="49">
        <f>HAZİRAN!D42</f>
        <v>0</v>
      </c>
      <c r="G46" s="64">
        <f>HAZİRAN!E42</f>
        <v>0</v>
      </c>
      <c r="H46" s="48">
        <f>HAZİRAN!F42</f>
        <v>0</v>
      </c>
      <c r="I46" s="50">
        <f>HAZİRAN!G42</f>
        <v>0</v>
      </c>
      <c r="J46" s="65">
        <f>HAZİRAN!H42</f>
        <v>0</v>
      </c>
      <c r="K46" s="48">
        <f>HAZİRAN!I42</f>
        <v>0</v>
      </c>
      <c r="L46" s="49">
        <f>HAZİRAN!J42</f>
        <v>0</v>
      </c>
      <c r="M46" s="64">
        <f>HAZİRAN!K42</f>
        <v>0</v>
      </c>
      <c r="N46" s="48">
        <f>HAZİRAN!L42</f>
        <v>0</v>
      </c>
      <c r="O46" s="49">
        <f>HAZİRAN!M42</f>
        <v>0</v>
      </c>
      <c r="P46" s="560"/>
      <c r="Q46" s="560"/>
      <c r="R46" s="560"/>
      <c r="S46" s="560"/>
      <c r="T46" s="560"/>
      <c r="U46" s="560"/>
    </row>
    <row r="47" spans="1:21" ht="18" customHeight="1" x14ac:dyDescent="0.3">
      <c r="A47" s="510"/>
      <c r="B47" s="510"/>
      <c r="C47" s="510"/>
      <c r="D47" s="66">
        <f>HAZİRAN!B43</f>
        <v>0</v>
      </c>
      <c r="E47" s="61">
        <f>HAZİRAN!C43</f>
        <v>0</v>
      </c>
      <c r="F47" s="62">
        <f>HAZİRAN!D43</f>
        <v>0</v>
      </c>
      <c r="G47" s="66">
        <f>HAZİRAN!E43</f>
        <v>0</v>
      </c>
      <c r="H47" s="61">
        <f>HAZİRAN!F43</f>
        <v>0</v>
      </c>
      <c r="I47" s="63">
        <f>HAZİRAN!G43</f>
        <v>0</v>
      </c>
      <c r="J47" s="67">
        <f>HAZİRAN!H43</f>
        <v>0</v>
      </c>
      <c r="K47" s="61">
        <f>HAZİRAN!I43</f>
        <v>0</v>
      </c>
      <c r="L47" s="62">
        <f>HAZİRAN!J43</f>
        <v>0</v>
      </c>
      <c r="M47" s="66">
        <f>HAZİRAN!K43</f>
        <v>0</v>
      </c>
      <c r="N47" s="61">
        <f>HAZİRAN!L43</f>
        <v>0</v>
      </c>
      <c r="O47" s="62">
        <f>HAZİRAN!M43</f>
        <v>0</v>
      </c>
      <c r="P47" s="560"/>
      <c r="Q47" s="560"/>
      <c r="R47" s="560"/>
      <c r="S47" s="560"/>
      <c r="T47" s="560"/>
      <c r="U47" s="560"/>
    </row>
    <row r="48" spans="1:21" ht="18" customHeight="1" x14ac:dyDescent="0.3">
      <c r="A48" s="510"/>
      <c r="B48" s="510"/>
      <c r="C48" s="510"/>
      <c r="D48" s="64">
        <f>HAZİRAN!B44</f>
        <v>0</v>
      </c>
      <c r="E48" s="48">
        <f>HAZİRAN!C44</f>
        <v>0</v>
      </c>
      <c r="F48" s="49">
        <f>HAZİRAN!D44</f>
        <v>0</v>
      </c>
      <c r="G48" s="64">
        <f>HAZİRAN!E44</f>
        <v>0</v>
      </c>
      <c r="H48" s="48">
        <f>HAZİRAN!F44</f>
        <v>0</v>
      </c>
      <c r="I48" s="50">
        <f>HAZİRAN!G44</f>
        <v>0</v>
      </c>
      <c r="J48" s="65">
        <f>HAZİRAN!H44</f>
        <v>0</v>
      </c>
      <c r="K48" s="48">
        <f>HAZİRAN!I44</f>
        <v>0</v>
      </c>
      <c r="L48" s="49">
        <f>HAZİRAN!J44</f>
        <v>0</v>
      </c>
      <c r="M48" s="64">
        <f>HAZİRAN!K44</f>
        <v>0</v>
      </c>
      <c r="N48" s="48">
        <f>HAZİRAN!L44</f>
        <v>0</v>
      </c>
      <c r="O48" s="49">
        <f>HAZİRAN!M44</f>
        <v>0</v>
      </c>
      <c r="P48" s="560"/>
      <c r="Q48" s="560"/>
      <c r="R48" s="560"/>
      <c r="S48" s="560"/>
      <c r="T48" s="560"/>
      <c r="U48" s="560"/>
    </row>
    <row r="49" spans="1:68" ht="18" customHeight="1" x14ac:dyDescent="0.3">
      <c r="A49" s="510"/>
      <c r="B49" s="510"/>
      <c r="C49" s="510"/>
      <c r="D49" s="66">
        <f>HAZİRAN!B45</f>
        <v>0</v>
      </c>
      <c r="E49" s="61">
        <f>HAZİRAN!C45</f>
        <v>0</v>
      </c>
      <c r="F49" s="62">
        <f>HAZİRAN!D45</f>
        <v>0</v>
      </c>
      <c r="G49" s="66">
        <f>HAZİRAN!E45</f>
        <v>0</v>
      </c>
      <c r="H49" s="61">
        <f>HAZİRAN!F45</f>
        <v>0</v>
      </c>
      <c r="I49" s="63">
        <f>HAZİRAN!G45</f>
        <v>0</v>
      </c>
      <c r="J49" s="67">
        <f>HAZİRAN!H45</f>
        <v>0</v>
      </c>
      <c r="K49" s="61">
        <f>HAZİRAN!I45</f>
        <v>0</v>
      </c>
      <c r="L49" s="62">
        <f>HAZİRAN!J45</f>
        <v>0</v>
      </c>
      <c r="M49" s="66">
        <f>HAZİRAN!K45</f>
        <v>0</v>
      </c>
      <c r="N49" s="61">
        <f>HAZİRAN!L45</f>
        <v>0</v>
      </c>
      <c r="O49" s="62">
        <f>HAZİRAN!M45</f>
        <v>0</v>
      </c>
      <c r="P49" s="560"/>
      <c r="Q49" s="560"/>
      <c r="R49" s="560"/>
      <c r="S49" s="560"/>
      <c r="T49" s="560"/>
      <c r="U49" s="560"/>
    </row>
    <row r="50" spans="1:68" ht="18" customHeight="1" x14ac:dyDescent="0.3">
      <c r="A50" s="510"/>
      <c r="B50" s="510"/>
      <c r="C50" s="510"/>
      <c r="D50" s="64">
        <f>HAZİRAN!B46</f>
        <v>0</v>
      </c>
      <c r="E50" s="48">
        <f>HAZİRAN!C46</f>
        <v>0</v>
      </c>
      <c r="F50" s="49">
        <f>HAZİRAN!D46</f>
        <v>0</v>
      </c>
      <c r="G50" s="64">
        <f>HAZİRAN!E46</f>
        <v>0</v>
      </c>
      <c r="H50" s="48">
        <f>HAZİRAN!F46</f>
        <v>0</v>
      </c>
      <c r="I50" s="50">
        <f>HAZİRAN!G46</f>
        <v>0</v>
      </c>
      <c r="J50" s="65">
        <f>HAZİRAN!H46</f>
        <v>0</v>
      </c>
      <c r="K50" s="48">
        <f>HAZİRAN!I46</f>
        <v>0</v>
      </c>
      <c r="L50" s="49">
        <f>HAZİRAN!J46</f>
        <v>0</v>
      </c>
      <c r="M50" s="64">
        <f>HAZİRAN!K46</f>
        <v>0</v>
      </c>
      <c r="N50" s="48">
        <f>HAZİRAN!L46</f>
        <v>0</v>
      </c>
      <c r="O50" s="49">
        <f>HAZİRAN!M46</f>
        <v>0</v>
      </c>
      <c r="P50" s="560"/>
      <c r="Q50" s="560"/>
      <c r="R50" s="560"/>
      <c r="S50" s="560"/>
      <c r="T50" s="560"/>
      <c r="U50" s="560"/>
    </row>
    <row r="51" spans="1:68" ht="18" customHeight="1" x14ac:dyDescent="0.3">
      <c r="A51" s="510"/>
      <c r="B51" s="510"/>
      <c r="C51" s="510"/>
      <c r="D51" s="66">
        <f>HAZİRAN!B47</f>
        <v>0</v>
      </c>
      <c r="E51" s="61">
        <f>HAZİRAN!C47</f>
        <v>0</v>
      </c>
      <c r="F51" s="62">
        <f>HAZİRAN!D47</f>
        <v>0</v>
      </c>
      <c r="G51" s="66">
        <f>HAZİRAN!E47</f>
        <v>0</v>
      </c>
      <c r="H51" s="61">
        <f>HAZİRAN!F47</f>
        <v>0</v>
      </c>
      <c r="I51" s="63">
        <f>HAZİRAN!G47</f>
        <v>0</v>
      </c>
      <c r="J51" s="67">
        <f>HAZİRAN!H47</f>
        <v>0</v>
      </c>
      <c r="K51" s="61">
        <f>HAZİRAN!I47</f>
        <v>0</v>
      </c>
      <c r="L51" s="62">
        <f>HAZİRAN!J47</f>
        <v>0</v>
      </c>
      <c r="M51" s="66">
        <f>HAZİRAN!K47</f>
        <v>0</v>
      </c>
      <c r="N51" s="61">
        <f>HAZİRAN!L47</f>
        <v>0</v>
      </c>
      <c r="O51" s="62">
        <f>HAZİRAN!M47</f>
        <v>0</v>
      </c>
      <c r="P51" s="560"/>
      <c r="Q51" s="560"/>
      <c r="R51" s="560"/>
      <c r="S51" s="560"/>
      <c r="T51" s="560"/>
      <c r="U51" s="560"/>
    </row>
    <row r="52" spans="1:68" ht="18" customHeight="1" x14ac:dyDescent="0.3">
      <c r="A52" s="510"/>
      <c r="B52" s="510"/>
      <c r="C52" s="510"/>
      <c r="D52" s="64">
        <f>HAZİRAN!B48</f>
        <v>0</v>
      </c>
      <c r="E52" s="48">
        <f>HAZİRAN!C48</f>
        <v>0</v>
      </c>
      <c r="F52" s="49">
        <f>HAZİRAN!D48</f>
        <v>0</v>
      </c>
      <c r="G52" s="64">
        <f>HAZİRAN!E48</f>
        <v>0</v>
      </c>
      <c r="H52" s="48">
        <f>HAZİRAN!F48</f>
        <v>0</v>
      </c>
      <c r="I52" s="50">
        <f>HAZİRAN!G48</f>
        <v>0</v>
      </c>
      <c r="J52" s="65">
        <f>HAZİRAN!H48</f>
        <v>0</v>
      </c>
      <c r="K52" s="48">
        <f>HAZİRAN!I48</f>
        <v>0</v>
      </c>
      <c r="L52" s="49">
        <f>HAZİRAN!J48</f>
        <v>0</v>
      </c>
      <c r="M52" s="64">
        <f>HAZİRAN!K48</f>
        <v>0</v>
      </c>
      <c r="N52" s="48">
        <f>HAZİRAN!L48</f>
        <v>0</v>
      </c>
      <c r="O52" s="49">
        <f>HAZİRAN!M48</f>
        <v>0</v>
      </c>
      <c r="P52" s="560"/>
      <c r="Q52" s="560"/>
      <c r="R52" s="560"/>
      <c r="S52" s="560"/>
      <c r="T52" s="560"/>
      <c r="U52" s="560"/>
    </row>
    <row r="53" spans="1:68" ht="18" customHeight="1" x14ac:dyDescent="0.3">
      <c r="A53" s="510"/>
      <c r="B53" s="510"/>
      <c r="C53" s="510"/>
      <c r="D53" s="66">
        <f>HAZİRAN!B49</f>
        <v>0</v>
      </c>
      <c r="E53" s="61">
        <f>HAZİRAN!C49</f>
        <v>0</v>
      </c>
      <c r="F53" s="62">
        <f>HAZİRAN!D49</f>
        <v>0</v>
      </c>
      <c r="G53" s="66">
        <f>HAZİRAN!E49</f>
        <v>0</v>
      </c>
      <c r="H53" s="61">
        <f>HAZİRAN!F49</f>
        <v>0</v>
      </c>
      <c r="I53" s="63">
        <f>HAZİRAN!G49</f>
        <v>0</v>
      </c>
      <c r="J53" s="67">
        <f>HAZİRAN!H49</f>
        <v>0</v>
      </c>
      <c r="K53" s="61">
        <f>HAZİRAN!I49</f>
        <v>0</v>
      </c>
      <c r="L53" s="62">
        <f>HAZİRAN!J49</f>
        <v>0</v>
      </c>
      <c r="M53" s="66">
        <f>HAZİRAN!K49</f>
        <v>0</v>
      </c>
      <c r="N53" s="61">
        <f>HAZİRAN!L49</f>
        <v>0</v>
      </c>
      <c r="O53" s="62">
        <f>HAZİRAN!M49</f>
        <v>0</v>
      </c>
      <c r="P53" s="560"/>
      <c r="Q53" s="560"/>
      <c r="R53" s="560"/>
      <c r="S53" s="560"/>
      <c r="T53" s="560"/>
      <c r="U53" s="560"/>
    </row>
    <row r="54" spans="1:68" ht="18" customHeight="1" x14ac:dyDescent="0.3">
      <c r="A54" s="510"/>
      <c r="B54" s="510"/>
      <c r="C54" s="510"/>
      <c r="D54" s="64">
        <f>HAZİRAN!B50</f>
        <v>0</v>
      </c>
      <c r="E54" s="48">
        <f>HAZİRAN!C50</f>
        <v>0</v>
      </c>
      <c r="F54" s="49">
        <f>HAZİRAN!D50</f>
        <v>0</v>
      </c>
      <c r="G54" s="64">
        <f>HAZİRAN!E50</f>
        <v>0</v>
      </c>
      <c r="H54" s="48">
        <f>HAZİRAN!F50</f>
        <v>0</v>
      </c>
      <c r="I54" s="50">
        <f>HAZİRAN!G50</f>
        <v>0</v>
      </c>
      <c r="J54" s="65">
        <f>HAZİRAN!H50</f>
        <v>0</v>
      </c>
      <c r="K54" s="48">
        <f>HAZİRAN!I50</f>
        <v>0</v>
      </c>
      <c r="L54" s="49">
        <f>HAZİRAN!J50</f>
        <v>0</v>
      </c>
      <c r="M54" s="64">
        <f>HAZİRAN!K50</f>
        <v>0</v>
      </c>
      <c r="N54" s="48">
        <f>HAZİRAN!L50</f>
        <v>0</v>
      </c>
      <c r="O54" s="49">
        <f>HAZİRAN!M50</f>
        <v>0</v>
      </c>
      <c r="P54" s="560"/>
      <c r="Q54" s="560"/>
      <c r="R54" s="560"/>
      <c r="S54" s="560"/>
      <c r="T54" s="560"/>
      <c r="U54" s="560"/>
    </row>
    <row r="55" spans="1:68" ht="18" customHeight="1" x14ac:dyDescent="0.3">
      <c r="A55" s="510"/>
      <c r="B55" s="510"/>
      <c r="C55" s="510"/>
      <c r="D55" s="66">
        <f>HAZİRAN!B51</f>
        <v>0</v>
      </c>
      <c r="E55" s="61">
        <f>HAZİRAN!C51</f>
        <v>0</v>
      </c>
      <c r="F55" s="62">
        <f>HAZİRAN!D51</f>
        <v>0</v>
      </c>
      <c r="G55" s="66">
        <f>HAZİRAN!E51</f>
        <v>0</v>
      </c>
      <c r="H55" s="61">
        <f>HAZİRAN!F51</f>
        <v>0</v>
      </c>
      <c r="I55" s="63">
        <f>HAZİRAN!G51</f>
        <v>0</v>
      </c>
      <c r="J55" s="67">
        <f>HAZİRAN!H51</f>
        <v>0</v>
      </c>
      <c r="K55" s="61">
        <f>HAZİRAN!I51</f>
        <v>0</v>
      </c>
      <c r="L55" s="62">
        <f>HAZİRAN!J51</f>
        <v>0</v>
      </c>
      <c r="M55" s="66">
        <f>HAZİRAN!K51</f>
        <v>0</v>
      </c>
      <c r="N55" s="61">
        <f>HAZİRAN!L51</f>
        <v>0</v>
      </c>
      <c r="O55" s="62">
        <f>HAZİRAN!M51</f>
        <v>0</v>
      </c>
      <c r="P55" s="560"/>
      <c r="Q55" s="560"/>
      <c r="R55" s="560"/>
      <c r="S55" s="560"/>
      <c r="T55" s="560"/>
      <c r="U55" s="560"/>
    </row>
    <row r="56" spans="1:68" ht="18" customHeight="1" x14ac:dyDescent="0.3">
      <c r="A56" s="510"/>
      <c r="B56" s="510"/>
      <c r="C56" s="510"/>
      <c r="D56" s="64">
        <f>HAZİRAN!B52</f>
        <v>0</v>
      </c>
      <c r="E56" s="48">
        <f>HAZİRAN!C52</f>
        <v>0</v>
      </c>
      <c r="F56" s="49">
        <f>HAZİRAN!D52</f>
        <v>0</v>
      </c>
      <c r="G56" s="64">
        <f>HAZİRAN!E52</f>
        <v>0</v>
      </c>
      <c r="H56" s="48">
        <f>HAZİRAN!F52</f>
        <v>0</v>
      </c>
      <c r="I56" s="50">
        <f>HAZİRAN!G52</f>
        <v>0</v>
      </c>
      <c r="J56" s="65">
        <f>HAZİRAN!H52</f>
        <v>0</v>
      </c>
      <c r="K56" s="48">
        <f>HAZİRAN!I52</f>
        <v>0</v>
      </c>
      <c r="L56" s="49">
        <f>HAZİRAN!J52</f>
        <v>0</v>
      </c>
      <c r="M56" s="64">
        <f>HAZİRAN!K52</f>
        <v>0</v>
      </c>
      <c r="N56" s="48">
        <f>HAZİRAN!L52</f>
        <v>0</v>
      </c>
      <c r="O56" s="49">
        <f>HAZİRAN!M52</f>
        <v>0</v>
      </c>
      <c r="P56" s="560"/>
      <c r="Q56" s="560"/>
      <c r="R56" s="560"/>
      <c r="S56" s="560"/>
      <c r="T56" s="560"/>
      <c r="U56" s="560"/>
    </row>
    <row r="57" spans="1:68"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68"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68"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68" x14ac:dyDescent="0.3">
      <c r="A60" s="510"/>
      <c r="B60" s="510"/>
      <c r="C60" s="510"/>
      <c r="P60" s="560"/>
      <c r="Q60" s="560"/>
      <c r="R60" s="560"/>
      <c r="S60" s="560"/>
      <c r="T60" s="560"/>
      <c r="U60" s="560"/>
    </row>
    <row r="61" spans="1:68" x14ac:dyDescent="0.3">
      <c r="A61" s="510"/>
      <c r="B61" s="510"/>
      <c r="C61" s="510"/>
      <c r="P61" s="560"/>
      <c r="Q61" s="560"/>
      <c r="R61" s="560"/>
      <c r="S61" s="560"/>
      <c r="T61" s="560"/>
      <c r="U61" s="560"/>
    </row>
    <row r="62" spans="1:68" x14ac:dyDescent="0.3">
      <c r="A62" s="510"/>
      <c r="B62" s="510"/>
      <c r="C62" s="510"/>
      <c r="D62" s="510"/>
      <c r="E62" s="510"/>
      <c r="F62" s="510"/>
      <c r="G62" s="510"/>
      <c r="H62" s="510"/>
      <c r="I62" s="510"/>
      <c r="J62" s="510"/>
      <c r="K62" s="510"/>
      <c r="L62" s="510"/>
      <c r="M62" s="510"/>
      <c r="N62" s="510"/>
      <c r="O62" s="510"/>
      <c r="P62" s="560"/>
      <c r="Q62" s="560"/>
      <c r="R62" s="560"/>
      <c r="S62" s="560"/>
      <c r="T62" s="560"/>
      <c r="U62" s="560"/>
      <c r="BP62" s="2" t="s">
        <v>57</v>
      </c>
    </row>
    <row r="63" spans="1:68"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68"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sheetData>
  <sheetProtection formatCells="0" formatColumns="0" formatRows="0" insertColumns="0" insertRows="0" insertHyperlinks="0" deleteColumns="0" deleteRows="0" sort="0" autoFilter="0" pivotTables="0"/>
  <mergeCells count="24">
    <mergeCell ref="D59:O59"/>
    <mergeCell ref="D62:O93"/>
    <mergeCell ref="D10:F10"/>
    <mergeCell ref="G10:I10"/>
    <mergeCell ref="J10:L10"/>
    <mergeCell ref="M10:O10"/>
    <mergeCell ref="D57:O57"/>
    <mergeCell ref="D58:O58"/>
    <mergeCell ref="G9:I9"/>
    <mergeCell ref="A1:C93"/>
    <mergeCell ref="D1:O3"/>
    <mergeCell ref="P1:U93"/>
    <mergeCell ref="V1:Y4"/>
    <mergeCell ref="D4:E4"/>
    <mergeCell ref="F4:O4"/>
    <mergeCell ref="D5:E5"/>
    <mergeCell ref="G5:H5"/>
    <mergeCell ref="J5:O9"/>
    <mergeCell ref="D6:E6"/>
    <mergeCell ref="G6:H6"/>
    <mergeCell ref="D7:E7"/>
    <mergeCell ref="G7:H7"/>
    <mergeCell ref="D8:E8"/>
    <mergeCell ref="G8:H8"/>
  </mergeCells>
  <pageMargins left="0.7" right="0.7" top="0.75" bottom="0.75" header="0.3" footer="0.3"/>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327DF-0393-448B-BC84-D49DD663957A}">
  <sheetPr codeName="Sayfa3">
    <tabColor theme="2" tint="-0.749992370372631"/>
  </sheetPr>
  <dimension ref="A1:AI401"/>
  <sheetViews>
    <sheetView showGridLines="0" zoomScaleNormal="100" workbookViewId="0">
      <selection activeCell="F5" sqref="F5:H5"/>
    </sheetView>
  </sheetViews>
  <sheetFormatPr defaultColWidth="8.88671875" defaultRowHeight="14.4" x14ac:dyDescent="0.3"/>
  <cols>
    <col min="1" max="1" width="22.6640625" style="2" customWidth="1"/>
    <col min="2" max="2" width="8.88671875" style="2"/>
    <col min="3" max="5" width="10.6640625" style="2" customWidth="1"/>
    <col min="6" max="6" width="9.6640625" style="2" customWidth="1"/>
    <col min="7" max="7" width="10.6640625" style="2" customWidth="1"/>
    <col min="8" max="8" width="9.6640625" style="2" customWidth="1"/>
    <col min="9" max="9" width="12.88671875" style="2" customWidth="1"/>
    <col min="10" max="13" width="10.6640625" style="2" customWidth="1"/>
    <col min="14" max="15" width="9.6640625" style="2" customWidth="1"/>
    <col min="16" max="16" width="10.6640625" style="2" customWidth="1"/>
    <col min="17" max="17" width="8.88671875" style="2"/>
    <col min="18" max="18" width="11" style="2" bestFit="1" customWidth="1"/>
    <col min="19" max="16384" width="8.88671875" style="2"/>
  </cols>
  <sheetData>
    <row r="1" spans="1:35" ht="9" customHeight="1" x14ac:dyDescent="0.3">
      <c r="A1" s="510"/>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1"/>
      <c r="AB1" s="1"/>
      <c r="AC1" s="1"/>
      <c r="AD1" s="1"/>
      <c r="AE1" s="1"/>
      <c r="AF1" s="1"/>
      <c r="AG1" s="1"/>
      <c r="AH1" s="1"/>
      <c r="AI1" s="1"/>
    </row>
    <row r="2" spans="1:35" ht="42" customHeight="1" x14ac:dyDescent="0.3">
      <c r="A2" s="510"/>
      <c r="B2" s="493"/>
      <c r="C2" s="493"/>
      <c r="D2" s="493"/>
      <c r="E2" s="493"/>
      <c r="F2" s="493"/>
      <c r="G2" s="493"/>
      <c r="H2" s="493"/>
      <c r="I2" s="493"/>
      <c r="J2" s="493"/>
      <c r="K2" s="493"/>
      <c r="L2" s="493"/>
      <c r="M2" s="493"/>
      <c r="N2" s="493"/>
      <c r="O2" s="493"/>
      <c r="P2" s="493"/>
      <c r="Q2" s="493"/>
      <c r="R2" s="510"/>
      <c r="S2" s="510"/>
      <c r="T2" s="510"/>
      <c r="U2" s="510"/>
      <c r="V2" s="510"/>
      <c r="W2" s="510"/>
      <c r="X2" s="510"/>
      <c r="Y2" s="510"/>
      <c r="Z2" s="510"/>
      <c r="AA2" s="1"/>
      <c r="AB2" s="1"/>
      <c r="AC2" s="1"/>
      <c r="AD2" s="1"/>
      <c r="AE2" s="1"/>
      <c r="AF2" s="1"/>
      <c r="AG2" s="1"/>
      <c r="AH2" s="1"/>
      <c r="AI2" s="1"/>
    </row>
    <row r="3" spans="1:35" ht="96.6" customHeight="1" x14ac:dyDescent="0.3">
      <c r="A3" s="510"/>
      <c r="B3" s="492"/>
      <c r="C3" s="492"/>
      <c r="D3" s="492"/>
      <c r="E3" s="492"/>
      <c r="F3" s="492"/>
      <c r="G3" s="492"/>
      <c r="H3" s="492"/>
      <c r="I3" s="492"/>
      <c r="J3" s="492"/>
      <c r="K3" s="492"/>
      <c r="L3" s="492"/>
      <c r="M3" s="492"/>
      <c r="N3" s="492"/>
      <c r="O3" s="492"/>
      <c r="P3" s="492"/>
      <c r="Q3" s="492"/>
      <c r="R3" s="510"/>
      <c r="S3" s="510"/>
      <c r="T3" s="510"/>
      <c r="U3" s="510"/>
      <c r="V3" s="510"/>
      <c r="W3" s="510"/>
      <c r="X3" s="510"/>
      <c r="Y3" s="510"/>
      <c r="Z3" s="510"/>
      <c r="AA3" s="1"/>
      <c r="AB3" s="1"/>
      <c r="AC3" s="1"/>
      <c r="AD3" s="1"/>
      <c r="AE3" s="1"/>
      <c r="AF3" s="1"/>
      <c r="AG3" s="1"/>
      <c r="AH3" s="1"/>
      <c r="AI3" s="1"/>
    </row>
    <row r="4" spans="1:35" ht="42" customHeight="1" x14ac:dyDescent="0.3">
      <c r="A4" s="510"/>
      <c r="B4" s="480"/>
      <c r="C4" s="497" t="s">
        <v>318</v>
      </c>
      <c r="D4" s="497"/>
      <c r="E4" s="497"/>
      <c r="F4" s="497"/>
      <c r="G4" s="497"/>
      <c r="H4" s="497"/>
      <c r="I4" s="507"/>
      <c r="J4" s="507"/>
      <c r="K4" s="502" t="s">
        <v>319</v>
      </c>
      <c r="L4" s="502"/>
      <c r="M4" s="502"/>
      <c r="N4" s="502"/>
      <c r="O4" s="502"/>
      <c r="P4" s="502"/>
      <c r="Q4" s="479"/>
      <c r="R4" s="510"/>
      <c r="S4" s="510"/>
      <c r="T4" s="510"/>
      <c r="U4" s="510"/>
      <c r="V4" s="510"/>
      <c r="W4" s="510"/>
      <c r="X4" s="510"/>
      <c r="Y4" s="510"/>
      <c r="Z4" s="510"/>
      <c r="AA4" s="1"/>
      <c r="AB4" s="1"/>
      <c r="AC4" s="1"/>
      <c r="AD4" s="1"/>
      <c r="AE4" s="1"/>
      <c r="AF4" s="1"/>
      <c r="AG4" s="1"/>
      <c r="AH4" s="1"/>
      <c r="AI4" s="1"/>
    </row>
    <row r="5" spans="1:35" ht="30" customHeight="1" x14ac:dyDescent="0.3">
      <c r="A5" s="510"/>
      <c r="B5" s="480"/>
      <c r="C5" s="498" t="s">
        <v>259</v>
      </c>
      <c r="D5" s="498"/>
      <c r="E5" s="498"/>
      <c r="F5" s="482"/>
      <c r="G5" s="482"/>
      <c r="H5" s="482"/>
      <c r="I5" s="507"/>
      <c r="J5" s="507"/>
      <c r="K5" s="498" t="s">
        <v>238</v>
      </c>
      <c r="L5" s="498"/>
      <c r="M5" s="498"/>
      <c r="N5" s="503" t="str">
        <f>IF(F7=""," ",IF(A259=FALSE,-PMT(F8,F7,F6),IF(A259=TRUE,PMT($A$256*(1+$A$257+$A$258),$A$255,$A$254*-1,0,0),0)))</f>
        <v xml:space="preserve"> </v>
      </c>
      <c r="O5" s="504"/>
      <c r="P5" s="504"/>
      <c r="Q5" s="479"/>
      <c r="R5" s="510"/>
      <c r="S5" s="510"/>
      <c r="T5" s="510"/>
      <c r="U5" s="510"/>
      <c r="V5" s="510"/>
      <c r="W5" s="510"/>
      <c r="X5" s="510"/>
      <c r="Y5" s="510"/>
      <c r="Z5" s="510"/>
      <c r="AA5" s="1"/>
      <c r="AB5" s="1"/>
      <c r="AC5" s="1"/>
      <c r="AD5" s="1"/>
      <c r="AE5" s="1"/>
      <c r="AF5" s="1"/>
      <c r="AG5" s="1"/>
      <c r="AH5" s="1"/>
      <c r="AI5" s="1"/>
    </row>
    <row r="6" spans="1:35" ht="30" customHeight="1" x14ac:dyDescent="0.3">
      <c r="A6" s="510"/>
      <c r="B6" s="480"/>
      <c r="C6" s="499" t="s">
        <v>235</v>
      </c>
      <c r="D6" s="499"/>
      <c r="E6" s="499"/>
      <c r="F6" s="494"/>
      <c r="G6" s="494"/>
      <c r="H6" s="494"/>
      <c r="I6" s="507"/>
      <c r="J6" s="507"/>
      <c r="K6" s="499" t="s">
        <v>239</v>
      </c>
      <c r="L6" s="499"/>
      <c r="M6" s="499"/>
      <c r="N6" s="505">
        <f>F8*12</f>
        <v>0</v>
      </c>
      <c r="O6" s="505"/>
      <c r="P6" s="505"/>
      <c r="Q6" s="479"/>
      <c r="R6" s="510"/>
      <c r="S6" s="510"/>
      <c r="T6" s="510"/>
      <c r="U6" s="510"/>
      <c r="V6" s="510"/>
      <c r="W6" s="510"/>
      <c r="X6" s="510"/>
      <c r="Y6" s="510"/>
      <c r="Z6" s="510"/>
      <c r="AA6" s="1"/>
      <c r="AB6" s="1"/>
      <c r="AC6" s="1"/>
      <c r="AD6" s="1"/>
      <c r="AE6" s="1"/>
      <c r="AF6" s="1"/>
      <c r="AG6" s="1"/>
      <c r="AH6" s="1"/>
      <c r="AI6" s="1"/>
    </row>
    <row r="7" spans="1:35" ht="30" customHeight="1" x14ac:dyDescent="0.3">
      <c r="A7" s="510"/>
      <c r="B7" s="480"/>
      <c r="C7" s="500" t="s">
        <v>236</v>
      </c>
      <c r="D7" s="500"/>
      <c r="E7" s="500"/>
      <c r="F7" s="495"/>
      <c r="G7" s="495"/>
      <c r="H7" s="495"/>
      <c r="I7" s="507"/>
      <c r="J7" s="507"/>
      <c r="K7" s="500" t="s">
        <v>241</v>
      </c>
      <c r="L7" s="500"/>
      <c r="M7" s="500"/>
      <c r="N7" s="503">
        <f>VLOOKUP("TOPLAM",D13:O134,6,0)</f>
        <v>0</v>
      </c>
      <c r="O7" s="504"/>
      <c r="P7" s="504"/>
      <c r="Q7" s="479"/>
      <c r="R7" s="510"/>
      <c r="S7" s="510"/>
      <c r="T7" s="510"/>
      <c r="U7" s="510"/>
      <c r="V7" s="510"/>
      <c r="W7" s="510"/>
      <c r="X7" s="510"/>
      <c r="Y7" s="510"/>
      <c r="Z7" s="510"/>
      <c r="AA7" s="1"/>
      <c r="AB7" s="1"/>
      <c r="AC7" s="1"/>
      <c r="AD7" s="1"/>
      <c r="AE7" s="1"/>
      <c r="AF7" s="1"/>
      <c r="AG7" s="1"/>
      <c r="AH7" s="1"/>
      <c r="AI7" s="1"/>
    </row>
    <row r="8" spans="1:35" ht="30" customHeight="1" x14ac:dyDescent="0.3">
      <c r="A8" s="510"/>
      <c r="B8" s="480"/>
      <c r="C8" s="501" t="s">
        <v>237</v>
      </c>
      <c r="D8" s="501"/>
      <c r="E8" s="501"/>
      <c r="F8" s="496"/>
      <c r="G8" s="496"/>
      <c r="H8" s="496"/>
      <c r="I8" s="507"/>
      <c r="J8" s="507"/>
      <c r="K8" s="501" t="s">
        <v>252</v>
      </c>
      <c r="L8" s="501"/>
      <c r="M8" s="501"/>
      <c r="N8" s="503">
        <f>IF(N7=" "," ",IF(A259=TRUE,N7*0.1,0))</f>
        <v>0</v>
      </c>
      <c r="O8" s="504"/>
      <c r="P8" s="504"/>
      <c r="Q8" s="479"/>
      <c r="R8" s="510"/>
      <c r="S8" s="510"/>
      <c r="T8" s="510"/>
      <c r="U8" s="510"/>
      <c r="V8" s="510"/>
      <c r="W8" s="510"/>
      <c r="X8" s="510"/>
      <c r="Y8" s="510"/>
      <c r="Z8" s="510"/>
      <c r="AA8" s="1"/>
      <c r="AB8" s="1"/>
      <c r="AC8" s="1"/>
      <c r="AD8" s="1"/>
      <c r="AE8" s="1"/>
      <c r="AF8" s="1"/>
      <c r="AG8" s="1"/>
      <c r="AH8" s="1"/>
      <c r="AI8" s="1"/>
    </row>
    <row r="9" spans="1:35" ht="30" customHeight="1" x14ac:dyDescent="0.3">
      <c r="A9" s="510"/>
      <c r="B9" s="480"/>
      <c r="C9" s="491" t="s">
        <v>248</v>
      </c>
      <c r="D9" s="491"/>
      <c r="E9" s="491"/>
      <c r="F9" s="482"/>
      <c r="G9" s="482"/>
      <c r="H9" s="482"/>
      <c r="I9" s="507"/>
      <c r="J9" s="507"/>
      <c r="K9" s="491" t="s">
        <v>266</v>
      </c>
      <c r="L9" s="491"/>
      <c r="M9" s="491"/>
      <c r="N9" s="503">
        <f>IF(N7=" "," ",IF(A259=TRUE,N7*0.15,0))</f>
        <v>0</v>
      </c>
      <c r="O9" s="503"/>
      <c r="P9" s="503"/>
      <c r="Q9" s="479"/>
      <c r="R9" s="510"/>
      <c r="S9" s="510"/>
      <c r="T9" s="510"/>
      <c r="U9" s="510"/>
      <c r="V9" s="510"/>
      <c r="W9" s="510"/>
      <c r="X9" s="510"/>
      <c r="Y9" s="510"/>
      <c r="Z9" s="510"/>
      <c r="AA9" s="1"/>
      <c r="AB9" s="1"/>
      <c r="AC9" s="1"/>
      <c r="AD9" s="1"/>
      <c r="AE9" s="1"/>
      <c r="AF9" s="1"/>
      <c r="AG9" s="1"/>
      <c r="AH9" s="1"/>
      <c r="AI9" s="1"/>
    </row>
    <row r="10" spans="1:35" ht="30" customHeight="1" x14ac:dyDescent="0.3">
      <c r="A10" s="510"/>
      <c r="B10" s="480"/>
      <c r="C10" s="509" t="s">
        <v>507</v>
      </c>
      <c r="D10" s="509"/>
      <c r="E10" s="509"/>
      <c r="F10" s="483"/>
      <c r="G10" s="484"/>
      <c r="H10" s="485"/>
      <c r="I10" s="507"/>
      <c r="J10" s="507"/>
      <c r="K10" s="506" t="s">
        <v>240</v>
      </c>
      <c r="L10" s="506"/>
      <c r="M10" s="506"/>
      <c r="N10" s="503">
        <f>VLOOKUP("TOPLAM",D13:O134,2,0)</f>
        <v>0</v>
      </c>
      <c r="O10" s="503"/>
      <c r="P10" s="503"/>
      <c r="Q10" s="479"/>
      <c r="R10" s="510"/>
      <c r="S10" s="510"/>
      <c r="T10" s="510"/>
      <c r="U10" s="510"/>
      <c r="V10" s="510"/>
      <c r="W10" s="510"/>
      <c r="X10" s="510"/>
      <c r="Y10" s="510"/>
      <c r="Z10" s="510"/>
      <c r="AA10" s="1"/>
      <c r="AB10" s="1"/>
      <c r="AC10" s="1"/>
      <c r="AD10" s="1"/>
      <c r="AE10" s="1"/>
      <c r="AF10" s="1"/>
      <c r="AG10" s="1"/>
      <c r="AH10" s="1"/>
      <c r="AI10" s="1"/>
    </row>
    <row r="11" spans="1:35" ht="30.6" customHeight="1" x14ac:dyDescent="0.3">
      <c r="A11" s="510"/>
      <c r="B11" s="480"/>
      <c r="C11" s="508"/>
      <c r="D11" s="508"/>
      <c r="E11" s="508"/>
      <c r="F11" s="508"/>
      <c r="G11" s="508"/>
      <c r="H11" s="508"/>
      <c r="I11" s="508"/>
      <c r="J11" s="508"/>
      <c r="K11" s="508"/>
      <c r="L11" s="508"/>
      <c r="M11" s="508"/>
      <c r="N11" s="508"/>
      <c r="O11" s="508"/>
      <c r="P11" s="508"/>
      <c r="Q11" s="479"/>
      <c r="R11" s="510"/>
      <c r="S11" s="510"/>
      <c r="T11" s="510"/>
      <c r="U11" s="510"/>
      <c r="V11" s="510"/>
      <c r="W11" s="510"/>
      <c r="X11" s="510"/>
      <c r="Y11" s="510"/>
      <c r="Z11" s="510"/>
      <c r="AA11" s="1"/>
      <c r="AB11" s="1"/>
      <c r="AC11" s="1"/>
      <c r="AD11" s="1"/>
      <c r="AE11" s="1"/>
      <c r="AF11" s="1"/>
      <c r="AG11" s="1"/>
      <c r="AH11" s="1"/>
      <c r="AI11" s="1"/>
    </row>
    <row r="12" spans="1:35" ht="30" customHeight="1" x14ac:dyDescent="0.3">
      <c r="A12" s="510"/>
      <c r="B12" s="480"/>
      <c r="C12" s="488" t="str">
        <f>IF(F5="","ÖDEME PLANI",IF(F6=" ","ÖDEME PLANI",IF(F7=" ","ÖDEME PLANI",IF(F8=" ","ÖDEME PLANI",F6&amp;" "&amp;"TL'LİK"&amp;" "&amp;F5&amp;" "&amp;"İÇİN"&amp;" "&amp;"AYLIK"&amp;" "&amp;(F8*100)&amp;" "&amp;"FAİZLE"&amp;" "&amp;F7&amp;" "&amp;"AY"&amp;" "&amp;"ÖDEME PLANI"))))</f>
        <v>ÖDEME PLANI</v>
      </c>
      <c r="D12" s="488"/>
      <c r="E12" s="488"/>
      <c r="F12" s="488"/>
      <c r="G12" s="488"/>
      <c r="H12" s="488"/>
      <c r="I12" s="488"/>
      <c r="J12" s="488"/>
      <c r="K12" s="488"/>
      <c r="L12" s="488"/>
      <c r="M12" s="488"/>
      <c r="N12" s="488"/>
      <c r="O12" s="488"/>
      <c r="P12" s="488"/>
      <c r="Q12" s="479"/>
      <c r="R12" s="510"/>
      <c r="S12" s="510"/>
      <c r="T12" s="510"/>
      <c r="U12" s="510"/>
      <c r="V12" s="510"/>
      <c r="W12" s="510"/>
      <c r="X12" s="510"/>
      <c r="Y12" s="510"/>
      <c r="Z12" s="510"/>
      <c r="AA12" s="1"/>
      <c r="AB12" s="1"/>
      <c r="AC12" s="1"/>
      <c r="AD12" s="1"/>
      <c r="AE12" s="1"/>
      <c r="AF12" s="1"/>
      <c r="AG12" s="1"/>
      <c r="AH12" s="1"/>
      <c r="AI12" s="1"/>
    </row>
    <row r="13" spans="1:35" ht="30" customHeight="1" x14ac:dyDescent="0.3">
      <c r="A13" s="510"/>
      <c r="B13" s="480"/>
      <c r="C13" s="5" t="s">
        <v>245</v>
      </c>
      <c r="D13" s="210" t="s">
        <v>247</v>
      </c>
      <c r="E13" s="489" t="s">
        <v>242</v>
      </c>
      <c r="F13" s="489"/>
      <c r="G13" s="489" t="s">
        <v>243</v>
      </c>
      <c r="H13" s="489"/>
      <c r="I13" s="210" t="s">
        <v>244</v>
      </c>
      <c r="J13" s="210" t="s">
        <v>267</v>
      </c>
      <c r="K13" s="210" t="s">
        <v>268</v>
      </c>
      <c r="L13" s="489" t="s">
        <v>250</v>
      </c>
      <c r="M13" s="489"/>
      <c r="N13" s="489" t="s">
        <v>251</v>
      </c>
      <c r="O13" s="489"/>
      <c r="P13" s="5" t="s">
        <v>246</v>
      </c>
      <c r="Q13" s="479"/>
      <c r="R13" s="510"/>
      <c r="S13" s="510"/>
      <c r="T13" s="510"/>
      <c r="U13" s="510"/>
      <c r="V13" s="510"/>
      <c r="W13" s="510"/>
      <c r="X13" s="510"/>
      <c r="Y13" s="510"/>
      <c r="Z13" s="510"/>
      <c r="AA13" s="1"/>
      <c r="AB13" s="1"/>
      <c r="AC13" s="1"/>
      <c r="AD13" s="1"/>
      <c r="AE13" s="1"/>
      <c r="AF13" s="1"/>
      <c r="AG13" s="1"/>
      <c r="AH13" s="1"/>
      <c r="AI13" s="1"/>
    </row>
    <row r="14" spans="1:35" ht="14.4" customHeight="1" x14ac:dyDescent="0.3">
      <c r="A14" s="510"/>
      <c r="B14" s="480"/>
      <c r="C14" s="6" t="str">
        <f>IF(F9=""," ",F9)</f>
        <v xml:space="preserve"> </v>
      </c>
      <c r="D14" s="7" t="str">
        <f>IF(F7=0," ",1)</f>
        <v xml:space="preserve"> </v>
      </c>
      <c r="E14" s="486" t="str">
        <f>IF(D14=" "," ",$N$5)</f>
        <v xml:space="preserve"> </v>
      </c>
      <c r="F14" s="486"/>
      <c r="G14" s="486" t="str">
        <f>IF(D14=" "," ",-PPMT($F$8,D14,$F$7,$F$6))</f>
        <v xml:space="preserve"> </v>
      </c>
      <c r="H14" s="487"/>
      <c r="I14" s="209" t="str">
        <f>IF(D14=" "," ",-IPMT($F$8,D14,$F$7,$F$6))</f>
        <v xml:space="preserve"> </v>
      </c>
      <c r="J14" s="209" t="str">
        <f>IF(D14=" "," ",IF(A259=TRUE,I14*0.1,0))</f>
        <v xml:space="preserve"> </v>
      </c>
      <c r="K14" s="209" t="str">
        <f>IF(D14=" "," ",IF(A259=TRUE,I14*0.15,0))</f>
        <v xml:space="preserve"> </v>
      </c>
      <c r="L14" s="490" t="str">
        <f>IF(D14=" "," ",N10)</f>
        <v xml:space="preserve"> </v>
      </c>
      <c r="M14" s="490"/>
      <c r="N14" s="486" t="str">
        <f>IF(D14=" "," ",L14-E14)</f>
        <v xml:space="preserve"> </v>
      </c>
      <c r="O14" s="487"/>
      <c r="P14" s="7" t="str">
        <f>IF(D14=" "," ",F7-1)</f>
        <v xml:space="preserve"> </v>
      </c>
      <c r="Q14" s="479"/>
      <c r="R14" s="510"/>
      <c r="S14" s="510"/>
      <c r="T14" s="510"/>
      <c r="U14" s="510"/>
      <c r="V14" s="510"/>
      <c r="W14" s="510"/>
      <c r="X14" s="510"/>
      <c r="Y14" s="510"/>
      <c r="Z14" s="510"/>
      <c r="AA14" s="1"/>
      <c r="AB14" s="1"/>
      <c r="AC14" s="1"/>
      <c r="AD14" s="1"/>
      <c r="AE14" s="1"/>
      <c r="AF14" s="1"/>
      <c r="AG14" s="1"/>
      <c r="AH14" s="1"/>
      <c r="AI14" s="1"/>
    </row>
    <row r="15" spans="1:35" ht="14.4" customHeight="1" x14ac:dyDescent="0.3">
      <c r="A15" s="510"/>
      <c r="B15" s="480"/>
      <c r="C15" s="6" t="str">
        <f>IF(C14=" "," ",IF(D15="TOPLAM"," ",EDATE(C14,1)))</f>
        <v xml:space="preserve"> </v>
      </c>
      <c r="D15" s="7" t="str">
        <f>IF($F$7&lt;2,"TOPLAM",D14+1)</f>
        <v>TOPLAM</v>
      </c>
      <c r="E15" s="486">
        <f>IF(D15=" "," ",IF(D15="TOPLAM",SUM($E$14:F14),$N$5))</f>
        <v>0</v>
      </c>
      <c r="F15" s="486"/>
      <c r="G15" s="486">
        <f>IF(D15=" "," ",IF(D15="TOPLAM",SUM(G$14:H14),-PPMT($F$8,D15,$F$7,$F$6)))</f>
        <v>0</v>
      </c>
      <c r="H15" s="487"/>
      <c r="I15" s="209">
        <f>IF(D15=" "," ",IF(D15="TOPLAM",SUM(H$14:I14),-IPMT($F$8,D15,$F$7,$F$6)))</f>
        <v>0</v>
      </c>
      <c r="J15" s="209" t="str">
        <f>IF(D15=" "," ",IF(J14=0,0,IF(D15="TOPLAM",J14,I15*0.1)))</f>
        <v xml:space="preserve"> </v>
      </c>
      <c r="K15" s="107" t="str">
        <f>IF(D15=" "," ",IF(K14=0,0,IF(D15="TOPLAM",K14,I15*0.15)))</f>
        <v xml:space="preserve"> </v>
      </c>
      <c r="L15" s="486" t="str">
        <f>IF(D15=" "," ",N14)</f>
        <v xml:space="preserve"> </v>
      </c>
      <c r="M15" s="486"/>
      <c r="N15" s="486" t="str">
        <f>IF(D15=" "," ",IF(L15=" "," ",L15-E15))</f>
        <v xml:space="preserve"> </v>
      </c>
      <c r="O15" s="487"/>
      <c r="P15" s="7" t="str">
        <f>IF(D15=" "," ",IF(D15="TOPLAM"," ",P14-1))</f>
        <v xml:space="preserve"> </v>
      </c>
      <c r="Q15" s="479"/>
      <c r="R15" s="510"/>
      <c r="S15" s="510"/>
      <c r="T15" s="510"/>
      <c r="U15" s="510"/>
      <c r="V15" s="510"/>
      <c r="W15" s="510"/>
      <c r="X15" s="510"/>
      <c r="Y15" s="510"/>
      <c r="Z15" s="510"/>
      <c r="AA15" s="1"/>
      <c r="AB15" s="1"/>
      <c r="AC15" s="1"/>
      <c r="AD15" s="1"/>
      <c r="AE15" s="1"/>
      <c r="AF15" s="1"/>
      <c r="AG15" s="1"/>
      <c r="AH15" s="1"/>
      <c r="AI15" s="1"/>
    </row>
    <row r="16" spans="1:35" ht="14.4" customHeight="1" x14ac:dyDescent="0.3">
      <c r="A16" s="510"/>
      <c r="B16" s="480"/>
      <c r="C16" s="6" t="str">
        <f>IF(C15=" "," ",IF(D16="TOPLAM"," ",EDATE(C15,1)))</f>
        <v xml:space="preserve"> </v>
      </c>
      <c r="D16" s="7" t="str">
        <f t="shared" ref="D16:D25" si="0">IF(D15=$F$7,"TOPLAM",IF(D15=" "," ",IF(D15="TOPLAM"," ",D15+1)))</f>
        <v xml:space="preserve"> </v>
      </c>
      <c r="E16" s="486" t="str">
        <f>IF(D16=" "," ",IF(D16="TOPLAM",SUM($E$14:F15),$N$5))</f>
        <v xml:space="preserve"> </v>
      </c>
      <c r="F16" s="486"/>
      <c r="G16" s="486" t="str">
        <f>IF(D16=" "," ",IF(D16="TOPLAM",SUM(G$14:H15),-PPMT($F$8,D16,$F$7,$F$6)))</f>
        <v xml:space="preserve"> </v>
      </c>
      <c r="H16" s="487"/>
      <c r="I16" s="209" t="str">
        <f>IF(D16=" "," ",IF(D16="TOPLAM",SUM(H$14:I15),-IPMT($F$8,D16,$F$7,$F$6)))</f>
        <v xml:space="preserve"> </v>
      </c>
      <c r="J16" s="209" t="str">
        <f>IF(D16=" "," ",IF(J15=0,0,IF(D16="TOPLAM",SUM($J$14:J15),I16*0.1)))</f>
        <v xml:space="preserve"> </v>
      </c>
      <c r="K16" s="107" t="str">
        <f>IF(D16=" "," ",IF(K15=0,0,IF(D16="TOPLAM",SUM($K$14:K15),I16*0.15)))</f>
        <v xml:space="preserve"> </v>
      </c>
      <c r="L16" s="486" t="str">
        <f t="shared" ref="L16:L25" si="1">IF(D16=" "," ",IF(D16="TOPLAM"," ",N15))</f>
        <v xml:space="preserve"> </v>
      </c>
      <c r="M16" s="486"/>
      <c r="N16" s="486" t="str">
        <f t="shared" ref="N16:N79" si="2">IF(D16=" "," ",IF(L16=" "," ",L16-E16))</f>
        <v xml:space="preserve"> </v>
      </c>
      <c r="O16" s="487"/>
      <c r="P16" s="7" t="str">
        <f t="shared" ref="P16:P79" si="3">IF(D16=" "," ",IF(D16="TOPLAM"," ",P15-1))</f>
        <v xml:space="preserve"> </v>
      </c>
      <c r="Q16" s="479"/>
      <c r="R16" s="510"/>
      <c r="S16" s="510"/>
      <c r="T16" s="510"/>
      <c r="U16" s="510"/>
      <c r="V16" s="510"/>
      <c r="W16" s="510"/>
      <c r="X16" s="510"/>
      <c r="Y16" s="510"/>
      <c r="Z16" s="510"/>
      <c r="AA16" s="1"/>
      <c r="AB16" s="1"/>
      <c r="AC16" s="1"/>
      <c r="AD16" s="1"/>
      <c r="AE16" s="1"/>
      <c r="AF16" s="1"/>
      <c r="AG16" s="1"/>
      <c r="AH16" s="1"/>
      <c r="AI16" s="1"/>
    </row>
    <row r="17" spans="1:35" ht="14.4" customHeight="1" x14ac:dyDescent="0.3">
      <c r="A17" s="510"/>
      <c r="B17" s="480"/>
      <c r="C17" s="6" t="str">
        <f t="shared" ref="C17:C80" si="4">IF(C16=" "," ",IF(D17="TOPLAM"," ",EDATE(C16,1)))</f>
        <v xml:space="preserve"> </v>
      </c>
      <c r="D17" s="7" t="str">
        <f t="shared" si="0"/>
        <v xml:space="preserve"> </v>
      </c>
      <c r="E17" s="486" t="str">
        <f>IF(D17=" "," ",IF(D17="TOPLAM",SUM($E$14:F16),$N$5))</f>
        <v xml:space="preserve"> </v>
      </c>
      <c r="F17" s="486"/>
      <c r="G17" s="486" t="str">
        <f>IF(D17=" "," ",IF(D17="TOPLAM",SUM(G$14:H16),-PPMT($F$8,D17,$F$7,$F$6)))</f>
        <v xml:space="preserve"> </v>
      </c>
      <c r="H17" s="487"/>
      <c r="I17" s="209" t="str">
        <f>IF(D17=" "," ",IF(D17="TOPLAM",SUM(H$14:I16),-IPMT($F$8,D17,$F$7,$F$6)))</f>
        <v xml:space="preserve"> </v>
      </c>
      <c r="J17" s="209" t="str">
        <f>IF(D17=" "," ",IF(J16=0,0,IF(D17="TOPLAM",SUM($J$14:J16),I17*0.1)))</f>
        <v xml:space="preserve"> </v>
      </c>
      <c r="K17" s="107" t="str">
        <f>IF(D17=" "," ",IF(K16=0,0,IF(D17="TOPLAM",SUM($K$14:K16),I17*0.15)))</f>
        <v xml:space="preserve"> </v>
      </c>
      <c r="L17" s="486" t="str">
        <f t="shared" si="1"/>
        <v xml:space="preserve"> </v>
      </c>
      <c r="M17" s="486"/>
      <c r="N17" s="486" t="str">
        <f t="shared" si="2"/>
        <v xml:space="preserve"> </v>
      </c>
      <c r="O17" s="487"/>
      <c r="P17" s="7" t="str">
        <f t="shared" si="3"/>
        <v xml:space="preserve"> </v>
      </c>
      <c r="Q17" s="479"/>
      <c r="R17" s="510"/>
      <c r="S17" s="510"/>
      <c r="T17" s="510"/>
      <c r="U17" s="510"/>
      <c r="V17" s="510"/>
      <c r="W17" s="510"/>
      <c r="X17" s="510"/>
      <c r="Y17" s="510"/>
      <c r="Z17" s="510"/>
      <c r="AA17" s="1"/>
      <c r="AB17" s="1"/>
      <c r="AC17" s="1"/>
      <c r="AD17" s="1"/>
      <c r="AE17" s="1"/>
      <c r="AF17" s="1"/>
      <c r="AG17" s="1"/>
      <c r="AH17" s="1"/>
      <c r="AI17" s="1"/>
    </row>
    <row r="18" spans="1:35" ht="14.4" customHeight="1" x14ac:dyDescent="0.3">
      <c r="A18" s="510"/>
      <c r="B18" s="480"/>
      <c r="C18" s="6" t="str">
        <f t="shared" si="4"/>
        <v xml:space="preserve"> </v>
      </c>
      <c r="D18" s="7" t="str">
        <f t="shared" si="0"/>
        <v xml:space="preserve"> </v>
      </c>
      <c r="E18" s="486" t="str">
        <f>IF(D18=" "," ",IF(D18="TOPLAM",SUM($E$14:F17),$N$5))</f>
        <v xml:space="preserve"> </v>
      </c>
      <c r="F18" s="486"/>
      <c r="G18" s="486" t="str">
        <f>IF(D18=" "," ",IF(D18="TOPLAM",SUM(G$14:H17),-PPMT($F$8,D18,$F$7,$F$6)))</f>
        <v xml:space="preserve"> </v>
      </c>
      <c r="H18" s="487"/>
      <c r="I18" s="209" t="str">
        <f>IF(D18=" "," ",IF(D18="TOPLAM",SUM(H$14:I17),-IPMT($F$8,D18,$F$7,$F$6)))</f>
        <v xml:space="preserve"> </v>
      </c>
      <c r="J18" s="209" t="str">
        <f>IF(D18=" "," ",IF(J17=0,0,IF(D18="TOPLAM",SUM($J$14:J17),I18*0.1)))</f>
        <v xml:space="preserve"> </v>
      </c>
      <c r="K18" s="107" t="str">
        <f>IF(D18=" "," ",IF(K17=0,0,IF(D18="TOPLAM",SUM($K$14:K17),I18*0.15)))</f>
        <v xml:space="preserve"> </v>
      </c>
      <c r="L18" s="486" t="str">
        <f t="shared" si="1"/>
        <v xml:space="preserve"> </v>
      </c>
      <c r="M18" s="486"/>
      <c r="N18" s="486" t="str">
        <f t="shared" si="2"/>
        <v xml:space="preserve"> </v>
      </c>
      <c r="O18" s="487"/>
      <c r="P18" s="7" t="str">
        <f t="shared" si="3"/>
        <v xml:space="preserve"> </v>
      </c>
      <c r="Q18" s="479"/>
      <c r="R18" s="510"/>
      <c r="S18" s="510"/>
      <c r="T18" s="510"/>
      <c r="U18" s="510"/>
      <c r="V18" s="510"/>
      <c r="W18" s="510"/>
      <c r="X18" s="510"/>
      <c r="Y18" s="510"/>
      <c r="Z18" s="510"/>
      <c r="AA18" s="1"/>
      <c r="AB18" s="1"/>
      <c r="AC18" s="1"/>
      <c r="AD18" s="1"/>
      <c r="AE18" s="1"/>
      <c r="AF18" s="1"/>
      <c r="AG18" s="1"/>
      <c r="AH18" s="1"/>
      <c r="AI18" s="1"/>
    </row>
    <row r="19" spans="1:35" ht="14.4" customHeight="1" x14ac:dyDescent="0.3">
      <c r="A19" s="510"/>
      <c r="B19" s="480"/>
      <c r="C19" s="6" t="str">
        <f t="shared" si="4"/>
        <v xml:space="preserve"> </v>
      </c>
      <c r="D19" s="7" t="str">
        <f t="shared" si="0"/>
        <v xml:space="preserve"> </v>
      </c>
      <c r="E19" s="486" t="str">
        <f>IF(D19=" "," ",IF(D19="TOPLAM",SUM($E$14:F18),$N$5))</f>
        <v xml:space="preserve"> </v>
      </c>
      <c r="F19" s="486"/>
      <c r="G19" s="486" t="str">
        <f>IF(D19=" "," ",IF(D19="TOPLAM",SUM(G$14:H18),-PPMT($F$8,D19,$F$7,$F$6)))</f>
        <v xml:space="preserve"> </v>
      </c>
      <c r="H19" s="487"/>
      <c r="I19" s="209" t="str">
        <f>IF(D19=" "," ",IF(D19="TOPLAM",SUM(H$14:I18),-IPMT($F$8,D19,$F$7,$F$6)))</f>
        <v xml:space="preserve"> </v>
      </c>
      <c r="J19" s="209" t="str">
        <f>IF(D19=" "," ",IF(J18=0,0,IF(D19="TOPLAM",SUM($J$14:J18),I19*0.1)))</f>
        <v xml:space="preserve"> </v>
      </c>
      <c r="K19" s="107" t="str">
        <f>IF(D19=" "," ",IF(K18=0,0,IF(D19="TOPLAM",SUM($K$14:K18),I19*0.15)))</f>
        <v xml:space="preserve"> </v>
      </c>
      <c r="L19" s="486" t="str">
        <f t="shared" si="1"/>
        <v xml:space="preserve"> </v>
      </c>
      <c r="M19" s="486"/>
      <c r="N19" s="486" t="str">
        <f t="shared" si="2"/>
        <v xml:space="preserve"> </v>
      </c>
      <c r="O19" s="487"/>
      <c r="P19" s="7" t="str">
        <f t="shared" si="3"/>
        <v xml:space="preserve"> </v>
      </c>
      <c r="Q19" s="479"/>
      <c r="R19" s="510"/>
      <c r="S19" s="510"/>
      <c r="T19" s="510"/>
      <c r="U19" s="510"/>
      <c r="V19" s="510"/>
      <c r="W19" s="510"/>
      <c r="X19" s="510"/>
      <c r="Y19" s="510"/>
      <c r="Z19" s="510"/>
      <c r="AA19" s="1"/>
      <c r="AB19" s="1"/>
      <c r="AC19" s="1"/>
      <c r="AD19" s="1"/>
      <c r="AE19" s="1"/>
      <c r="AF19" s="1"/>
      <c r="AG19" s="1"/>
      <c r="AH19" s="1"/>
      <c r="AI19" s="1"/>
    </row>
    <row r="20" spans="1:35" x14ac:dyDescent="0.3">
      <c r="A20" s="510"/>
      <c r="B20" s="480"/>
      <c r="C20" s="6" t="str">
        <f t="shared" si="4"/>
        <v xml:space="preserve"> </v>
      </c>
      <c r="D20" s="7" t="str">
        <f t="shared" si="0"/>
        <v xml:space="preserve"> </v>
      </c>
      <c r="E20" s="486" t="str">
        <f>IF(D20=" "," ",IF(D20="TOPLAM",SUM($E$14:F19),$N$5))</f>
        <v xml:space="preserve"> </v>
      </c>
      <c r="F20" s="486"/>
      <c r="G20" s="486" t="str">
        <f>IF(D20=" "," ",IF(D20="TOPLAM",SUM(G$14:H19),-PPMT($F$8,D20,$F$7,$F$6)))</f>
        <v xml:space="preserve"> </v>
      </c>
      <c r="H20" s="487"/>
      <c r="I20" s="209" t="str">
        <f>IF(D20=" "," ",IF(D20="TOPLAM",SUM(H$14:I19),-IPMT($F$8,D20,$F$7,$F$6)))</f>
        <v xml:space="preserve"> </v>
      </c>
      <c r="J20" s="209" t="str">
        <f>IF(D20=" "," ",IF(J19=0,0,IF(D20="TOPLAM",SUM($J$14:J19),I20*0.1)))</f>
        <v xml:space="preserve"> </v>
      </c>
      <c r="K20" s="107" t="str">
        <f>IF(D20=" "," ",IF(K19=0,0,IF(D20="TOPLAM",SUM($K$14:K19),I20*0.15)))</f>
        <v xml:space="preserve"> </v>
      </c>
      <c r="L20" s="486" t="str">
        <f t="shared" si="1"/>
        <v xml:space="preserve"> </v>
      </c>
      <c r="M20" s="486"/>
      <c r="N20" s="486" t="str">
        <f t="shared" si="2"/>
        <v xml:space="preserve"> </v>
      </c>
      <c r="O20" s="487"/>
      <c r="P20" s="7" t="str">
        <f t="shared" si="3"/>
        <v xml:space="preserve"> </v>
      </c>
      <c r="Q20" s="479"/>
      <c r="R20" s="510"/>
      <c r="S20" s="510"/>
      <c r="T20" s="510"/>
      <c r="U20" s="510"/>
      <c r="V20" s="510"/>
      <c r="W20" s="510"/>
      <c r="X20" s="510"/>
      <c r="Y20" s="510"/>
      <c r="Z20" s="510"/>
      <c r="AA20" s="1"/>
      <c r="AB20" s="1"/>
      <c r="AC20" s="1"/>
      <c r="AD20" s="1"/>
      <c r="AE20" s="1"/>
      <c r="AF20" s="1"/>
      <c r="AG20" s="1"/>
      <c r="AH20" s="1"/>
      <c r="AI20" s="1"/>
    </row>
    <row r="21" spans="1:35" x14ac:dyDescent="0.3">
      <c r="A21" s="510"/>
      <c r="B21" s="480"/>
      <c r="C21" s="6" t="str">
        <f t="shared" si="4"/>
        <v xml:space="preserve"> </v>
      </c>
      <c r="D21" s="7" t="str">
        <f t="shared" si="0"/>
        <v xml:space="preserve"> </v>
      </c>
      <c r="E21" s="486" t="str">
        <f>IF(D21=" "," ",IF(D21="TOPLAM",SUM($E$14:F20),$N$5))</f>
        <v xml:space="preserve"> </v>
      </c>
      <c r="F21" s="486"/>
      <c r="G21" s="486" t="str">
        <f>IF(D21=" "," ",IF(D21="TOPLAM",SUM(G$14:H20),-PPMT($F$8,D21,$F$7,$F$6)))</f>
        <v xml:space="preserve"> </v>
      </c>
      <c r="H21" s="487"/>
      <c r="I21" s="209" t="str">
        <f>IF(D21=" "," ",IF(D21="TOPLAM",SUM(H$14:I20),-IPMT($F$8,D21,$F$7,$F$6)))</f>
        <v xml:space="preserve"> </v>
      </c>
      <c r="J21" s="209" t="str">
        <f>IF(D21=" "," ",IF(J20=0,0,IF(D21="TOPLAM",SUM($J$14:J20),I21*0.1)))</f>
        <v xml:space="preserve"> </v>
      </c>
      <c r="K21" s="107" t="str">
        <f>IF(D21=" "," ",IF(K20=0,0,IF(D21="TOPLAM",SUM($K$14:K20),I21*0.15)))</f>
        <v xml:space="preserve"> </v>
      </c>
      <c r="L21" s="486" t="str">
        <f t="shared" si="1"/>
        <v xml:space="preserve"> </v>
      </c>
      <c r="M21" s="486"/>
      <c r="N21" s="486" t="str">
        <f t="shared" si="2"/>
        <v xml:space="preserve"> </v>
      </c>
      <c r="O21" s="487"/>
      <c r="P21" s="7" t="str">
        <f t="shared" si="3"/>
        <v xml:space="preserve"> </v>
      </c>
      <c r="Q21" s="479"/>
      <c r="R21" s="510"/>
      <c r="S21" s="510"/>
      <c r="T21" s="510"/>
      <c r="U21" s="510"/>
      <c r="V21" s="510"/>
      <c r="W21" s="510"/>
      <c r="X21" s="510"/>
      <c r="Y21" s="510"/>
      <c r="Z21" s="510"/>
      <c r="AA21" s="1"/>
      <c r="AB21" s="1"/>
      <c r="AC21" s="1"/>
      <c r="AD21" s="1"/>
      <c r="AE21" s="1"/>
      <c r="AF21" s="1"/>
      <c r="AG21" s="1"/>
      <c r="AH21" s="1"/>
      <c r="AI21" s="1"/>
    </row>
    <row r="22" spans="1:35" x14ac:dyDescent="0.3">
      <c r="A22" s="510"/>
      <c r="B22" s="480"/>
      <c r="C22" s="6" t="str">
        <f t="shared" si="4"/>
        <v xml:space="preserve"> </v>
      </c>
      <c r="D22" s="7" t="str">
        <f t="shared" si="0"/>
        <v xml:space="preserve"> </v>
      </c>
      <c r="E22" s="486" t="str">
        <f>IF(D22=" "," ",IF(D22="TOPLAM",SUM($E$14:F21),$N$5))</f>
        <v xml:space="preserve"> </v>
      </c>
      <c r="F22" s="486"/>
      <c r="G22" s="486" t="str">
        <f>IF(D22=" "," ",IF(D22="TOPLAM",SUM(G$14:H21),-PPMT($F$8,D22,$F$7,$F$6)))</f>
        <v xml:space="preserve"> </v>
      </c>
      <c r="H22" s="487"/>
      <c r="I22" s="209" t="str">
        <f>IF(D22=" "," ",IF(D22="TOPLAM",SUM(H$14:I21),-IPMT($F$8,D22,$F$7,$F$6)))</f>
        <v xml:space="preserve"> </v>
      </c>
      <c r="J22" s="209" t="str">
        <f>IF(D22=" "," ",IF(J21=0,0,IF(D22="TOPLAM",SUM($J$14:J21),I22*0.1)))</f>
        <v xml:space="preserve"> </v>
      </c>
      <c r="K22" s="107" t="str">
        <f>IF(D22=" "," ",IF(K21=0,0,IF(D22="TOPLAM",SUM($K$14:K21),I22*0.15)))</f>
        <v xml:space="preserve"> </v>
      </c>
      <c r="L22" s="486" t="str">
        <f t="shared" si="1"/>
        <v xml:space="preserve"> </v>
      </c>
      <c r="M22" s="486"/>
      <c r="N22" s="486" t="str">
        <f t="shared" si="2"/>
        <v xml:space="preserve"> </v>
      </c>
      <c r="O22" s="487"/>
      <c r="P22" s="7" t="str">
        <f t="shared" si="3"/>
        <v xml:space="preserve"> </v>
      </c>
      <c r="Q22" s="479"/>
      <c r="R22" s="510"/>
      <c r="S22" s="510"/>
      <c r="T22" s="510"/>
      <c r="U22" s="510"/>
      <c r="V22" s="510"/>
      <c r="W22" s="510"/>
      <c r="X22" s="510"/>
      <c r="Y22" s="510"/>
      <c r="Z22" s="510"/>
      <c r="AA22" s="1"/>
      <c r="AB22" s="1"/>
      <c r="AC22" s="1"/>
      <c r="AD22" s="1"/>
      <c r="AE22" s="1"/>
      <c r="AF22" s="1"/>
      <c r="AG22" s="1"/>
      <c r="AH22" s="1"/>
      <c r="AI22" s="1"/>
    </row>
    <row r="23" spans="1:35" x14ac:dyDescent="0.3">
      <c r="A23" s="510"/>
      <c r="B23" s="480"/>
      <c r="C23" s="6" t="str">
        <f t="shared" si="4"/>
        <v xml:space="preserve"> </v>
      </c>
      <c r="D23" s="7" t="str">
        <f t="shared" si="0"/>
        <v xml:space="preserve"> </v>
      </c>
      <c r="E23" s="486" t="str">
        <f>IF(D23=" "," ",IF(D23="TOPLAM",SUM($E$14:F22),$N$5))</f>
        <v xml:space="preserve"> </v>
      </c>
      <c r="F23" s="486"/>
      <c r="G23" s="486" t="str">
        <f>IF(D23=" "," ",IF(D23="TOPLAM",SUM(G$14:H22),-PPMT($F$8,D23,$F$7,$F$6)))</f>
        <v xml:space="preserve"> </v>
      </c>
      <c r="H23" s="487"/>
      <c r="I23" s="209" t="str">
        <f>IF(D23=" "," ",IF(D23="TOPLAM",SUM(H$14:I22),-IPMT($F$8,D23,$F$7,$F$6)))</f>
        <v xml:space="preserve"> </v>
      </c>
      <c r="J23" s="209" t="str">
        <f>IF(D23=" "," ",IF(J22=0,0,IF(D23="TOPLAM",SUM($J$14:J22),I23*0.1)))</f>
        <v xml:space="preserve"> </v>
      </c>
      <c r="K23" s="107" t="str">
        <f>IF(D23=" "," ",IF(K22=0,0,IF(D23="TOPLAM",SUM($K$14:K22),I23*0.15)))</f>
        <v xml:space="preserve"> </v>
      </c>
      <c r="L23" s="486" t="str">
        <f t="shared" si="1"/>
        <v xml:space="preserve"> </v>
      </c>
      <c r="M23" s="486"/>
      <c r="N23" s="486" t="str">
        <f t="shared" si="2"/>
        <v xml:space="preserve"> </v>
      </c>
      <c r="O23" s="487"/>
      <c r="P23" s="7" t="str">
        <f t="shared" si="3"/>
        <v xml:space="preserve"> </v>
      </c>
      <c r="Q23" s="479"/>
      <c r="R23" s="510"/>
      <c r="S23" s="510"/>
      <c r="T23" s="510"/>
      <c r="U23" s="510"/>
      <c r="V23" s="510"/>
      <c r="W23" s="510"/>
      <c r="X23" s="510"/>
      <c r="Y23" s="510"/>
      <c r="Z23" s="510"/>
      <c r="AA23" s="1"/>
      <c r="AB23" s="1"/>
      <c r="AC23" s="1"/>
      <c r="AD23" s="1"/>
      <c r="AE23" s="1"/>
      <c r="AF23" s="1"/>
      <c r="AG23" s="1"/>
      <c r="AH23" s="1"/>
      <c r="AI23" s="1"/>
    </row>
    <row r="24" spans="1:35" x14ac:dyDescent="0.3">
      <c r="A24" s="510"/>
      <c r="B24" s="480"/>
      <c r="C24" s="6" t="str">
        <f t="shared" si="4"/>
        <v xml:space="preserve"> </v>
      </c>
      <c r="D24" s="7" t="str">
        <f t="shared" si="0"/>
        <v xml:space="preserve"> </v>
      </c>
      <c r="E24" s="486" t="str">
        <f>IF(D24=" "," ",IF(D24="TOPLAM",SUM($E$14:F23),$N$5))</f>
        <v xml:space="preserve"> </v>
      </c>
      <c r="F24" s="486"/>
      <c r="G24" s="486" t="str">
        <f>IF(D24=" "," ",IF(D24="TOPLAM",SUM(G$14:H23),-PPMT($F$8,D24,$F$7,$F$6)))</f>
        <v xml:space="preserve"> </v>
      </c>
      <c r="H24" s="487"/>
      <c r="I24" s="209" t="str">
        <f>IF(D24=" "," ",IF(D24="TOPLAM",SUM(H$14:I23),-IPMT($F$8,D24,$F$7,$F$6)))</f>
        <v xml:space="preserve"> </v>
      </c>
      <c r="J24" s="209" t="str">
        <f>IF(D24=" "," ",IF(J23=0,0,IF(D24="TOPLAM",SUM($J$14:J23),I24*0.1)))</f>
        <v xml:space="preserve"> </v>
      </c>
      <c r="K24" s="107" t="str">
        <f>IF(D24=" "," ",IF(K23=0,0,IF(D24="TOPLAM",SUM($K$14:K23),I24*0.15)))</f>
        <v xml:space="preserve"> </v>
      </c>
      <c r="L24" s="486" t="str">
        <f t="shared" si="1"/>
        <v xml:space="preserve"> </v>
      </c>
      <c r="M24" s="486"/>
      <c r="N24" s="486" t="str">
        <f t="shared" si="2"/>
        <v xml:space="preserve"> </v>
      </c>
      <c r="O24" s="487"/>
      <c r="P24" s="7" t="str">
        <f t="shared" si="3"/>
        <v xml:space="preserve"> </v>
      </c>
      <c r="Q24" s="479"/>
      <c r="R24" s="510"/>
      <c r="S24" s="510"/>
      <c r="T24" s="510"/>
      <c r="U24" s="510"/>
      <c r="V24" s="510"/>
      <c r="W24" s="510"/>
      <c r="X24" s="510"/>
      <c r="Y24" s="510"/>
      <c r="Z24" s="510"/>
      <c r="AA24" s="1"/>
      <c r="AB24" s="1"/>
      <c r="AC24" s="1"/>
      <c r="AD24" s="1"/>
      <c r="AE24" s="1"/>
      <c r="AF24" s="1"/>
      <c r="AG24" s="1"/>
      <c r="AH24" s="1"/>
      <c r="AI24" s="1"/>
    </row>
    <row r="25" spans="1:35" x14ac:dyDescent="0.3">
      <c r="A25" s="510"/>
      <c r="B25" s="480"/>
      <c r="C25" s="6" t="str">
        <f t="shared" si="4"/>
        <v xml:space="preserve"> </v>
      </c>
      <c r="D25" s="7" t="str">
        <f t="shared" si="0"/>
        <v xml:space="preserve"> </v>
      </c>
      <c r="E25" s="486" t="str">
        <f>IF(D25=" "," ",IF(D25="TOPLAM",SUM($E$14:F24),$N$5))</f>
        <v xml:space="preserve"> </v>
      </c>
      <c r="F25" s="486"/>
      <c r="G25" s="486" t="str">
        <f>IF(D25=" "," ",IF(D25="TOPLAM",SUM(G$14:H24),-PPMT($F$8,D25,$F$7,$F$6)))</f>
        <v xml:space="preserve"> </v>
      </c>
      <c r="H25" s="487"/>
      <c r="I25" s="209" t="str">
        <f>IF(D25=" "," ",IF(D25="TOPLAM",SUM(H$14:I24),-IPMT($F$8,D25,$F$7,$F$6)))</f>
        <v xml:space="preserve"> </v>
      </c>
      <c r="J25" s="209" t="str">
        <f>IF(D25=" "," ",IF(J24=0,0,IF(D25="TOPLAM",SUM($J$14:J24),I25*0.1)))</f>
        <v xml:space="preserve"> </v>
      </c>
      <c r="K25" s="107" t="str">
        <f>IF(D25=" "," ",IF(K24=0,0,IF(D25="TOPLAM",SUM($K$14:K24),I25*0.15)))</f>
        <v xml:space="preserve"> </v>
      </c>
      <c r="L25" s="486" t="str">
        <f t="shared" si="1"/>
        <v xml:space="preserve"> </v>
      </c>
      <c r="M25" s="486"/>
      <c r="N25" s="486" t="str">
        <f t="shared" si="2"/>
        <v xml:space="preserve"> </v>
      </c>
      <c r="O25" s="487"/>
      <c r="P25" s="7" t="str">
        <f t="shared" si="3"/>
        <v xml:space="preserve"> </v>
      </c>
      <c r="Q25" s="479"/>
      <c r="R25" s="510"/>
      <c r="S25" s="510"/>
      <c r="T25" s="510"/>
      <c r="U25" s="510"/>
      <c r="V25" s="510"/>
      <c r="W25" s="510"/>
      <c r="X25" s="510"/>
      <c r="Y25" s="510"/>
      <c r="Z25" s="510"/>
      <c r="AA25" s="1"/>
      <c r="AB25" s="1"/>
      <c r="AC25" s="1"/>
      <c r="AD25" s="1"/>
      <c r="AE25" s="1"/>
      <c r="AF25" s="1"/>
      <c r="AG25" s="1"/>
      <c r="AH25" s="1"/>
      <c r="AI25" s="1"/>
    </row>
    <row r="26" spans="1:35" x14ac:dyDescent="0.3">
      <c r="A26" s="510"/>
      <c r="B26" s="480"/>
      <c r="C26" s="6" t="str">
        <f t="shared" si="4"/>
        <v xml:space="preserve"> </v>
      </c>
      <c r="D26" s="7" t="str">
        <f>IF(D25=$F$7,"TOPLAM",IF(D25=" "," ",IF(D25="TOPLAM"," ",D25+1)))</f>
        <v xml:space="preserve"> </v>
      </c>
      <c r="E26" s="486" t="str">
        <f>IF(D26=" "," ",IF(D26="TOPLAM",SUM($E$14:F25),$N$5))</f>
        <v xml:space="preserve"> </v>
      </c>
      <c r="F26" s="486"/>
      <c r="G26" s="486" t="str">
        <f>IF(D26=" "," ",IF(D26="TOPLAM",SUM(G$14:H25),-PPMT($F$8,D26,$F$7,$F$6)))</f>
        <v xml:space="preserve"> </v>
      </c>
      <c r="H26" s="487"/>
      <c r="I26" s="209" t="str">
        <f>IF(D26=" "," ",IF(D26="TOPLAM",SUM(H$14:I25),-IPMT($F$8,D26,$F$7,$F$6)))</f>
        <v xml:space="preserve"> </v>
      </c>
      <c r="J26" s="209" t="str">
        <f>IF(D26=" "," ",IF(J25=0,0,IF(D26="TOPLAM",SUM($J$14:J25),I26*0.1)))</f>
        <v xml:space="preserve"> </v>
      </c>
      <c r="K26" s="107" t="str">
        <f>IF(D26=" "," ",IF(K25=0,0,IF(D26="TOPLAM",SUM($K$14:K25),I26*0.15)))</f>
        <v xml:space="preserve"> </v>
      </c>
      <c r="L26" s="486" t="str">
        <f>IF(D26=" "," ",IF(D26="TOPLAM"," ",N25))</f>
        <v xml:space="preserve"> </v>
      </c>
      <c r="M26" s="486"/>
      <c r="N26" s="486" t="str">
        <f t="shared" si="2"/>
        <v xml:space="preserve"> </v>
      </c>
      <c r="O26" s="487"/>
      <c r="P26" s="7" t="str">
        <f t="shared" si="3"/>
        <v xml:space="preserve"> </v>
      </c>
      <c r="Q26" s="479"/>
      <c r="R26" s="510"/>
      <c r="S26" s="510"/>
      <c r="T26" s="510"/>
      <c r="U26" s="510"/>
      <c r="V26" s="510"/>
      <c r="W26" s="510"/>
      <c r="X26" s="510"/>
      <c r="Y26" s="510"/>
      <c r="Z26" s="510"/>
      <c r="AA26" s="1"/>
      <c r="AB26" s="1"/>
      <c r="AC26" s="1"/>
      <c r="AD26" s="1"/>
      <c r="AE26" s="1"/>
      <c r="AF26" s="1"/>
      <c r="AG26" s="1"/>
      <c r="AH26" s="1"/>
      <c r="AI26" s="1"/>
    </row>
    <row r="27" spans="1:35" x14ac:dyDescent="0.3">
      <c r="A27" s="510"/>
      <c r="B27" s="480"/>
      <c r="C27" s="6" t="str">
        <f t="shared" si="4"/>
        <v xml:space="preserve"> </v>
      </c>
      <c r="D27" s="7" t="str">
        <f t="shared" ref="D27:D90" si="5">IF(D26=$F$7,"TOPLAM",IF(D26=" "," ",IF(D26="TOPLAM"," ",D26+1)))</f>
        <v xml:space="preserve"> </v>
      </c>
      <c r="E27" s="486" t="str">
        <f>IF(D27=" "," ",IF(D27="TOPLAM",SUM($E$14:F26),$N$5))</f>
        <v xml:space="preserve"> </v>
      </c>
      <c r="F27" s="486"/>
      <c r="G27" s="486" t="str">
        <f>IF(D27=" "," ",IF(D27="TOPLAM",SUM(G$14:H26),-PPMT($F$8,D27,$F$7,$F$6)))</f>
        <v xml:space="preserve"> </v>
      </c>
      <c r="H27" s="487"/>
      <c r="I27" s="209" t="str">
        <f>IF(D27=" "," ",IF(D27="TOPLAM",SUM(H$14:I26),-IPMT($F$8,D27,$F$7,$F$6)))</f>
        <v xml:space="preserve"> </v>
      </c>
      <c r="J27" s="209" t="str">
        <f>IF(D27=" "," ",IF(J26=0,0,IF(D27="TOPLAM",SUM($J$14:J26),I27*0.1)))</f>
        <v xml:space="preserve"> </v>
      </c>
      <c r="K27" s="107" t="str">
        <f>IF(D27=" "," ",IF(K26=0,0,IF(D27="TOPLAM",SUM($K$14:K26),I27*0.15)))</f>
        <v xml:space="preserve"> </v>
      </c>
      <c r="L27" s="486" t="str">
        <f t="shared" ref="L27:L90" si="6">IF(D27=" "," ",IF(D27="TOPLAM"," ",N26))</f>
        <v xml:space="preserve"> </v>
      </c>
      <c r="M27" s="486"/>
      <c r="N27" s="486" t="str">
        <f t="shared" si="2"/>
        <v xml:space="preserve"> </v>
      </c>
      <c r="O27" s="487"/>
      <c r="P27" s="7" t="str">
        <f t="shared" si="3"/>
        <v xml:space="preserve"> </v>
      </c>
      <c r="Q27" s="479"/>
      <c r="R27" s="510"/>
      <c r="S27" s="510"/>
      <c r="T27" s="510"/>
      <c r="U27" s="510"/>
      <c r="V27" s="510"/>
      <c r="W27" s="510"/>
      <c r="X27" s="510"/>
      <c r="Y27" s="510"/>
      <c r="Z27" s="510"/>
      <c r="AA27" s="1"/>
      <c r="AB27" s="1"/>
      <c r="AC27" s="1"/>
      <c r="AD27" s="1"/>
      <c r="AE27" s="1"/>
      <c r="AF27" s="1"/>
      <c r="AG27" s="1"/>
      <c r="AH27" s="1"/>
      <c r="AI27" s="1"/>
    </row>
    <row r="28" spans="1:35" x14ac:dyDescent="0.3">
      <c r="A28" s="510"/>
      <c r="B28" s="480"/>
      <c r="C28" s="6" t="str">
        <f t="shared" si="4"/>
        <v xml:space="preserve"> </v>
      </c>
      <c r="D28" s="7" t="str">
        <f t="shared" si="5"/>
        <v xml:space="preserve"> </v>
      </c>
      <c r="E28" s="486" t="str">
        <f>IF(D28=" "," ",IF(D28="TOPLAM",SUM($E$14:F27),$N$5))</f>
        <v xml:space="preserve"> </v>
      </c>
      <c r="F28" s="486"/>
      <c r="G28" s="486" t="str">
        <f>IF(D28=" "," ",IF(D28="TOPLAM",SUM(G$14:H27),-PPMT($F$8,D28,$F$7,$F$6)))</f>
        <v xml:space="preserve"> </v>
      </c>
      <c r="H28" s="487"/>
      <c r="I28" s="209" t="str">
        <f>IF(D28=" "," ",IF(D28="TOPLAM",SUM(H$14:I27),-IPMT($F$8,D28,$F$7,$F$6)))</f>
        <v xml:space="preserve"> </v>
      </c>
      <c r="J28" s="209" t="str">
        <f>IF(D28=" "," ",IF(J27=0,0,IF(D28="TOPLAM",SUM($J$14:J27),I28*0.1)))</f>
        <v xml:space="preserve"> </v>
      </c>
      <c r="K28" s="107" t="str">
        <f>IF(D28=" "," ",IF(K27=0,0,IF(D28="TOPLAM",SUM($K$14:K27),I28*0.15)))</f>
        <v xml:space="preserve"> </v>
      </c>
      <c r="L28" s="486" t="str">
        <f t="shared" si="6"/>
        <v xml:space="preserve"> </v>
      </c>
      <c r="M28" s="486"/>
      <c r="N28" s="486" t="str">
        <f t="shared" si="2"/>
        <v xml:space="preserve"> </v>
      </c>
      <c r="O28" s="487"/>
      <c r="P28" s="7" t="str">
        <f t="shared" si="3"/>
        <v xml:space="preserve"> </v>
      </c>
      <c r="Q28" s="479"/>
      <c r="R28" s="510"/>
      <c r="S28" s="510"/>
      <c r="T28" s="510"/>
      <c r="U28" s="510"/>
      <c r="V28" s="510"/>
      <c r="W28" s="510"/>
      <c r="X28" s="510"/>
      <c r="Y28" s="510"/>
      <c r="Z28" s="510"/>
      <c r="AA28" s="1"/>
      <c r="AB28" s="1"/>
      <c r="AC28" s="1"/>
      <c r="AD28" s="1"/>
      <c r="AE28" s="1"/>
      <c r="AF28" s="1"/>
      <c r="AG28" s="1"/>
      <c r="AH28" s="1"/>
      <c r="AI28" s="1"/>
    </row>
    <row r="29" spans="1:35" x14ac:dyDescent="0.3">
      <c r="A29" s="510"/>
      <c r="B29" s="480"/>
      <c r="C29" s="6" t="str">
        <f t="shared" si="4"/>
        <v xml:space="preserve"> </v>
      </c>
      <c r="D29" s="7" t="str">
        <f t="shared" si="5"/>
        <v xml:space="preserve"> </v>
      </c>
      <c r="E29" s="486" t="str">
        <f>IF(D29=" "," ",IF(D29="TOPLAM",SUM($E$14:F28),$N$5))</f>
        <v xml:space="preserve"> </v>
      </c>
      <c r="F29" s="486"/>
      <c r="G29" s="486" t="str">
        <f>IF(D29=" "," ",IF(D29="TOPLAM",SUM(G$14:H28),-PPMT($F$8,D29,$F$7,$F$6)))</f>
        <v xml:space="preserve"> </v>
      </c>
      <c r="H29" s="487"/>
      <c r="I29" s="209" t="str">
        <f>IF(D29=" "," ",IF(D29="TOPLAM",SUM(H$14:I28),-IPMT($F$8,D29,$F$7,$F$6)))</f>
        <v xml:space="preserve"> </v>
      </c>
      <c r="J29" s="209" t="str">
        <f>IF(D29=" "," ",IF(J28=0,0,IF(D29="TOPLAM",SUM($J$14:J28),I29*0.1)))</f>
        <v xml:space="preserve"> </v>
      </c>
      <c r="K29" s="107" t="str">
        <f>IF(D29=" "," ",IF(K28=0,0,IF(D29="TOPLAM",SUM($K$14:K28),I29*0.15)))</f>
        <v xml:space="preserve"> </v>
      </c>
      <c r="L29" s="486" t="str">
        <f t="shared" si="6"/>
        <v xml:space="preserve"> </v>
      </c>
      <c r="M29" s="486"/>
      <c r="N29" s="486" t="str">
        <f t="shared" si="2"/>
        <v xml:space="preserve"> </v>
      </c>
      <c r="O29" s="487"/>
      <c r="P29" s="7" t="str">
        <f t="shared" si="3"/>
        <v xml:space="preserve"> </v>
      </c>
      <c r="Q29" s="479"/>
      <c r="R29" s="510"/>
      <c r="S29" s="510"/>
      <c r="T29" s="510"/>
      <c r="U29" s="510"/>
      <c r="V29" s="510"/>
      <c r="W29" s="510"/>
      <c r="X29" s="510"/>
      <c r="Y29" s="510"/>
      <c r="Z29" s="510"/>
      <c r="AA29" s="1"/>
      <c r="AB29" s="1"/>
      <c r="AC29" s="1"/>
      <c r="AD29" s="1"/>
      <c r="AE29" s="1"/>
      <c r="AF29" s="1"/>
      <c r="AG29" s="1"/>
      <c r="AH29" s="1"/>
      <c r="AI29" s="1"/>
    </row>
    <row r="30" spans="1:35" x14ac:dyDescent="0.3">
      <c r="A30" s="510"/>
      <c r="B30" s="480"/>
      <c r="C30" s="6" t="str">
        <f t="shared" si="4"/>
        <v xml:space="preserve"> </v>
      </c>
      <c r="D30" s="7" t="str">
        <f t="shared" si="5"/>
        <v xml:space="preserve"> </v>
      </c>
      <c r="E30" s="486" t="str">
        <f>IF(D30=" "," ",IF(D30="TOPLAM",SUM($E$14:F29),$N$5))</f>
        <v xml:space="preserve"> </v>
      </c>
      <c r="F30" s="486"/>
      <c r="G30" s="486" t="str">
        <f>IF(D30=" "," ",IF(D30="TOPLAM",SUM(G$14:H29),-PPMT($F$8,D30,$F$7,$F$6)))</f>
        <v xml:space="preserve"> </v>
      </c>
      <c r="H30" s="487"/>
      <c r="I30" s="209" t="str">
        <f>IF(D30=" "," ",IF(D30="TOPLAM",SUM(H$14:I29),-IPMT($F$8,D30,$F$7,$F$6)))</f>
        <v xml:space="preserve"> </v>
      </c>
      <c r="J30" s="209" t="str">
        <f>IF(D30=" "," ",IF(J29=0,0,IF(D30="TOPLAM",SUM($J$14:J29),I30*0.1)))</f>
        <v xml:space="preserve"> </v>
      </c>
      <c r="K30" s="107" t="str">
        <f>IF(D30=" "," ",IF(K29=0,0,IF(D30="TOPLAM",SUM($K$14:K29),I30*0.15)))</f>
        <v xml:space="preserve"> </v>
      </c>
      <c r="L30" s="486" t="str">
        <f t="shared" si="6"/>
        <v xml:space="preserve"> </v>
      </c>
      <c r="M30" s="486"/>
      <c r="N30" s="486" t="str">
        <f t="shared" si="2"/>
        <v xml:space="preserve"> </v>
      </c>
      <c r="O30" s="487"/>
      <c r="P30" s="7" t="str">
        <f t="shared" si="3"/>
        <v xml:space="preserve"> </v>
      </c>
      <c r="Q30" s="479"/>
      <c r="R30" s="510"/>
      <c r="S30" s="510"/>
      <c r="T30" s="510"/>
      <c r="U30" s="510"/>
      <c r="V30" s="510"/>
      <c r="W30" s="510"/>
      <c r="X30" s="510"/>
      <c r="Y30" s="510"/>
      <c r="Z30" s="510"/>
      <c r="AA30" s="1"/>
      <c r="AB30" s="1"/>
      <c r="AC30" s="1"/>
      <c r="AD30" s="1"/>
      <c r="AE30" s="1"/>
      <c r="AF30" s="1"/>
      <c r="AG30" s="1"/>
      <c r="AH30" s="1"/>
      <c r="AI30" s="1"/>
    </row>
    <row r="31" spans="1:35" x14ac:dyDescent="0.3">
      <c r="A31" s="510"/>
      <c r="B31" s="480"/>
      <c r="C31" s="6" t="str">
        <f t="shared" si="4"/>
        <v xml:space="preserve"> </v>
      </c>
      <c r="D31" s="7" t="str">
        <f t="shared" si="5"/>
        <v xml:space="preserve"> </v>
      </c>
      <c r="E31" s="486" t="str">
        <f>IF(D31=" "," ",IF(D31="TOPLAM",SUM($E$14:F30),$N$5))</f>
        <v xml:space="preserve"> </v>
      </c>
      <c r="F31" s="486"/>
      <c r="G31" s="486" t="str">
        <f>IF(D31=" "," ",IF(D31="TOPLAM",SUM(G$14:H30),-PPMT($F$8,D31,$F$7,$F$6)))</f>
        <v xml:space="preserve"> </v>
      </c>
      <c r="H31" s="487"/>
      <c r="I31" s="209" t="str">
        <f>IF(D31=" "," ",IF(D31="TOPLAM",SUM(H$14:I30),-IPMT($F$8,D31,$F$7,$F$6)))</f>
        <v xml:space="preserve"> </v>
      </c>
      <c r="J31" s="209" t="str">
        <f>IF(D31=" "," ",IF(J30=0,0,IF(D31="TOPLAM",SUM($J$14:J30),I31*0.1)))</f>
        <v xml:space="preserve"> </v>
      </c>
      <c r="K31" s="107" t="str">
        <f>IF(D31=" "," ",IF(K30=0,0,IF(D31="TOPLAM",SUM($K$14:K30),I31*0.15)))</f>
        <v xml:space="preserve"> </v>
      </c>
      <c r="L31" s="486" t="str">
        <f t="shared" si="6"/>
        <v xml:space="preserve"> </v>
      </c>
      <c r="M31" s="486"/>
      <c r="N31" s="486" t="str">
        <f t="shared" si="2"/>
        <v xml:space="preserve"> </v>
      </c>
      <c r="O31" s="487"/>
      <c r="P31" s="7" t="str">
        <f t="shared" si="3"/>
        <v xml:space="preserve"> </v>
      </c>
      <c r="Q31" s="479"/>
      <c r="R31" s="510"/>
      <c r="S31" s="510"/>
      <c r="T31" s="510"/>
      <c r="U31" s="510"/>
      <c r="V31" s="510"/>
      <c r="W31" s="510"/>
      <c r="X31" s="510"/>
      <c r="Y31" s="510"/>
      <c r="Z31" s="510"/>
      <c r="AA31" s="1"/>
      <c r="AB31" s="1"/>
      <c r="AC31" s="1"/>
      <c r="AD31" s="1"/>
      <c r="AE31" s="1"/>
      <c r="AF31" s="1"/>
      <c r="AG31" s="1"/>
      <c r="AH31" s="1"/>
      <c r="AI31" s="1"/>
    </row>
    <row r="32" spans="1:35" x14ac:dyDescent="0.3">
      <c r="A32" s="510"/>
      <c r="B32" s="480"/>
      <c r="C32" s="6" t="str">
        <f t="shared" si="4"/>
        <v xml:space="preserve"> </v>
      </c>
      <c r="D32" s="7" t="str">
        <f t="shared" si="5"/>
        <v xml:space="preserve"> </v>
      </c>
      <c r="E32" s="486" t="str">
        <f>IF(D32=" "," ",IF(D32="TOPLAM",SUM($E$14:F31),$N$5))</f>
        <v xml:space="preserve"> </v>
      </c>
      <c r="F32" s="486"/>
      <c r="G32" s="486" t="str">
        <f>IF(D32=" "," ",IF(D32="TOPLAM",SUM(G$14:H31),-PPMT($F$8,D32,$F$7,$F$6)))</f>
        <v xml:space="preserve"> </v>
      </c>
      <c r="H32" s="487"/>
      <c r="I32" s="209" t="str">
        <f>IF(D32=" "," ",IF(D32="TOPLAM",SUM(H$14:I31),-IPMT($F$8,D32,$F$7,$F$6)))</f>
        <v xml:space="preserve"> </v>
      </c>
      <c r="J32" s="209" t="str">
        <f>IF(D32=" "," ",IF(J31=0,0,IF(D32="TOPLAM",SUM($J$14:J31),I32*0.1)))</f>
        <v xml:space="preserve"> </v>
      </c>
      <c r="K32" s="107" t="str">
        <f>IF(D32=" "," ",IF(K31=0,0,IF(D32="TOPLAM",SUM($K$14:K31),I32*0.15)))</f>
        <v xml:space="preserve"> </v>
      </c>
      <c r="L32" s="486" t="str">
        <f t="shared" si="6"/>
        <v xml:space="preserve"> </v>
      </c>
      <c r="M32" s="486"/>
      <c r="N32" s="486" t="str">
        <f t="shared" si="2"/>
        <v xml:space="preserve"> </v>
      </c>
      <c r="O32" s="487"/>
      <c r="P32" s="7" t="str">
        <f t="shared" si="3"/>
        <v xml:space="preserve"> </v>
      </c>
      <c r="Q32" s="479"/>
      <c r="R32" s="510"/>
      <c r="S32" s="510"/>
      <c r="T32" s="510"/>
      <c r="U32" s="510"/>
      <c r="V32" s="510"/>
      <c r="W32" s="510"/>
      <c r="X32" s="510"/>
      <c r="Y32" s="510"/>
      <c r="Z32" s="510"/>
      <c r="AA32" s="1"/>
      <c r="AB32" s="1"/>
      <c r="AC32" s="1"/>
      <c r="AD32" s="1"/>
      <c r="AE32" s="1"/>
      <c r="AF32" s="1"/>
      <c r="AG32" s="1"/>
      <c r="AH32" s="1"/>
      <c r="AI32" s="1"/>
    </row>
    <row r="33" spans="1:35" x14ac:dyDescent="0.3">
      <c r="A33" s="510"/>
      <c r="B33" s="480"/>
      <c r="C33" s="6" t="str">
        <f t="shared" si="4"/>
        <v xml:space="preserve"> </v>
      </c>
      <c r="D33" s="7" t="str">
        <f t="shared" si="5"/>
        <v xml:space="preserve"> </v>
      </c>
      <c r="E33" s="486" t="str">
        <f>IF(D33=" "," ",IF(D33="TOPLAM",SUM($E$14:F32),$N$5))</f>
        <v xml:space="preserve"> </v>
      </c>
      <c r="F33" s="486"/>
      <c r="G33" s="486" t="str">
        <f>IF(D33=" "," ",IF(D33="TOPLAM",SUM(G$14:H32),-PPMT($F$8,D33,$F$7,$F$6)))</f>
        <v xml:space="preserve"> </v>
      </c>
      <c r="H33" s="487"/>
      <c r="I33" s="209" t="str">
        <f>IF(D33=" "," ",IF(D33="TOPLAM",SUM(H$14:I32),-IPMT($F$8,D33,$F$7,$F$6)))</f>
        <v xml:space="preserve"> </v>
      </c>
      <c r="J33" s="209" t="str">
        <f>IF(D33=" "," ",IF(J32=0,0,IF(D33="TOPLAM",SUM($J$14:J32),I33*0.1)))</f>
        <v xml:space="preserve"> </v>
      </c>
      <c r="K33" s="107" t="str">
        <f>IF(D33=" "," ",IF(K32=0,0,IF(D33="TOPLAM",SUM($K$14:K32),I33*0.15)))</f>
        <v xml:space="preserve"> </v>
      </c>
      <c r="L33" s="486" t="str">
        <f t="shared" si="6"/>
        <v xml:space="preserve"> </v>
      </c>
      <c r="M33" s="486"/>
      <c r="N33" s="486" t="str">
        <f t="shared" si="2"/>
        <v xml:space="preserve"> </v>
      </c>
      <c r="O33" s="487"/>
      <c r="P33" s="7" t="str">
        <f t="shared" si="3"/>
        <v xml:space="preserve"> </v>
      </c>
      <c r="Q33" s="479"/>
      <c r="R33" s="510"/>
      <c r="S33" s="510"/>
      <c r="T33" s="510"/>
      <c r="U33" s="510"/>
      <c r="V33" s="510"/>
      <c r="W33" s="510"/>
      <c r="X33" s="510"/>
      <c r="Y33" s="510"/>
      <c r="Z33" s="510"/>
      <c r="AA33" s="1"/>
      <c r="AB33" s="1"/>
      <c r="AC33" s="1"/>
      <c r="AD33" s="1"/>
      <c r="AE33" s="1"/>
      <c r="AF33" s="1"/>
      <c r="AG33" s="1"/>
      <c r="AH33" s="1"/>
      <c r="AI33" s="1"/>
    </row>
    <row r="34" spans="1:35" x14ac:dyDescent="0.3">
      <c r="A34" s="510"/>
      <c r="B34" s="480"/>
      <c r="C34" s="6" t="str">
        <f t="shared" si="4"/>
        <v xml:space="preserve"> </v>
      </c>
      <c r="D34" s="7" t="str">
        <f t="shared" si="5"/>
        <v xml:space="preserve"> </v>
      </c>
      <c r="E34" s="486" t="str">
        <f>IF(D34=" "," ",IF(D34="TOPLAM",SUM($E$14:F33),$N$5))</f>
        <v xml:space="preserve"> </v>
      </c>
      <c r="F34" s="486"/>
      <c r="G34" s="486" t="str">
        <f>IF(D34=" "," ",IF(D34="TOPLAM",SUM(G$14:H33),-PPMT($F$8,D34,$F$7,$F$6)))</f>
        <v xml:space="preserve"> </v>
      </c>
      <c r="H34" s="487"/>
      <c r="I34" s="209" t="str">
        <f>IF(D34=" "," ",IF(D34="TOPLAM",SUM(H$14:I33),-IPMT($F$8,D34,$F$7,$F$6)))</f>
        <v xml:space="preserve"> </v>
      </c>
      <c r="J34" s="209" t="str">
        <f>IF(D34=" "," ",IF(J33=0,0,IF(D34="TOPLAM",SUM($J$14:J33),I34*0.1)))</f>
        <v xml:space="preserve"> </v>
      </c>
      <c r="K34" s="107" t="str">
        <f>IF(D34=" "," ",IF(K33=0,0,IF(D34="TOPLAM",SUM($K$14:K33),I34*0.15)))</f>
        <v xml:space="preserve"> </v>
      </c>
      <c r="L34" s="486" t="str">
        <f t="shared" si="6"/>
        <v xml:space="preserve"> </v>
      </c>
      <c r="M34" s="486"/>
      <c r="N34" s="486" t="str">
        <f t="shared" si="2"/>
        <v xml:space="preserve"> </v>
      </c>
      <c r="O34" s="487"/>
      <c r="P34" s="7" t="str">
        <f t="shared" si="3"/>
        <v xml:space="preserve"> </v>
      </c>
      <c r="Q34" s="479"/>
      <c r="R34" s="510"/>
      <c r="S34" s="510"/>
      <c r="T34" s="510"/>
      <c r="U34" s="510"/>
      <c r="V34" s="510"/>
      <c r="W34" s="510"/>
      <c r="X34" s="510"/>
      <c r="Y34" s="510"/>
      <c r="Z34" s="510"/>
      <c r="AA34" s="1"/>
      <c r="AB34" s="1"/>
      <c r="AC34" s="1"/>
      <c r="AD34" s="1"/>
      <c r="AE34" s="1"/>
      <c r="AF34" s="1"/>
      <c r="AG34" s="1"/>
      <c r="AH34" s="1"/>
      <c r="AI34" s="1"/>
    </row>
    <row r="35" spans="1:35" x14ac:dyDescent="0.3">
      <c r="A35" s="510"/>
      <c r="B35" s="3"/>
      <c r="C35" s="6" t="str">
        <f t="shared" si="4"/>
        <v xml:space="preserve"> </v>
      </c>
      <c r="D35" s="7" t="str">
        <f t="shared" si="5"/>
        <v xml:space="preserve"> </v>
      </c>
      <c r="E35" s="486" t="str">
        <f>IF(D35=" "," ",IF(D35="TOPLAM",SUM($E$14:F34),$N$5))</f>
        <v xml:space="preserve"> </v>
      </c>
      <c r="F35" s="486"/>
      <c r="G35" s="486" t="str">
        <f>IF(D35=" "," ",IF(D35="TOPLAM",SUM(G$14:H34),-PPMT($F$8,D35,$F$7,$F$6)))</f>
        <v xml:space="preserve"> </v>
      </c>
      <c r="H35" s="487"/>
      <c r="I35" s="209" t="str">
        <f>IF(D35=" "," ",IF(D35="TOPLAM",SUM(H$14:I34),-IPMT($F$8,D35,$F$7,$F$6)))</f>
        <v xml:space="preserve"> </v>
      </c>
      <c r="J35" s="209" t="str">
        <f>IF(D35=" "," ",IF(J34=0,0,IF(D35="TOPLAM",SUM($J$14:J34),I35*0.1)))</f>
        <v xml:space="preserve"> </v>
      </c>
      <c r="K35" s="107" t="str">
        <f>IF(D35=" "," ",IF(K34=0,0,IF(D35="TOPLAM",SUM($K$14:K34),I35*0.15)))</f>
        <v xml:space="preserve"> </v>
      </c>
      <c r="L35" s="486" t="str">
        <f t="shared" si="6"/>
        <v xml:space="preserve"> </v>
      </c>
      <c r="M35" s="486"/>
      <c r="N35" s="486" t="str">
        <f t="shared" si="2"/>
        <v xml:space="preserve"> </v>
      </c>
      <c r="O35" s="487"/>
      <c r="P35" s="7" t="str">
        <f t="shared" si="3"/>
        <v xml:space="preserve"> </v>
      </c>
      <c r="Q35" s="479"/>
      <c r="R35" s="510"/>
      <c r="S35" s="510"/>
      <c r="T35" s="510"/>
      <c r="U35" s="510"/>
      <c r="V35" s="510"/>
      <c r="W35" s="510"/>
      <c r="X35" s="510"/>
      <c r="Y35" s="510"/>
      <c r="Z35" s="510"/>
      <c r="AA35" s="1"/>
      <c r="AB35" s="1"/>
      <c r="AC35" s="1"/>
      <c r="AD35" s="1"/>
      <c r="AE35" s="1"/>
      <c r="AF35" s="1"/>
      <c r="AG35" s="1"/>
      <c r="AH35" s="1"/>
      <c r="AI35" s="1"/>
    </row>
    <row r="36" spans="1:35" x14ac:dyDescent="0.3">
      <c r="A36" s="510"/>
      <c r="B36" s="480"/>
      <c r="C36" s="6" t="str">
        <f t="shared" si="4"/>
        <v xml:space="preserve"> </v>
      </c>
      <c r="D36" s="7" t="str">
        <f t="shared" si="5"/>
        <v xml:space="preserve"> </v>
      </c>
      <c r="E36" s="486" t="str">
        <f>IF(D36=" "," ",IF(D36="TOPLAM",SUM($E$14:F35),$N$5))</f>
        <v xml:space="preserve"> </v>
      </c>
      <c r="F36" s="486"/>
      <c r="G36" s="486" t="str">
        <f>IF(D36=" "," ",IF(D36="TOPLAM",SUM(G$14:H35),-PPMT($F$8,D36,$F$7,$F$6)))</f>
        <v xml:space="preserve"> </v>
      </c>
      <c r="H36" s="487"/>
      <c r="I36" s="209" t="str">
        <f>IF(D36=" "," ",IF(D36="TOPLAM",SUM(H$14:I35),-IPMT($F$8,D36,$F$7,$F$6)))</f>
        <v xml:space="preserve"> </v>
      </c>
      <c r="J36" s="209" t="str">
        <f>IF(D36=" "," ",IF(J35=0,0,IF(D36="TOPLAM",SUM($J$14:J35),I36*0.1)))</f>
        <v xml:space="preserve"> </v>
      </c>
      <c r="K36" s="107" t="str">
        <f>IF(D36=" "," ",IF(K35=0,0,IF(D36="TOPLAM",SUM($K$14:K35),I36*0.15)))</f>
        <v xml:space="preserve"> </v>
      </c>
      <c r="L36" s="486" t="str">
        <f t="shared" si="6"/>
        <v xml:space="preserve"> </v>
      </c>
      <c r="M36" s="486"/>
      <c r="N36" s="486" t="str">
        <f t="shared" si="2"/>
        <v xml:space="preserve"> </v>
      </c>
      <c r="O36" s="487"/>
      <c r="P36" s="7" t="str">
        <f t="shared" si="3"/>
        <v xml:space="preserve"> </v>
      </c>
      <c r="Q36" s="479"/>
      <c r="R36" s="510"/>
      <c r="S36" s="510"/>
      <c r="T36" s="510"/>
      <c r="U36" s="510"/>
      <c r="V36" s="510"/>
      <c r="W36" s="510"/>
      <c r="X36" s="510"/>
      <c r="Y36" s="510"/>
      <c r="Z36" s="510"/>
      <c r="AA36" s="1"/>
      <c r="AB36" s="1"/>
      <c r="AC36" s="1"/>
      <c r="AD36" s="1"/>
      <c r="AE36" s="1"/>
      <c r="AF36" s="1"/>
      <c r="AG36" s="1"/>
      <c r="AH36" s="1"/>
      <c r="AI36" s="1"/>
    </row>
    <row r="37" spans="1:35" x14ac:dyDescent="0.3">
      <c r="A37" s="510"/>
      <c r="B37" s="480"/>
      <c r="C37" s="6" t="str">
        <f t="shared" si="4"/>
        <v xml:space="preserve"> </v>
      </c>
      <c r="D37" s="7" t="str">
        <f t="shared" si="5"/>
        <v xml:space="preserve"> </v>
      </c>
      <c r="E37" s="486" t="str">
        <f>IF(D37=" "," ",IF(D37="TOPLAM",SUM($E$14:F36),$N$5))</f>
        <v xml:space="preserve"> </v>
      </c>
      <c r="F37" s="486"/>
      <c r="G37" s="486" t="str">
        <f>IF(D37=" "," ",IF(D37="TOPLAM",SUM(G$14:H36),-PPMT($F$8,D37,$F$7,$F$6)))</f>
        <v xml:space="preserve"> </v>
      </c>
      <c r="H37" s="487"/>
      <c r="I37" s="209" t="str">
        <f>IF(D37=" "," ",IF(D37="TOPLAM",SUM(H$14:I36),-IPMT($F$8,D37,$F$7,$F$6)))</f>
        <v xml:space="preserve"> </v>
      </c>
      <c r="J37" s="209" t="str">
        <f>IF(D37=" "," ",IF(J36=0,0,IF(D37="TOPLAM",SUM($J$14:J36),I37*0.1)))</f>
        <v xml:space="preserve"> </v>
      </c>
      <c r="K37" s="107" t="str">
        <f>IF(D37=" "," ",IF(K36=0,0,IF(D37="TOPLAM",SUM($K$14:K36),I37*0.15)))</f>
        <v xml:space="preserve"> </v>
      </c>
      <c r="L37" s="486" t="str">
        <f t="shared" si="6"/>
        <v xml:space="preserve"> </v>
      </c>
      <c r="M37" s="486"/>
      <c r="N37" s="486" t="str">
        <f t="shared" si="2"/>
        <v xml:space="preserve"> </v>
      </c>
      <c r="O37" s="487"/>
      <c r="P37" s="7" t="str">
        <f t="shared" si="3"/>
        <v xml:space="preserve"> </v>
      </c>
      <c r="Q37" s="479"/>
      <c r="R37" s="510"/>
      <c r="S37" s="510"/>
      <c r="T37" s="510"/>
      <c r="U37" s="510"/>
      <c r="V37" s="510"/>
      <c r="W37" s="510"/>
      <c r="X37" s="510"/>
      <c r="Y37" s="510"/>
      <c r="Z37" s="510"/>
      <c r="AA37" s="1"/>
      <c r="AB37" s="1"/>
      <c r="AC37" s="1"/>
      <c r="AD37" s="1"/>
      <c r="AE37" s="1"/>
      <c r="AF37" s="1"/>
      <c r="AG37" s="1"/>
      <c r="AH37" s="1"/>
      <c r="AI37" s="1"/>
    </row>
    <row r="38" spans="1:35" x14ac:dyDescent="0.3">
      <c r="A38" s="510"/>
      <c r="B38" s="480"/>
      <c r="C38" s="6" t="str">
        <f t="shared" si="4"/>
        <v xml:space="preserve"> </v>
      </c>
      <c r="D38" s="7" t="str">
        <f t="shared" si="5"/>
        <v xml:space="preserve"> </v>
      </c>
      <c r="E38" s="486" t="str">
        <f>IF(D38=" "," ",IF(D38="TOPLAM",SUM($E$14:F37),$N$5))</f>
        <v xml:space="preserve"> </v>
      </c>
      <c r="F38" s="486"/>
      <c r="G38" s="486" t="str">
        <f>IF(D38=" "," ",IF(D38="TOPLAM",SUM(G$14:H37),-PPMT($F$8,D38,$F$7,$F$6)))</f>
        <v xml:space="preserve"> </v>
      </c>
      <c r="H38" s="487"/>
      <c r="I38" s="209" t="str">
        <f>IF(D38=" "," ",IF(D38="TOPLAM",SUM(H$14:I37),-IPMT($F$8,D38,$F$7,$F$6)))</f>
        <v xml:space="preserve"> </v>
      </c>
      <c r="J38" s="209" t="str">
        <f>IF(D38=" "," ",IF(J37=0,0,IF(D38="TOPLAM",SUM($J$14:J37),I38*0.1)))</f>
        <v xml:space="preserve"> </v>
      </c>
      <c r="K38" s="107" t="str">
        <f>IF(D38=" "," ",IF(K37=0,0,IF(D38="TOPLAM",SUM($K$14:K37),I38*0.15)))</f>
        <v xml:space="preserve"> </v>
      </c>
      <c r="L38" s="486" t="str">
        <f t="shared" si="6"/>
        <v xml:space="preserve"> </v>
      </c>
      <c r="M38" s="486"/>
      <c r="N38" s="486" t="str">
        <f t="shared" si="2"/>
        <v xml:space="preserve"> </v>
      </c>
      <c r="O38" s="487"/>
      <c r="P38" s="7" t="str">
        <f t="shared" si="3"/>
        <v xml:space="preserve"> </v>
      </c>
      <c r="Q38" s="479"/>
      <c r="R38" s="510"/>
      <c r="S38" s="510"/>
      <c r="T38" s="510"/>
      <c r="U38" s="510"/>
      <c r="V38" s="510"/>
      <c r="W38" s="510"/>
      <c r="X38" s="510"/>
      <c r="Y38" s="510"/>
      <c r="Z38" s="510"/>
      <c r="AA38" s="1"/>
      <c r="AB38" s="1"/>
      <c r="AC38" s="1"/>
      <c r="AD38" s="1"/>
      <c r="AE38" s="1"/>
      <c r="AF38" s="1"/>
      <c r="AG38" s="1"/>
      <c r="AH38" s="1"/>
      <c r="AI38" s="1"/>
    </row>
    <row r="39" spans="1:35" x14ac:dyDescent="0.3">
      <c r="A39" s="510"/>
      <c r="B39" s="480"/>
      <c r="C39" s="6" t="str">
        <f t="shared" si="4"/>
        <v xml:space="preserve"> </v>
      </c>
      <c r="D39" s="7" t="str">
        <f t="shared" si="5"/>
        <v xml:space="preserve"> </v>
      </c>
      <c r="E39" s="486" t="str">
        <f>IF(D39=" "," ",IF(D39="TOPLAM",SUM($E$14:F38),$N$5))</f>
        <v xml:space="preserve"> </v>
      </c>
      <c r="F39" s="486"/>
      <c r="G39" s="486" t="str">
        <f>IF(D39=" "," ",IF(D39="TOPLAM",SUM(G$14:H38),-PPMT($F$8,D39,$F$7,$F$6)))</f>
        <v xml:space="preserve"> </v>
      </c>
      <c r="H39" s="487"/>
      <c r="I39" s="209" t="str">
        <f>IF(D39=" "," ",IF(D39="TOPLAM",SUM(H$14:I38),-IPMT($F$8,D39,$F$7,$F$6)))</f>
        <v xml:space="preserve"> </v>
      </c>
      <c r="J39" s="209" t="str">
        <f>IF(D39=" "," ",IF(J38=0,0,IF(D39="TOPLAM",SUM($J$14:J38),I39*0.1)))</f>
        <v xml:space="preserve"> </v>
      </c>
      <c r="K39" s="107" t="str">
        <f>IF(D39=" "," ",IF(K38=0,0,IF(D39="TOPLAM",SUM($K$14:K38),I39*0.15)))</f>
        <v xml:space="preserve"> </v>
      </c>
      <c r="L39" s="486" t="str">
        <f t="shared" si="6"/>
        <v xml:space="preserve"> </v>
      </c>
      <c r="M39" s="486"/>
      <c r="N39" s="486" t="str">
        <f t="shared" si="2"/>
        <v xml:space="preserve"> </v>
      </c>
      <c r="O39" s="487"/>
      <c r="P39" s="7" t="str">
        <f t="shared" si="3"/>
        <v xml:space="preserve"> </v>
      </c>
      <c r="Q39" s="479"/>
      <c r="R39" s="510"/>
      <c r="S39" s="510"/>
      <c r="T39" s="510"/>
      <c r="U39" s="510"/>
      <c r="V39" s="510"/>
      <c r="W39" s="510"/>
      <c r="X39" s="510"/>
      <c r="Y39" s="510"/>
      <c r="Z39" s="510"/>
      <c r="AA39" s="1"/>
      <c r="AB39" s="1"/>
      <c r="AC39" s="1"/>
      <c r="AD39" s="1"/>
      <c r="AE39" s="1"/>
      <c r="AF39" s="1"/>
      <c r="AG39" s="1"/>
      <c r="AH39" s="1"/>
      <c r="AI39" s="1"/>
    </row>
    <row r="40" spans="1:35" x14ac:dyDescent="0.3">
      <c r="A40" s="510"/>
      <c r="B40" s="480"/>
      <c r="C40" s="6" t="str">
        <f t="shared" si="4"/>
        <v xml:space="preserve"> </v>
      </c>
      <c r="D40" s="7" t="str">
        <f t="shared" si="5"/>
        <v xml:space="preserve"> </v>
      </c>
      <c r="E40" s="486" t="str">
        <f>IF(D40=" "," ",IF(D40="TOPLAM",SUM($E$14:F39),$N$5))</f>
        <v xml:space="preserve"> </v>
      </c>
      <c r="F40" s="486"/>
      <c r="G40" s="486" t="str">
        <f>IF(D40=" "," ",IF(D40="TOPLAM",SUM(G$14:H39),-PPMT($F$8,D40,$F$7,$F$6)))</f>
        <v xml:space="preserve"> </v>
      </c>
      <c r="H40" s="487"/>
      <c r="I40" s="209" t="str">
        <f>IF(D40=" "," ",IF(D40="TOPLAM",SUM(H$14:I39),-IPMT($F$8,D40,$F$7,$F$6)))</f>
        <v xml:space="preserve"> </v>
      </c>
      <c r="J40" s="209" t="str">
        <f>IF(D40=" "," ",IF(J39=0,0,IF(D40="TOPLAM",SUM($J$14:J39),I40*0.1)))</f>
        <v xml:space="preserve"> </v>
      </c>
      <c r="K40" s="107" t="str">
        <f>IF(D40=" "," ",IF(K39=0,0,IF(D40="TOPLAM",SUM($K$14:K39),I40*0.15)))</f>
        <v xml:space="preserve"> </v>
      </c>
      <c r="L40" s="486" t="str">
        <f t="shared" si="6"/>
        <v xml:space="preserve"> </v>
      </c>
      <c r="M40" s="486"/>
      <c r="N40" s="486" t="str">
        <f t="shared" si="2"/>
        <v xml:space="preserve"> </v>
      </c>
      <c r="O40" s="487"/>
      <c r="P40" s="7" t="str">
        <f t="shared" si="3"/>
        <v xml:space="preserve"> </v>
      </c>
      <c r="Q40" s="479"/>
      <c r="R40" s="510"/>
      <c r="S40" s="510"/>
      <c r="T40" s="510"/>
      <c r="U40" s="510"/>
      <c r="V40" s="510"/>
      <c r="W40" s="510"/>
      <c r="X40" s="510"/>
      <c r="Y40" s="510"/>
      <c r="Z40" s="510"/>
      <c r="AA40" s="1"/>
      <c r="AB40" s="1"/>
      <c r="AC40" s="1"/>
      <c r="AD40" s="1"/>
      <c r="AE40" s="1"/>
      <c r="AF40" s="1"/>
      <c r="AG40" s="1"/>
      <c r="AH40" s="1"/>
      <c r="AI40" s="1"/>
    </row>
    <row r="41" spans="1:35" x14ac:dyDescent="0.3">
      <c r="A41" s="510"/>
      <c r="B41" s="480"/>
      <c r="C41" s="6" t="str">
        <f t="shared" si="4"/>
        <v xml:space="preserve"> </v>
      </c>
      <c r="D41" s="7" t="str">
        <f t="shared" si="5"/>
        <v xml:space="preserve"> </v>
      </c>
      <c r="E41" s="486" t="str">
        <f>IF(D41=" "," ",IF(D41="TOPLAM",SUM($E$14:F40),$N$5))</f>
        <v xml:space="preserve"> </v>
      </c>
      <c r="F41" s="486"/>
      <c r="G41" s="486" t="str">
        <f>IF(D41=" "," ",IF(D41="TOPLAM",SUM(G$14:H40),-PPMT($F$8,D41,$F$7,$F$6)))</f>
        <v xml:space="preserve"> </v>
      </c>
      <c r="H41" s="487"/>
      <c r="I41" s="209" t="str">
        <f>IF(D41=" "," ",IF(D41="TOPLAM",SUM(H$14:I40),-IPMT($F$8,D41,$F$7,$F$6)))</f>
        <v xml:space="preserve"> </v>
      </c>
      <c r="J41" s="209" t="str">
        <f>IF(D41=" "," ",IF(J40=0,0,IF(D41="TOPLAM",SUM($J$14:J40),I41*0.1)))</f>
        <v xml:space="preserve"> </v>
      </c>
      <c r="K41" s="107" t="str">
        <f>IF(D41=" "," ",IF(K40=0,0,IF(D41="TOPLAM",SUM($K$14:K40),I41*0.15)))</f>
        <v xml:space="preserve"> </v>
      </c>
      <c r="L41" s="486" t="str">
        <f t="shared" si="6"/>
        <v xml:space="preserve"> </v>
      </c>
      <c r="M41" s="486"/>
      <c r="N41" s="486" t="str">
        <f t="shared" si="2"/>
        <v xml:space="preserve"> </v>
      </c>
      <c r="O41" s="487"/>
      <c r="P41" s="7" t="str">
        <f t="shared" si="3"/>
        <v xml:space="preserve"> </v>
      </c>
      <c r="Q41" s="479"/>
      <c r="R41" s="510"/>
      <c r="S41" s="510"/>
      <c r="T41" s="510"/>
      <c r="U41" s="510"/>
      <c r="V41" s="510"/>
      <c r="W41" s="510"/>
      <c r="X41" s="510"/>
      <c r="Y41" s="510"/>
      <c r="Z41" s="510"/>
      <c r="AA41" s="1"/>
      <c r="AB41" s="1"/>
      <c r="AC41" s="1"/>
      <c r="AD41" s="1"/>
      <c r="AE41" s="1"/>
      <c r="AF41" s="1"/>
      <c r="AG41" s="1"/>
      <c r="AH41" s="1"/>
      <c r="AI41" s="1"/>
    </row>
    <row r="42" spans="1:35" x14ac:dyDescent="0.3">
      <c r="A42" s="510"/>
      <c r="B42" s="480"/>
      <c r="C42" s="6" t="str">
        <f t="shared" si="4"/>
        <v xml:space="preserve"> </v>
      </c>
      <c r="D42" s="7" t="str">
        <f t="shared" si="5"/>
        <v xml:space="preserve"> </v>
      </c>
      <c r="E42" s="486" t="str">
        <f>IF(D42=" "," ",IF(D42="TOPLAM",SUM($E$14:F41),$N$5))</f>
        <v xml:space="preserve"> </v>
      </c>
      <c r="F42" s="486"/>
      <c r="G42" s="486" t="str">
        <f>IF(D42=" "," ",IF(D42="TOPLAM",SUM(G$14:H41),-PPMT($F$8,D42,$F$7,$F$6)))</f>
        <v xml:space="preserve"> </v>
      </c>
      <c r="H42" s="487"/>
      <c r="I42" s="209" t="str">
        <f>IF(D42=" "," ",IF(D42="TOPLAM",SUM(H$14:I41),-IPMT($F$8,D42,$F$7,$F$6)))</f>
        <v xml:space="preserve"> </v>
      </c>
      <c r="J42" s="209" t="str">
        <f>IF(D42=" "," ",IF(J41=0,0,IF(D42="TOPLAM",SUM($J$14:J41),I42*0.1)))</f>
        <v xml:space="preserve"> </v>
      </c>
      <c r="K42" s="107" t="str">
        <f>IF(D42=" "," ",IF(K41=0,0,IF(D42="TOPLAM",SUM($K$14:K41),I42*0.15)))</f>
        <v xml:space="preserve"> </v>
      </c>
      <c r="L42" s="486" t="str">
        <f t="shared" si="6"/>
        <v xml:space="preserve"> </v>
      </c>
      <c r="M42" s="486"/>
      <c r="N42" s="486" t="str">
        <f t="shared" si="2"/>
        <v xml:space="preserve"> </v>
      </c>
      <c r="O42" s="487"/>
      <c r="P42" s="7" t="str">
        <f t="shared" si="3"/>
        <v xml:space="preserve"> </v>
      </c>
      <c r="Q42" s="479"/>
      <c r="R42" s="510"/>
      <c r="S42" s="510"/>
      <c r="T42" s="510"/>
      <c r="U42" s="510"/>
      <c r="V42" s="510"/>
      <c r="W42" s="510"/>
      <c r="X42" s="510"/>
      <c r="Y42" s="510"/>
      <c r="Z42" s="510"/>
      <c r="AA42" s="1"/>
      <c r="AB42" s="1"/>
      <c r="AC42" s="1"/>
      <c r="AD42" s="1"/>
      <c r="AE42" s="1"/>
      <c r="AF42" s="1"/>
      <c r="AG42" s="1"/>
      <c r="AH42" s="1"/>
      <c r="AI42" s="1"/>
    </row>
    <row r="43" spans="1:35" x14ac:dyDescent="0.3">
      <c r="A43" s="510"/>
      <c r="B43" s="480"/>
      <c r="C43" s="6" t="str">
        <f t="shared" si="4"/>
        <v xml:space="preserve"> </v>
      </c>
      <c r="D43" s="7" t="str">
        <f t="shared" si="5"/>
        <v xml:space="preserve"> </v>
      </c>
      <c r="E43" s="486" t="str">
        <f>IF(D43=" "," ",IF(D43="TOPLAM",SUM($E$14:F42),$N$5))</f>
        <v xml:space="preserve"> </v>
      </c>
      <c r="F43" s="486"/>
      <c r="G43" s="486" t="str">
        <f>IF(D43=" "," ",IF(D43="TOPLAM",SUM(G$14:H42),-PPMT($F$8,D43,$F$7,$F$6)))</f>
        <v xml:space="preserve"> </v>
      </c>
      <c r="H43" s="487"/>
      <c r="I43" s="209" t="str">
        <f>IF(D43=" "," ",IF(D43="TOPLAM",SUM(H$14:I42),-IPMT($F$8,D43,$F$7,$F$6)))</f>
        <v xml:space="preserve"> </v>
      </c>
      <c r="J43" s="209" t="str">
        <f>IF(D43=" "," ",IF(J42=0,0,IF(D43="TOPLAM",SUM($J$14:J42),I43*0.1)))</f>
        <v xml:space="preserve"> </v>
      </c>
      <c r="K43" s="107" t="str">
        <f>IF(D43=" "," ",IF(K42=0,0,IF(D43="TOPLAM",SUM($K$14:K42),I43*0.15)))</f>
        <v xml:space="preserve"> </v>
      </c>
      <c r="L43" s="486" t="str">
        <f t="shared" si="6"/>
        <v xml:space="preserve"> </v>
      </c>
      <c r="M43" s="486"/>
      <c r="N43" s="486" t="str">
        <f t="shared" si="2"/>
        <v xml:space="preserve"> </v>
      </c>
      <c r="O43" s="487"/>
      <c r="P43" s="7" t="str">
        <f t="shared" si="3"/>
        <v xml:space="preserve"> </v>
      </c>
      <c r="Q43" s="479"/>
      <c r="R43" s="510"/>
      <c r="S43" s="510"/>
      <c r="T43" s="510"/>
      <c r="U43" s="510"/>
      <c r="V43" s="510"/>
      <c r="W43" s="510"/>
      <c r="X43" s="510"/>
      <c r="Y43" s="510"/>
      <c r="Z43" s="510"/>
      <c r="AA43" s="1"/>
      <c r="AB43" s="1"/>
      <c r="AC43" s="1"/>
      <c r="AD43" s="1"/>
      <c r="AE43" s="1"/>
      <c r="AF43" s="1"/>
      <c r="AG43" s="1"/>
      <c r="AH43" s="1"/>
      <c r="AI43" s="1"/>
    </row>
    <row r="44" spans="1:35" x14ac:dyDescent="0.3">
      <c r="A44" s="510"/>
      <c r="B44" s="480"/>
      <c r="C44" s="6" t="str">
        <f t="shared" si="4"/>
        <v xml:space="preserve"> </v>
      </c>
      <c r="D44" s="7" t="str">
        <f t="shared" si="5"/>
        <v xml:space="preserve"> </v>
      </c>
      <c r="E44" s="486" t="str">
        <f>IF(D44=" "," ",IF(D44="TOPLAM",SUM($E$14:F43),$N$5))</f>
        <v xml:space="preserve"> </v>
      </c>
      <c r="F44" s="486"/>
      <c r="G44" s="486" t="str">
        <f>IF(D44=" "," ",IF(D44="TOPLAM",SUM(G$14:H43),-PPMT($F$8,D44,$F$7,$F$6)))</f>
        <v xml:space="preserve"> </v>
      </c>
      <c r="H44" s="487"/>
      <c r="I44" s="209" t="str">
        <f>IF(D44=" "," ",IF(D44="TOPLAM",SUM(H$14:I43),-IPMT($F$8,D44,$F$7,$F$6)))</f>
        <v xml:space="preserve"> </v>
      </c>
      <c r="J44" s="209" t="str">
        <f>IF(D44=" "," ",IF(J43=0,0,IF(D44="TOPLAM",SUM($J$14:J43),I44*0.1)))</f>
        <v xml:space="preserve"> </v>
      </c>
      <c r="K44" s="107" t="str">
        <f>IF(D44=" "," ",IF(K43=0,0,IF(D44="TOPLAM",SUM($K$14:K43),I44*0.15)))</f>
        <v xml:space="preserve"> </v>
      </c>
      <c r="L44" s="486" t="str">
        <f t="shared" si="6"/>
        <v xml:space="preserve"> </v>
      </c>
      <c r="M44" s="486"/>
      <c r="N44" s="486" t="str">
        <f t="shared" si="2"/>
        <v xml:space="preserve"> </v>
      </c>
      <c r="O44" s="487"/>
      <c r="P44" s="7" t="str">
        <f t="shared" si="3"/>
        <v xml:space="preserve"> </v>
      </c>
      <c r="Q44" s="479"/>
      <c r="R44" s="510"/>
      <c r="S44" s="510"/>
      <c r="T44" s="510"/>
      <c r="U44" s="510"/>
      <c r="V44" s="510"/>
      <c r="W44" s="510"/>
      <c r="X44" s="510"/>
      <c r="Y44" s="510"/>
      <c r="Z44" s="510"/>
      <c r="AA44" s="1"/>
      <c r="AB44" s="1"/>
      <c r="AC44" s="1"/>
      <c r="AD44" s="1"/>
      <c r="AE44" s="1"/>
      <c r="AF44" s="1"/>
      <c r="AG44" s="1"/>
      <c r="AH44" s="1"/>
      <c r="AI44" s="1"/>
    </row>
    <row r="45" spans="1:35" x14ac:dyDescent="0.3">
      <c r="A45" s="510"/>
      <c r="B45" s="480"/>
      <c r="C45" s="6" t="str">
        <f t="shared" si="4"/>
        <v xml:space="preserve"> </v>
      </c>
      <c r="D45" s="7" t="str">
        <f t="shared" si="5"/>
        <v xml:space="preserve"> </v>
      </c>
      <c r="E45" s="486" t="str">
        <f>IF(D45=" "," ",IF(D45="TOPLAM",SUM($E$14:F44),$N$5))</f>
        <v xml:space="preserve"> </v>
      </c>
      <c r="F45" s="486"/>
      <c r="G45" s="486" t="str">
        <f>IF(D45=" "," ",IF(D45="TOPLAM",SUM(G$14:H44),-PPMT($F$8,D45,$F$7,$F$6)))</f>
        <v xml:space="preserve"> </v>
      </c>
      <c r="H45" s="487"/>
      <c r="I45" s="209" t="str">
        <f>IF(D45=" "," ",IF(D45="TOPLAM",SUM(H$14:I44),-IPMT($F$8,D45,$F$7,$F$6)))</f>
        <v xml:space="preserve"> </v>
      </c>
      <c r="J45" s="209" t="str">
        <f>IF(D45=" "," ",IF(J44=0,0,IF(D45="TOPLAM",SUM($J$14:J44),I45*0.1)))</f>
        <v xml:space="preserve"> </v>
      </c>
      <c r="K45" s="107" t="str">
        <f>IF(D45=" "," ",IF(K44=0,0,IF(D45="TOPLAM",SUM($K$14:K44),I45*0.15)))</f>
        <v xml:space="preserve"> </v>
      </c>
      <c r="L45" s="486" t="str">
        <f t="shared" si="6"/>
        <v xml:space="preserve"> </v>
      </c>
      <c r="M45" s="486"/>
      <c r="N45" s="486" t="str">
        <f t="shared" si="2"/>
        <v xml:space="preserve"> </v>
      </c>
      <c r="O45" s="487"/>
      <c r="P45" s="7" t="str">
        <f t="shared" si="3"/>
        <v xml:space="preserve"> </v>
      </c>
      <c r="Q45" s="479"/>
      <c r="R45" s="510"/>
      <c r="S45" s="510"/>
      <c r="T45" s="510"/>
      <c r="U45" s="510"/>
      <c r="V45" s="510"/>
      <c r="W45" s="510"/>
      <c r="X45" s="510"/>
      <c r="Y45" s="510"/>
      <c r="Z45" s="510"/>
      <c r="AA45" s="1"/>
      <c r="AB45" s="1"/>
      <c r="AC45" s="1"/>
      <c r="AD45" s="1"/>
      <c r="AE45" s="1"/>
      <c r="AF45" s="1"/>
      <c r="AG45" s="1"/>
      <c r="AH45" s="1"/>
      <c r="AI45" s="1"/>
    </row>
    <row r="46" spans="1:35" x14ac:dyDescent="0.3">
      <c r="A46" s="510"/>
      <c r="B46" s="480"/>
      <c r="C46" s="6" t="str">
        <f t="shared" si="4"/>
        <v xml:space="preserve"> </v>
      </c>
      <c r="D46" s="7" t="str">
        <f t="shared" si="5"/>
        <v xml:space="preserve"> </v>
      </c>
      <c r="E46" s="486" t="str">
        <f>IF(D46=" "," ",IF(D46="TOPLAM",SUM($E$14:F45),$N$5))</f>
        <v xml:space="preserve"> </v>
      </c>
      <c r="F46" s="486"/>
      <c r="G46" s="486" t="str">
        <f>IF(D46=" "," ",IF(D46="TOPLAM",SUM(G$14:H45),-PPMT($F$8,D46,$F$7,$F$6)))</f>
        <v xml:space="preserve"> </v>
      </c>
      <c r="H46" s="487"/>
      <c r="I46" s="209" t="str">
        <f>IF(D46=" "," ",IF(D46="TOPLAM",SUM(H$14:I45),-IPMT($F$8,D46,$F$7,$F$6)))</f>
        <v xml:space="preserve"> </v>
      </c>
      <c r="J46" s="209" t="str">
        <f>IF(D46=" "," ",IF(J45=0,0,IF(D46="TOPLAM",SUM($J$14:J45),I46*0.1)))</f>
        <v xml:space="preserve"> </v>
      </c>
      <c r="K46" s="107" t="str">
        <f>IF(D46=" "," ",IF(K45=0,0,IF(D46="TOPLAM",SUM($K$14:K45),I46*0.15)))</f>
        <v xml:space="preserve"> </v>
      </c>
      <c r="L46" s="486" t="str">
        <f t="shared" si="6"/>
        <v xml:space="preserve"> </v>
      </c>
      <c r="M46" s="486"/>
      <c r="N46" s="486" t="str">
        <f t="shared" si="2"/>
        <v xml:space="preserve"> </v>
      </c>
      <c r="O46" s="487"/>
      <c r="P46" s="7" t="str">
        <f t="shared" si="3"/>
        <v xml:space="preserve"> </v>
      </c>
      <c r="Q46" s="479"/>
      <c r="R46" s="510"/>
      <c r="S46" s="510"/>
      <c r="T46" s="510"/>
      <c r="U46" s="510"/>
      <c r="V46" s="510"/>
      <c r="W46" s="510"/>
      <c r="X46" s="510"/>
      <c r="Y46" s="510"/>
      <c r="Z46" s="510"/>
      <c r="AA46" s="1"/>
      <c r="AB46" s="1"/>
      <c r="AC46" s="1"/>
      <c r="AD46" s="1"/>
      <c r="AE46" s="1"/>
      <c r="AF46" s="1"/>
      <c r="AG46" s="1"/>
      <c r="AH46" s="1"/>
      <c r="AI46" s="1"/>
    </row>
    <row r="47" spans="1:35" x14ac:dyDescent="0.3">
      <c r="A47" s="510"/>
      <c r="B47" s="480"/>
      <c r="C47" s="6" t="str">
        <f t="shared" si="4"/>
        <v xml:space="preserve"> </v>
      </c>
      <c r="D47" s="7" t="str">
        <f t="shared" si="5"/>
        <v xml:space="preserve"> </v>
      </c>
      <c r="E47" s="486" t="str">
        <f>IF(D47=" "," ",IF(D47="TOPLAM",SUM($E$14:F46),$N$5))</f>
        <v xml:space="preserve"> </v>
      </c>
      <c r="F47" s="486"/>
      <c r="G47" s="486" t="str">
        <f>IF(D47=" "," ",IF(D47="TOPLAM",SUM(G$14:H46),-PPMT($F$8,D47,$F$7,$F$6)))</f>
        <v xml:space="preserve"> </v>
      </c>
      <c r="H47" s="487"/>
      <c r="I47" s="209" t="str">
        <f>IF(D47=" "," ",IF(D47="TOPLAM",SUM(H$14:I46),-IPMT($F$8,D47,$F$7,$F$6)))</f>
        <v xml:space="preserve"> </v>
      </c>
      <c r="J47" s="209" t="str">
        <f>IF(D47=" "," ",IF(J46=0,0,IF(D47="TOPLAM",SUM($J$14:J46),I47*0.1)))</f>
        <v xml:space="preserve"> </v>
      </c>
      <c r="K47" s="107" t="str">
        <f>IF(D47=" "," ",IF(K46=0,0,IF(D47="TOPLAM",SUM($K$14:K46),I47*0.15)))</f>
        <v xml:space="preserve"> </v>
      </c>
      <c r="L47" s="486" t="str">
        <f t="shared" si="6"/>
        <v xml:space="preserve"> </v>
      </c>
      <c r="M47" s="486"/>
      <c r="N47" s="486" t="str">
        <f t="shared" si="2"/>
        <v xml:space="preserve"> </v>
      </c>
      <c r="O47" s="487"/>
      <c r="P47" s="7" t="str">
        <f t="shared" si="3"/>
        <v xml:space="preserve"> </v>
      </c>
      <c r="Q47" s="479"/>
      <c r="R47" s="510"/>
      <c r="S47" s="510"/>
      <c r="T47" s="510"/>
      <c r="U47" s="510"/>
      <c r="V47" s="510"/>
      <c r="W47" s="510"/>
      <c r="X47" s="510"/>
      <c r="Y47" s="510"/>
      <c r="Z47" s="510"/>
      <c r="AA47" s="1"/>
      <c r="AB47" s="1"/>
      <c r="AC47" s="1"/>
      <c r="AD47" s="1"/>
      <c r="AE47" s="1"/>
      <c r="AF47" s="1"/>
      <c r="AG47" s="1"/>
      <c r="AH47" s="1"/>
      <c r="AI47" s="1"/>
    </row>
    <row r="48" spans="1:35" x14ac:dyDescent="0.3">
      <c r="A48" s="510"/>
      <c r="B48" s="480"/>
      <c r="C48" s="6" t="str">
        <f t="shared" si="4"/>
        <v xml:space="preserve"> </v>
      </c>
      <c r="D48" s="7" t="str">
        <f t="shared" si="5"/>
        <v xml:space="preserve"> </v>
      </c>
      <c r="E48" s="486" t="str">
        <f>IF(D48=" "," ",IF(D48="TOPLAM",SUM($E$14:F47),$N$5))</f>
        <v xml:space="preserve"> </v>
      </c>
      <c r="F48" s="486"/>
      <c r="G48" s="486" t="str">
        <f>IF(D48=" "," ",IF(D48="TOPLAM",SUM(G$14:H47),-PPMT($F$8,D48,$F$7,$F$6)))</f>
        <v xml:space="preserve"> </v>
      </c>
      <c r="H48" s="487"/>
      <c r="I48" s="209" t="str">
        <f>IF(D48=" "," ",IF(D48="TOPLAM",SUM(H$14:I47),-IPMT($F$8,D48,$F$7,$F$6)))</f>
        <v xml:space="preserve"> </v>
      </c>
      <c r="J48" s="209" t="str">
        <f>IF(D48=" "," ",IF(J47=0,0,IF(D48="TOPLAM",SUM($J$14:J47),I48*0.1)))</f>
        <v xml:space="preserve"> </v>
      </c>
      <c r="K48" s="107" t="str">
        <f>IF(D48=" "," ",IF(K47=0,0,IF(D48="TOPLAM",SUM($K$14:K47),I48*0.15)))</f>
        <v xml:space="preserve"> </v>
      </c>
      <c r="L48" s="486" t="str">
        <f t="shared" si="6"/>
        <v xml:space="preserve"> </v>
      </c>
      <c r="M48" s="486"/>
      <c r="N48" s="486" t="str">
        <f t="shared" si="2"/>
        <v xml:space="preserve"> </v>
      </c>
      <c r="O48" s="487"/>
      <c r="P48" s="7" t="str">
        <f t="shared" si="3"/>
        <v xml:space="preserve"> </v>
      </c>
      <c r="Q48" s="479"/>
      <c r="R48" s="510"/>
      <c r="S48" s="510"/>
      <c r="T48" s="510"/>
      <c r="U48" s="510"/>
      <c r="V48" s="510"/>
      <c r="W48" s="510"/>
      <c r="X48" s="510"/>
      <c r="Y48" s="510"/>
      <c r="Z48" s="510"/>
      <c r="AA48" s="1"/>
      <c r="AB48" s="1"/>
      <c r="AC48" s="1"/>
      <c r="AD48" s="1"/>
      <c r="AE48" s="1"/>
      <c r="AF48" s="1"/>
      <c r="AG48" s="1"/>
      <c r="AH48" s="1"/>
      <c r="AI48" s="1"/>
    </row>
    <row r="49" spans="1:35" x14ac:dyDescent="0.3">
      <c r="A49" s="510"/>
      <c r="B49" s="480"/>
      <c r="C49" s="6" t="str">
        <f t="shared" si="4"/>
        <v xml:space="preserve"> </v>
      </c>
      <c r="D49" s="7" t="str">
        <f t="shared" si="5"/>
        <v xml:space="preserve"> </v>
      </c>
      <c r="E49" s="486" t="str">
        <f>IF(D49=" "," ",IF(D49="TOPLAM",SUM($E$14:F48),$N$5))</f>
        <v xml:space="preserve"> </v>
      </c>
      <c r="F49" s="486"/>
      <c r="G49" s="486" t="str">
        <f>IF(D49=" "," ",IF(D49="TOPLAM",SUM(G$14:H48),-PPMT($F$8,D49,$F$7,$F$6)))</f>
        <v xml:space="preserve"> </v>
      </c>
      <c r="H49" s="487"/>
      <c r="I49" s="209" t="str">
        <f>IF(D49=" "," ",IF(D49="TOPLAM",SUM(H$14:I48),-IPMT($F$8,D49,$F$7,$F$6)))</f>
        <v xml:space="preserve"> </v>
      </c>
      <c r="J49" s="209" t="str">
        <f>IF(D49=" "," ",IF(J48=0,0,IF(D49="TOPLAM",SUM($J$14:J48),I49*0.1)))</f>
        <v xml:space="preserve"> </v>
      </c>
      <c r="K49" s="107" t="str">
        <f>IF(D49=" "," ",IF(K48=0,0,IF(D49="TOPLAM",SUM($K$14:K48),I49*0.15)))</f>
        <v xml:space="preserve"> </v>
      </c>
      <c r="L49" s="486" t="str">
        <f t="shared" si="6"/>
        <v xml:space="preserve"> </v>
      </c>
      <c r="M49" s="486"/>
      <c r="N49" s="486" t="str">
        <f t="shared" si="2"/>
        <v xml:space="preserve"> </v>
      </c>
      <c r="O49" s="487"/>
      <c r="P49" s="7" t="str">
        <f t="shared" si="3"/>
        <v xml:space="preserve"> </v>
      </c>
      <c r="Q49" s="479"/>
      <c r="R49" s="510"/>
      <c r="S49" s="510"/>
      <c r="T49" s="510"/>
      <c r="U49" s="510"/>
      <c r="V49" s="510"/>
      <c r="W49" s="510"/>
      <c r="X49" s="510"/>
      <c r="Y49" s="510"/>
      <c r="Z49" s="510"/>
      <c r="AA49" s="1"/>
      <c r="AB49" s="1"/>
      <c r="AC49" s="1"/>
      <c r="AD49" s="1"/>
      <c r="AE49" s="1"/>
      <c r="AF49" s="1"/>
      <c r="AG49" s="1"/>
      <c r="AH49" s="1"/>
      <c r="AI49" s="1"/>
    </row>
    <row r="50" spans="1:35" x14ac:dyDescent="0.3">
      <c r="A50" s="510"/>
      <c r="B50" s="480"/>
      <c r="C50" s="6" t="str">
        <f t="shared" si="4"/>
        <v xml:space="preserve"> </v>
      </c>
      <c r="D50" s="7" t="str">
        <f t="shared" si="5"/>
        <v xml:space="preserve"> </v>
      </c>
      <c r="E50" s="486" t="str">
        <f>IF(D50=" "," ",IF(D50="TOPLAM",SUM($E$14:F49),$N$5))</f>
        <v xml:space="preserve"> </v>
      </c>
      <c r="F50" s="486"/>
      <c r="G50" s="486" t="str">
        <f>IF(D50=" "," ",IF(D50="TOPLAM",SUM(G$14:H49),-PPMT($F$8,D50,$F$7,$F$6)))</f>
        <v xml:space="preserve"> </v>
      </c>
      <c r="H50" s="487"/>
      <c r="I50" s="209" t="str">
        <f>IF(D50=" "," ",IF(D50="TOPLAM",SUM(H$14:I49),-IPMT($F$8,D50,$F$7,$F$6)))</f>
        <v xml:space="preserve"> </v>
      </c>
      <c r="J50" s="209" t="str">
        <f>IF(D50=" "," ",IF(J49=0,0,IF(D50="TOPLAM",SUM($J$14:J49),I50*0.1)))</f>
        <v xml:space="preserve"> </v>
      </c>
      <c r="K50" s="107" t="str">
        <f>IF(D50=" "," ",IF(K49=0,0,IF(D50="TOPLAM",SUM($K$14:K49),I50*0.15)))</f>
        <v xml:space="preserve"> </v>
      </c>
      <c r="L50" s="486" t="str">
        <f t="shared" si="6"/>
        <v xml:space="preserve"> </v>
      </c>
      <c r="M50" s="486"/>
      <c r="N50" s="486" t="str">
        <f t="shared" si="2"/>
        <v xml:space="preserve"> </v>
      </c>
      <c r="O50" s="487"/>
      <c r="P50" s="7" t="str">
        <f t="shared" si="3"/>
        <v xml:space="preserve"> </v>
      </c>
      <c r="Q50" s="479"/>
      <c r="R50" s="510"/>
      <c r="S50" s="510"/>
      <c r="T50" s="510"/>
      <c r="U50" s="510"/>
      <c r="V50" s="510"/>
      <c r="W50" s="510"/>
      <c r="X50" s="510"/>
      <c r="Y50" s="510"/>
      <c r="Z50" s="510"/>
      <c r="AA50" s="1"/>
      <c r="AB50" s="1"/>
      <c r="AC50" s="1"/>
      <c r="AD50" s="1"/>
      <c r="AE50" s="1"/>
      <c r="AF50" s="1"/>
      <c r="AG50" s="1"/>
      <c r="AH50" s="1"/>
      <c r="AI50" s="1"/>
    </row>
    <row r="51" spans="1:35" x14ac:dyDescent="0.3">
      <c r="A51" s="510"/>
      <c r="B51" s="480"/>
      <c r="C51" s="6" t="str">
        <f t="shared" si="4"/>
        <v xml:space="preserve"> </v>
      </c>
      <c r="D51" s="7" t="str">
        <f t="shared" si="5"/>
        <v xml:space="preserve"> </v>
      </c>
      <c r="E51" s="486" t="str">
        <f>IF(D51=" "," ",IF(D51="TOPLAM",SUM($E$14:F50),$N$5))</f>
        <v xml:space="preserve"> </v>
      </c>
      <c r="F51" s="486"/>
      <c r="G51" s="486" t="str">
        <f>IF(D51=" "," ",IF(D51="TOPLAM",SUM(G$14:H50),-PPMT($F$8,D51,$F$7,$F$6)))</f>
        <v xml:space="preserve"> </v>
      </c>
      <c r="H51" s="487"/>
      <c r="I51" s="209" t="str">
        <f>IF(D51=" "," ",IF(D51="TOPLAM",SUM(H$14:I50),-IPMT($F$8,D51,$F$7,$F$6)))</f>
        <v xml:space="preserve"> </v>
      </c>
      <c r="J51" s="209" t="str">
        <f>IF(D51=" "," ",IF(J50=0,0,IF(D51="TOPLAM",SUM($J$14:J50),I51*0.1)))</f>
        <v xml:space="preserve"> </v>
      </c>
      <c r="K51" s="107" t="str">
        <f>IF(D51=" "," ",IF(K50=0,0,IF(D51="TOPLAM",SUM($K$14:K50),I51*0.15)))</f>
        <v xml:space="preserve"> </v>
      </c>
      <c r="L51" s="486" t="str">
        <f t="shared" si="6"/>
        <v xml:space="preserve"> </v>
      </c>
      <c r="M51" s="486"/>
      <c r="N51" s="486" t="str">
        <f t="shared" si="2"/>
        <v xml:space="preserve"> </v>
      </c>
      <c r="O51" s="487"/>
      <c r="P51" s="7" t="str">
        <f t="shared" si="3"/>
        <v xml:space="preserve"> </v>
      </c>
      <c r="Q51" s="479"/>
      <c r="R51" s="510"/>
      <c r="S51" s="510"/>
      <c r="T51" s="510"/>
      <c r="U51" s="510"/>
      <c r="V51" s="510"/>
      <c r="W51" s="510"/>
      <c r="X51" s="510"/>
      <c r="Y51" s="510"/>
      <c r="Z51" s="510"/>
      <c r="AA51" s="1"/>
      <c r="AB51" s="1"/>
      <c r="AC51" s="1"/>
      <c r="AD51" s="1"/>
      <c r="AE51" s="1"/>
      <c r="AF51" s="1"/>
      <c r="AG51" s="1"/>
      <c r="AH51" s="1"/>
      <c r="AI51" s="1"/>
    </row>
    <row r="52" spans="1:35" x14ac:dyDescent="0.3">
      <c r="A52" s="510"/>
      <c r="B52" s="480"/>
      <c r="C52" s="6" t="str">
        <f t="shared" si="4"/>
        <v xml:space="preserve"> </v>
      </c>
      <c r="D52" s="7" t="str">
        <f t="shared" si="5"/>
        <v xml:space="preserve"> </v>
      </c>
      <c r="E52" s="486" t="str">
        <f>IF(D52=" "," ",IF(D52="TOPLAM",SUM($E$14:F51),$N$5))</f>
        <v xml:space="preserve"> </v>
      </c>
      <c r="F52" s="486"/>
      <c r="G52" s="486" t="str">
        <f>IF(D52=" "," ",IF(D52="TOPLAM",SUM(G$14:H51),-PPMT($F$8,D52,$F$7,$F$6)))</f>
        <v xml:space="preserve"> </v>
      </c>
      <c r="H52" s="487"/>
      <c r="I52" s="209" t="str">
        <f>IF(D52=" "," ",IF(D52="TOPLAM",SUM(H$14:I51),-IPMT($F$8,D52,$F$7,$F$6)))</f>
        <v xml:space="preserve"> </v>
      </c>
      <c r="J52" s="209" t="str">
        <f>IF(D52=" "," ",IF(J51=0,0,IF(D52="TOPLAM",SUM($J$14:J51),I52*0.1)))</f>
        <v xml:space="preserve"> </v>
      </c>
      <c r="K52" s="107" t="str">
        <f>IF(D52=" "," ",IF(K51=0,0,IF(D52="TOPLAM",SUM($K$14:K51),I52*0.15)))</f>
        <v xml:space="preserve"> </v>
      </c>
      <c r="L52" s="486" t="str">
        <f t="shared" si="6"/>
        <v xml:space="preserve"> </v>
      </c>
      <c r="M52" s="486"/>
      <c r="N52" s="486" t="str">
        <f t="shared" si="2"/>
        <v xml:space="preserve"> </v>
      </c>
      <c r="O52" s="487"/>
      <c r="P52" s="7" t="str">
        <f t="shared" si="3"/>
        <v xml:space="preserve"> </v>
      </c>
      <c r="Q52" s="479"/>
      <c r="R52" s="510"/>
      <c r="S52" s="510"/>
      <c r="T52" s="510"/>
      <c r="U52" s="510"/>
      <c r="V52" s="510"/>
      <c r="W52" s="510"/>
      <c r="X52" s="510"/>
      <c r="Y52" s="510"/>
      <c r="Z52" s="510"/>
      <c r="AA52" s="1"/>
      <c r="AB52" s="1"/>
      <c r="AC52" s="1"/>
      <c r="AD52" s="1"/>
      <c r="AE52" s="1"/>
      <c r="AF52" s="1"/>
      <c r="AG52" s="1"/>
      <c r="AH52" s="1"/>
      <c r="AI52" s="1"/>
    </row>
    <row r="53" spans="1:35" x14ac:dyDescent="0.3">
      <c r="A53" s="510"/>
      <c r="B53" s="480"/>
      <c r="C53" s="6" t="str">
        <f t="shared" si="4"/>
        <v xml:space="preserve"> </v>
      </c>
      <c r="D53" s="7" t="str">
        <f t="shared" si="5"/>
        <v xml:space="preserve"> </v>
      </c>
      <c r="E53" s="486" t="str">
        <f>IF(D53=" "," ",IF(D53="TOPLAM",SUM($E$14:F52),$N$5))</f>
        <v xml:space="preserve"> </v>
      </c>
      <c r="F53" s="486"/>
      <c r="G53" s="486" t="str">
        <f>IF(D53=" "," ",IF(D53="TOPLAM",SUM(G$14:H52),-PPMT($F$8,D53,$F$7,$F$6)))</f>
        <v xml:space="preserve"> </v>
      </c>
      <c r="H53" s="487"/>
      <c r="I53" s="209" t="str">
        <f>IF(D53=" "," ",IF(D53="TOPLAM",SUM(H$14:I52),-IPMT($F$8,D53,$F$7,$F$6)))</f>
        <v xml:space="preserve"> </v>
      </c>
      <c r="J53" s="209" t="str">
        <f>IF(D53=" "," ",IF(J52=0,0,IF(D53="TOPLAM",SUM($J$14:J52),I53*0.1)))</f>
        <v xml:space="preserve"> </v>
      </c>
      <c r="K53" s="107" t="str">
        <f>IF(D53=" "," ",IF(K52=0,0,IF(D53="TOPLAM",SUM($K$14:K52),I53*0.15)))</f>
        <v xml:space="preserve"> </v>
      </c>
      <c r="L53" s="486" t="str">
        <f t="shared" si="6"/>
        <v xml:space="preserve"> </v>
      </c>
      <c r="M53" s="486"/>
      <c r="N53" s="486" t="str">
        <f t="shared" si="2"/>
        <v xml:space="preserve"> </v>
      </c>
      <c r="O53" s="487"/>
      <c r="P53" s="7" t="str">
        <f t="shared" si="3"/>
        <v xml:space="preserve"> </v>
      </c>
      <c r="Q53" s="479"/>
      <c r="R53" s="510"/>
      <c r="S53" s="510"/>
      <c r="T53" s="510"/>
      <c r="U53" s="510"/>
      <c r="V53" s="510"/>
      <c r="W53" s="510"/>
      <c r="X53" s="510"/>
      <c r="Y53" s="510"/>
      <c r="Z53" s="510"/>
      <c r="AA53" s="1"/>
      <c r="AB53" s="1"/>
      <c r="AC53" s="1"/>
      <c r="AD53" s="1"/>
      <c r="AE53" s="1"/>
      <c r="AF53" s="1"/>
      <c r="AG53" s="1"/>
      <c r="AH53" s="1"/>
      <c r="AI53" s="1"/>
    </row>
    <row r="54" spans="1:35" x14ac:dyDescent="0.3">
      <c r="A54" s="510"/>
      <c r="B54" s="480"/>
      <c r="C54" s="6" t="str">
        <f t="shared" si="4"/>
        <v xml:space="preserve"> </v>
      </c>
      <c r="D54" s="7" t="str">
        <f t="shared" si="5"/>
        <v xml:space="preserve"> </v>
      </c>
      <c r="E54" s="486" t="str">
        <f>IF(D54=" "," ",IF(D54="TOPLAM",SUM($E$14:F53),$N$5))</f>
        <v xml:space="preserve"> </v>
      </c>
      <c r="F54" s="486"/>
      <c r="G54" s="486" t="str">
        <f>IF(D54=" "," ",IF(D54="TOPLAM",SUM(G$14:H53),-PPMT($F$8,D54,$F$7,$F$6)))</f>
        <v xml:space="preserve"> </v>
      </c>
      <c r="H54" s="487"/>
      <c r="I54" s="209" t="str">
        <f>IF(D54=" "," ",IF(D54="TOPLAM",SUM(H$14:I53),-IPMT($F$8,D54,$F$7,$F$6)))</f>
        <v xml:space="preserve"> </v>
      </c>
      <c r="J54" s="209" t="str">
        <f>IF(D54=" "," ",IF(J53=0,0,IF(D54="TOPLAM",SUM($J$14:J53),I54*0.1)))</f>
        <v xml:space="preserve"> </v>
      </c>
      <c r="K54" s="107" t="str">
        <f>IF(D54=" "," ",IF(K53=0,0,IF(D54="TOPLAM",SUM($K$14:K53),I54*0.15)))</f>
        <v xml:space="preserve"> </v>
      </c>
      <c r="L54" s="486" t="str">
        <f t="shared" si="6"/>
        <v xml:space="preserve"> </v>
      </c>
      <c r="M54" s="486"/>
      <c r="N54" s="486" t="str">
        <f t="shared" si="2"/>
        <v xml:space="preserve"> </v>
      </c>
      <c r="O54" s="487"/>
      <c r="P54" s="7" t="str">
        <f t="shared" si="3"/>
        <v xml:space="preserve"> </v>
      </c>
      <c r="Q54" s="479"/>
      <c r="R54" s="510"/>
      <c r="S54" s="510"/>
      <c r="T54" s="510"/>
      <c r="U54" s="510"/>
      <c r="V54" s="510"/>
      <c r="W54" s="510"/>
      <c r="X54" s="510"/>
      <c r="Y54" s="510"/>
      <c r="Z54" s="510"/>
      <c r="AA54" s="1"/>
      <c r="AB54" s="1"/>
      <c r="AC54" s="1"/>
      <c r="AD54" s="1"/>
      <c r="AE54" s="1"/>
      <c r="AF54" s="1"/>
      <c r="AG54" s="1"/>
      <c r="AH54" s="1"/>
      <c r="AI54" s="1"/>
    </row>
    <row r="55" spans="1:35" x14ac:dyDescent="0.3">
      <c r="A55" s="510"/>
      <c r="B55" s="480"/>
      <c r="C55" s="6" t="str">
        <f t="shared" si="4"/>
        <v xml:space="preserve"> </v>
      </c>
      <c r="D55" s="7" t="str">
        <f t="shared" si="5"/>
        <v xml:space="preserve"> </v>
      </c>
      <c r="E55" s="486" t="str">
        <f>IF(D55=" "," ",IF(D55="TOPLAM",SUM($E$14:F54),$N$5))</f>
        <v xml:space="preserve"> </v>
      </c>
      <c r="F55" s="486"/>
      <c r="G55" s="486" t="str">
        <f>IF(D55=" "," ",IF(D55="TOPLAM",SUM(G$14:H54),-PPMT($F$8,D55,$F$7,$F$6)))</f>
        <v xml:space="preserve"> </v>
      </c>
      <c r="H55" s="487"/>
      <c r="I55" s="209" t="str">
        <f>IF(D55=" "," ",IF(D55="TOPLAM",SUM(H$14:I54),-IPMT($F$8,D55,$F$7,$F$6)))</f>
        <v xml:space="preserve"> </v>
      </c>
      <c r="J55" s="209" t="str">
        <f>IF(D55=" "," ",IF(J54=0,0,IF(D55="TOPLAM",SUM($J$14:J54),I55*0.1)))</f>
        <v xml:space="preserve"> </v>
      </c>
      <c r="K55" s="107" t="str">
        <f>IF(D55=" "," ",IF(K54=0,0,IF(D55="TOPLAM",SUM($K$14:K54),I55*0.15)))</f>
        <v xml:space="preserve"> </v>
      </c>
      <c r="L55" s="486" t="str">
        <f t="shared" si="6"/>
        <v xml:space="preserve"> </v>
      </c>
      <c r="M55" s="486"/>
      <c r="N55" s="486" t="str">
        <f t="shared" si="2"/>
        <v xml:space="preserve"> </v>
      </c>
      <c r="O55" s="487"/>
      <c r="P55" s="7" t="str">
        <f t="shared" si="3"/>
        <v xml:space="preserve"> </v>
      </c>
      <c r="Q55" s="479"/>
      <c r="R55" s="510"/>
      <c r="S55" s="510"/>
      <c r="T55" s="510"/>
      <c r="U55" s="510"/>
      <c r="V55" s="510"/>
      <c r="W55" s="510"/>
      <c r="X55" s="510"/>
      <c r="Y55" s="510"/>
      <c r="Z55" s="510"/>
      <c r="AA55" s="1"/>
      <c r="AB55" s="1"/>
      <c r="AC55" s="1"/>
      <c r="AD55" s="1"/>
      <c r="AE55" s="1"/>
      <c r="AF55" s="1"/>
      <c r="AG55" s="1"/>
      <c r="AH55" s="1"/>
      <c r="AI55" s="1"/>
    </row>
    <row r="56" spans="1:35" x14ac:dyDescent="0.3">
      <c r="A56" s="510"/>
      <c r="B56" s="480"/>
      <c r="C56" s="6" t="str">
        <f t="shared" si="4"/>
        <v xml:space="preserve"> </v>
      </c>
      <c r="D56" s="7" t="str">
        <f t="shared" si="5"/>
        <v xml:space="preserve"> </v>
      </c>
      <c r="E56" s="486" t="str">
        <f>IF(D56=" "," ",IF(D56="TOPLAM",SUM($E$14:F55),$N$5))</f>
        <v xml:space="preserve"> </v>
      </c>
      <c r="F56" s="486"/>
      <c r="G56" s="486" t="str">
        <f>IF(D56=" "," ",IF(D56="TOPLAM",SUM(G$14:H55),-PPMT($F$8,D56,$F$7,$F$6)))</f>
        <v xml:space="preserve"> </v>
      </c>
      <c r="H56" s="487"/>
      <c r="I56" s="209" t="str">
        <f>IF(D56=" "," ",IF(D56="TOPLAM",SUM(H$14:I55),-IPMT($F$8,D56,$F$7,$F$6)))</f>
        <v xml:space="preserve"> </v>
      </c>
      <c r="J56" s="209" t="str">
        <f>IF(D56=" "," ",IF(J55=0,0,IF(D56="TOPLAM",SUM($J$14:J55),I56*0.1)))</f>
        <v xml:space="preserve"> </v>
      </c>
      <c r="K56" s="107" t="str">
        <f>IF(D56=" "," ",IF(K55=0,0,IF(D56="TOPLAM",SUM($K$14:K55),I56*0.15)))</f>
        <v xml:space="preserve"> </v>
      </c>
      <c r="L56" s="486" t="str">
        <f t="shared" si="6"/>
        <v xml:space="preserve"> </v>
      </c>
      <c r="M56" s="486"/>
      <c r="N56" s="486" t="str">
        <f t="shared" si="2"/>
        <v xml:space="preserve"> </v>
      </c>
      <c r="O56" s="487"/>
      <c r="P56" s="7" t="str">
        <f t="shared" si="3"/>
        <v xml:space="preserve"> </v>
      </c>
      <c r="Q56" s="479"/>
      <c r="R56" s="510"/>
      <c r="S56" s="510"/>
      <c r="T56" s="510"/>
      <c r="U56" s="510"/>
      <c r="V56" s="510"/>
      <c r="W56" s="510"/>
      <c r="X56" s="510"/>
      <c r="Y56" s="510"/>
      <c r="Z56" s="510"/>
      <c r="AA56" s="1"/>
      <c r="AB56" s="1"/>
      <c r="AC56" s="1"/>
      <c r="AD56" s="1"/>
      <c r="AE56" s="1"/>
      <c r="AF56" s="1"/>
      <c r="AG56" s="1"/>
      <c r="AH56" s="1"/>
      <c r="AI56" s="1"/>
    </row>
    <row r="57" spans="1:35" x14ac:dyDescent="0.3">
      <c r="A57" s="510"/>
      <c r="B57" s="480"/>
      <c r="C57" s="6" t="str">
        <f t="shared" si="4"/>
        <v xml:space="preserve"> </v>
      </c>
      <c r="D57" s="7" t="str">
        <f t="shared" si="5"/>
        <v xml:space="preserve"> </v>
      </c>
      <c r="E57" s="486" t="str">
        <f>IF(D57=" "," ",IF(D57="TOPLAM",SUM($E$14:F56),$N$5))</f>
        <v xml:space="preserve"> </v>
      </c>
      <c r="F57" s="486"/>
      <c r="G57" s="486" t="str">
        <f>IF(D57=" "," ",IF(D57="TOPLAM",SUM(G$14:H56),-PPMT($F$8,D57,$F$7,$F$6)))</f>
        <v xml:space="preserve"> </v>
      </c>
      <c r="H57" s="487"/>
      <c r="I57" s="209" t="str">
        <f>IF(D57=" "," ",IF(D57="TOPLAM",SUM(H$14:I56),-IPMT($F$8,D57,$F$7,$F$6)))</f>
        <v xml:space="preserve"> </v>
      </c>
      <c r="J57" s="209" t="str">
        <f>IF(D57=" "," ",IF(J56=0,0,IF(D57="TOPLAM",SUM($J$14:J56),I57*0.1)))</f>
        <v xml:space="preserve"> </v>
      </c>
      <c r="K57" s="107" t="str">
        <f>IF(D57=" "," ",IF(K56=0,0,IF(D57="TOPLAM",SUM($K$14:K56),I57*0.15)))</f>
        <v xml:space="preserve"> </v>
      </c>
      <c r="L57" s="486" t="str">
        <f t="shared" si="6"/>
        <v xml:space="preserve"> </v>
      </c>
      <c r="M57" s="486"/>
      <c r="N57" s="486" t="str">
        <f t="shared" si="2"/>
        <v xml:space="preserve"> </v>
      </c>
      <c r="O57" s="487"/>
      <c r="P57" s="7" t="str">
        <f t="shared" si="3"/>
        <v xml:space="preserve"> </v>
      </c>
      <c r="Q57" s="479"/>
      <c r="R57" s="510"/>
      <c r="S57" s="510"/>
      <c r="T57" s="510"/>
      <c r="U57" s="510"/>
      <c r="V57" s="510"/>
      <c r="W57" s="510"/>
      <c r="X57" s="510"/>
      <c r="Y57" s="510"/>
      <c r="Z57" s="510"/>
      <c r="AA57" s="1"/>
      <c r="AB57" s="1"/>
      <c r="AC57" s="1"/>
      <c r="AD57" s="1"/>
      <c r="AE57" s="1"/>
      <c r="AF57" s="1"/>
      <c r="AG57" s="1"/>
      <c r="AH57" s="1"/>
      <c r="AI57" s="1"/>
    </row>
    <row r="58" spans="1:35" x14ac:dyDescent="0.3">
      <c r="A58" s="510"/>
      <c r="B58" s="480"/>
      <c r="C58" s="6" t="str">
        <f t="shared" si="4"/>
        <v xml:space="preserve"> </v>
      </c>
      <c r="D58" s="7" t="str">
        <f t="shared" si="5"/>
        <v xml:space="preserve"> </v>
      </c>
      <c r="E58" s="486" t="str">
        <f>IF(D58=" "," ",IF(D58="TOPLAM",SUM($E$14:F57),$N$5))</f>
        <v xml:space="preserve"> </v>
      </c>
      <c r="F58" s="486"/>
      <c r="G58" s="486" t="str">
        <f>IF(D58=" "," ",IF(D58="TOPLAM",SUM(G$14:H57),-PPMT($F$8,D58,$F$7,$F$6)))</f>
        <v xml:space="preserve"> </v>
      </c>
      <c r="H58" s="487"/>
      <c r="I58" s="209" t="str">
        <f>IF(D58=" "," ",IF(D58="TOPLAM",SUM(H$14:I57),-IPMT($F$8,D58,$F$7,$F$6)))</f>
        <v xml:space="preserve"> </v>
      </c>
      <c r="J58" s="209" t="str">
        <f>IF(D58=" "," ",IF(J57=0,0,IF(D58="TOPLAM",SUM($J$14:J57),I58*0.1)))</f>
        <v xml:space="preserve"> </v>
      </c>
      <c r="K58" s="107" t="str">
        <f>IF(D58=" "," ",IF(K57=0,0,IF(D58="TOPLAM",SUM($K$14:K57),I58*0.15)))</f>
        <v xml:space="preserve"> </v>
      </c>
      <c r="L58" s="486" t="str">
        <f t="shared" si="6"/>
        <v xml:space="preserve"> </v>
      </c>
      <c r="M58" s="486"/>
      <c r="N58" s="486" t="str">
        <f t="shared" si="2"/>
        <v xml:space="preserve"> </v>
      </c>
      <c r="O58" s="487"/>
      <c r="P58" s="7" t="str">
        <f t="shared" si="3"/>
        <v xml:space="preserve"> </v>
      </c>
      <c r="Q58" s="479"/>
      <c r="R58" s="510"/>
      <c r="S58" s="510"/>
      <c r="T58" s="510"/>
      <c r="U58" s="510"/>
      <c r="V58" s="510"/>
      <c r="W58" s="510"/>
      <c r="X58" s="510"/>
      <c r="Y58" s="510"/>
      <c r="Z58" s="510"/>
      <c r="AA58" s="1"/>
      <c r="AB58" s="1"/>
      <c r="AC58" s="1"/>
      <c r="AD58" s="1"/>
      <c r="AE58" s="1"/>
      <c r="AF58" s="1"/>
      <c r="AG58" s="1"/>
      <c r="AH58" s="1"/>
      <c r="AI58" s="1"/>
    </row>
    <row r="59" spans="1:35" x14ac:dyDescent="0.3">
      <c r="A59" s="510"/>
      <c r="B59" s="480"/>
      <c r="C59" s="6" t="str">
        <f t="shared" si="4"/>
        <v xml:space="preserve"> </v>
      </c>
      <c r="D59" s="7" t="str">
        <f t="shared" si="5"/>
        <v xml:space="preserve"> </v>
      </c>
      <c r="E59" s="486" t="str">
        <f>IF(D59=" "," ",IF(D59="TOPLAM",SUM($E$14:F58),$N$5))</f>
        <v xml:space="preserve"> </v>
      </c>
      <c r="F59" s="486"/>
      <c r="G59" s="486" t="str">
        <f>IF(D59=" "," ",IF(D59="TOPLAM",SUM(G$14:H58),-PPMT($F$8,D59,$F$7,$F$6)))</f>
        <v xml:space="preserve"> </v>
      </c>
      <c r="H59" s="487"/>
      <c r="I59" s="209" t="str">
        <f>IF(D59=" "," ",IF(D59="TOPLAM",SUM(H$14:I58),-IPMT($F$8,D59,$F$7,$F$6)))</f>
        <v xml:space="preserve"> </v>
      </c>
      <c r="J59" s="209" t="str">
        <f>IF(D59=" "," ",IF(J58=0,0,IF(D59="TOPLAM",SUM($J$14:J58),I59*0.1)))</f>
        <v xml:space="preserve"> </v>
      </c>
      <c r="K59" s="107" t="str">
        <f>IF(D59=" "," ",IF(K58=0,0,IF(D59="TOPLAM",SUM($K$14:K58),I59*0.15)))</f>
        <v xml:space="preserve"> </v>
      </c>
      <c r="L59" s="486" t="str">
        <f t="shared" si="6"/>
        <v xml:space="preserve"> </v>
      </c>
      <c r="M59" s="486"/>
      <c r="N59" s="486" t="str">
        <f t="shared" si="2"/>
        <v xml:space="preserve"> </v>
      </c>
      <c r="O59" s="487"/>
      <c r="P59" s="7" t="str">
        <f t="shared" si="3"/>
        <v xml:space="preserve"> </v>
      </c>
      <c r="Q59" s="479"/>
      <c r="R59" s="510"/>
      <c r="S59" s="510"/>
      <c r="T59" s="510"/>
      <c r="U59" s="510"/>
      <c r="V59" s="510"/>
      <c r="W59" s="510"/>
      <c r="X59" s="510"/>
      <c r="Y59" s="510"/>
      <c r="Z59" s="510"/>
      <c r="AA59" s="1"/>
      <c r="AB59" s="1"/>
      <c r="AC59" s="1"/>
      <c r="AD59" s="1"/>
      <c r="AE59" s="1"/>
      <c r="AF59" s="1"/>
      <c r="AG59" s="1"/>
      <c r="AH59" s="1"/>
      <c r="AI59" s="1"/>
    </row>
    <row r="60" spans="1:35" x14ac:dyDescent="0.3">
      <c r="A60" s="510"/>
      <c r="B60" s="480"/>
      <c r="C60" s="6" t="str">
        <f t="shared" si="4"/>
        <v xml:space="preserve"> </v>
      </c>
      <c r="D60" s="7" t="str">
        <f t="shared" si="5"/>
        <v xml:space="preserve"> </v>
      </c>
      <c r="E60" s="486" t="str">
        <f>IF(D60=" "," ",IF(D60="TOPLAM",SUM($E$14:F59),$N$5))</f>
        <v xml:space="preserve"> </v>
      </c>
      <c r="F60" s="486"/>
      <c r="G60" s="486" t="str">
        <f>IF(D60=" "," ",IF(D60="TOPLAM",SUM(G$14:H59),-PPMT($F$8,D60,$F$7,$F$6)))</f>
        <v xml:space="preserve"> </v>
      </c>
      <c r="H60" s="487"/>
      <c r="I60" s="209" t="str">
        <f>IF(D60=" "," ",IF(D60="TOPLAM",SUM(H$14:I59),-IPMT($F$8,D60,$F$7,$F$6)))</f>
        <v xml:space="preserve"> </v>
      </c>
      <c r="J60" s="209" t="str">
        <f>IF(D60=" "," ",IF(J59=0,0,IF(D60="TOPLAM",SUM($J$14:J59),I60*0.1)))</f>
        <v xml:space="preserve"> </v>
      </c>
      <c r="K60" s="107" t="str">
        <f>IF(D60=" "," ",IF(K59=0,0,IF(D60="TOPLAM",SUM($K$14:K59),I60*0.15)))</f>
        <v xml:space="preserve"> </v>
      </c>
      <c r="L60" s="486" t="str">
        <f t="shared" si="6"/>
        <v xml:space="preserve"> </v>
      </c>
      <c r="M60" s="486"/>
      <c r="N60" s="486" t="str">
        <f t="shared" si="2"/>
        <v xml:space="preserve"> </v>
      </c>
      <c r="O60" s="487"/>
      <c r="P60" s="7" t="str">
        <f t="shared" si="3"/>
        <v xml:space="preserve"> </v>
      </c>
      <c r="Q60" s="479"/>
      <c r="R60" s="510"/>
      <c r="S60" s="510"/>
      <c r="T60" s="510"/>
      <c r="U60" s="510"/>
      <c r="V60" s="510"/>
      <c r="W60" s="510"/>
      <c r="X60" s="510"/>
      <c r="Y60" s="510"/>
      <c r="Z60" s="510"/>
      <c r="AA60" s="1"/>
      <c r="AB60" s="1"/>
      <c r="AC60" s="1"/>
      <c r="AD60" s="1"/>
      <c r="AE60" s="1"/>
      <c r="AF60" s="1"/>
      <c r="AG60" s="1"/>
      <c r="AH60" s="1"/>
      <c r="AI60" s="1"/>
    </row>
    <row r="61" spans="1:35" x14ac:dyDescent="0.3">
      <c r="A61" s="510"/>
      <c r="B61" s="480"/>
      <c r="C61" s="6" t="str">
        <f t="shared" si="4"/>
        <v xml:space="preserve"> </v>
      </c>
      <c r="D61" s="7" t="str">
        <f t="shared" si="5"/>
        <v xml:space="preserve"> </v>
      </c>
      <c r="E61" s="486" t="str">
        <f>IF(D61=" "," ",IF(D61="TOPLAM",SUM($E$14:F60),$N$5))</f>
        <v xml:space="preserve"> </v>
      </c>
      <c r="F61" s="486"/>
      <c r="G61" s="486" t="str">
        <f>IF(D61=" "," ",IF(D61="TOPLAM",SUM(G$14:H60),-PPMT($F$8,D61,$F$7,$F$6)))</f>
        <v xml:space="preserve"> </v>
      </c>
      <c r="H61" s="487"/>
      <c r="I61" s="209" t="str">
        <f>IF(D61=" "," ",IF(D61="TOPLAM",SUM(H$14:I60),-IPMT($F$8,D61,$F$7,$F$6)))</f>
        <v xml:space="preserve"> </v>
      </c>
      <c r="J61" s="209" t="str">
        <f>IF(D61=" "," ",IF(J60=0,0,IF(D61="TOPLAM",SUM($J$14:J60),I61*0.1)))</f>
        <v xml:space="preserve"> </v>
      </c>
      <c r="K61" s="107" t="str">
        <f>IF(D61=" "," ",IF(K60=0,0,IF(D61="TOPLAM",SUM($K$14:K60),I61*0.15)))</f>
        <v xml:space="preserve"> </v>
      </c>
      <c r="L61" s="486" t="str">
        <f t="shared" si="6"/>
        <v xml:space="preserve"> </v>
      </c>
      <c r="M61" s="486"/>
      <c r="N61" s="486" t="str">
        <f t="shared" si="2"/>
        <v xml:space="preserve"> </v>
      </c>
      <c r="O61" s="487"/>
      <c r="P61" s="7" t="str">
        <f t="shared" si="3"/>
        <v xml:space="preserve"> </v>
      </c>
      <c r="Q61" s="479"/>
      <c r="R61" s="510"/>
      <c r="S61" s="510"/>
      <c r="T61" s="510"/>
      <c r="U61" s="510"/>
      <c r="V61" s="510"/>
      <c r="W61" s="510"/>
      <c r="X61" s="510"/>
      <c r="Y61" s="510"/>
      <c r="Z61" s="510"/>
      <c r="AA61" s="1"/>
      <c r="AB61" s="1"/>
      <c r="AC61" s="1"/>
      <c r="AD61" s="1"/>
      <c r="AE61" s="1"/>
      <c r="AF61" s="1"/>
      <c r="AG61" s="1"/>
      <c r="AH61" s="1"/>
      <c r="AI61" s="1"/>
    </row>
    <row r="62" spans="1:35" x14ac:dyDescent="0.3">
      <c r="A62" s="510"/>
      <c r="B62" s="480"/>
      <c r="C62" s="6" t="str">
        <f t="shared" si="4"/>
        <v xml:space="preserve"> </v>
      </c>
      <c r="D62" s="7" t="str">
        <f t="shared" si="5"/>
        <v xml:space="preserve"> </v>
      </c>
      <c r="E62" s="486" t="str">
        <f>IF(D62=" "," ",IF(D62="TOPLAM",SUM($E$14:F61),$N$5))</f>
        <v xml:space="preserve"> </v>
      </c>
      <c r="F62" s="486"/>
      <c r="G62" s="486" t="str">
        <f>IF(D62=" "," ",IF(D62="TOPLAM",SUM(G$14:H61),-PPMT($F$8,D62,$F$7,$F$6)))</f>
        <v xml:space="preserve"> </v>
      </c>
      <c r="H62" s="487"/>
      <c r="I62" s="209" t="str">
        <f>IF(D62=" "," ",IF(D62="TOPLAM",SUM(H$14:I61),-IPMT($F$8,D62,$F$7,$F$6)))</f>
        <v xml:space="preserve"> </v>
      </c>
      <c r="J62" s="209" t="str">
        <f>IF(D62=" "," ",IF(J61=0,0,IF(D62="TOPLAM",SUM($J$14:J61),I62*0.1)))</f>
        <v xml:space="preserve"> </v>
      </c>
      <c r="K62" s="107" t="str">
        <f>IF(D62=" "," ",IF(K61=0,0,IF(D62="TOPLAM",SUM($K$14:K61),I62*0.15)))</f>
        <v xml:space="preserve"> </v>
      </c>
      <c r="L62" s="486" t="str">
        <f t="shared" si="6"/>
        <v xml:space="preserve"> </v>
      </c>
      <c r="M62" s="486"/>
      <c r="N62" s="486" t="str">
        <f t="shared" si="2"/>
        <v xml:space="preserve"> </v>
      </c>
      <c r="O62" s="487"/>
      <c r="P62" s="7" t="str">
        <f t="shared" si="3"/>
        <v xml:space="preserve"> </v>
      </c>
      <c r="Q62" s="479"/>
      <c r="R62" s="510"/>
      <c r="S62" s="510"/>
      <c r="T62" s="510"/>
      <c r="U62" s="510"/>
      <c r="V62" s="510"/>
      <c r="W62" s="510"/>
      <c r="X62" s="510"/>
      <c r="Y62" s="510"/>
      <c r="Z62" s="510"/>
      <c r="AA62" s="1"/>
      <c r="AB62" s="1"/>
      <c r="AC62" s="1"/>
      <c r="AD62" s="1"/>
      <c r="AE62" s="1"/>
      <c r="AF62" s="1"/>
      <c r="AG62" s="1"/>
      <c r="AH62" s="1"/>
      <c r="AI62" s="1"/>
    </row>
    <row r="63" spans="1:35" x14ac:dyDescent="0.3">
      <c r="A63" s="510"/>
      <c r="B63" s="480"/>
      <c r="C63" s="6" t="str">
        <f t="shared" si="4"/>
        <v xml:space="preserve"> </v>
      </c>
      <c r="D63" s="7" t="str">
        <f t="shared" si="5"/>
        <v xml:space="preserve"> </v>
      </c>
      <c r="E63" s="486" t="str">
        <f>IF(D63=" "," ",IF(D63="TOPLAM",SUM($E$14:F62),$N$5))</f>
        <v xml:space="preserve"> </v>
      </c>
      <c r="F63" s="486"/>
      <c r="G63" s="486" t="str">
        <f>IF(D63=" "," ",IF(D63="TOPLAM",SUM(G$14:H62),-PPMT($F$8,D63,$F$7,$F$6)))</f>
        <v xml:space="preserve"> </v>
      </c>
      <c r="H63" s="487"/>
      <c r="I63" s="209" t="str">
        <f>IF(D63=" "," ",IF(D63="TOPLAM",SUM(H$14:I62),-IPMT($F$8,D63,$F$7,$F$6)))</f>
        <v xml:space="preserve"> </v>
      </c>
      <c r="J63" s="209" t="str">
        <f>IF(D63=" "," ",IF(J62=0,0,IF(D63="TOPLAM",SUM($J$14:J62),I63*0.1)))</f>
        <v xml:space="preserve"> </v>
      </c>
      <c r="K63" s="107" t="str">
        <f>IF(D63=" "," ",IF(K62=0,0,IF(D63="TOPLAM",SUM($K$14:K62),I63*0.15)))</f>
        <v xml:space="preserve"> </v>
      </c>
      <c r="L63" s="486" t="str">
        <f t="shared" si="6"/>
        <v xml:space="preserve"> </v>
      </c>
      <c r="M63" s="486"/>
      <c r="N63" s="486" t="str">
        <f t="shared" si="2"/>
        <v xml:space="preserve"> </v>
      </c>
      <c r="O63" s="487"/>
      <c r="P63" s="7" t="str">
        <f t="shared" si="3"/>
        <v xml:space="preserve"> </v>
      </c>
      <c r="Q63" s="479"/>
      <c r="R63" s="510"/>
      <c r="S63" s="510"/>
      <c r="T63" s="510"/>
      <c r="U63" s="510"/>
      <c r="V63" s="510"/>
      <c r="W63" s="510"/>
      <c r="X63" s="510"/>
      <c r="Y63" s="510"/>
      <c r="Z63" s="510"/>
      <c r="AA63" s="1"/>
      <c r="AB63" s="1"/>
      <c r="AC63" s="1"/>
      <c r="AD63" s="1"/>
      <c r="AE63" s="1"/>
      <c r="AF63" s="1"/>
      <c r="AG63" s="1"/>
      <c r="AH63" s="1"/>
      <c r="AI63" s="1"/>
    </row>
    <row r="64" spans="1:35" x14ac:dyDescent="0.3">
      <c r="A64" s="510"/>
      <c r="B64" s="480"/>
      <c r="C64" s="6" t="str">
        <f t="shared" si="4"/>
        <v xml:space="preserve"> </v>
      </c>
      <c r="D64" s="7" t="str">
        <f t="shared" si="5"/>
        <v xml:space="preserve"> </v>
      </c>
      <c r="E64" s="486" t="str">
        <f>IF(D64=" "," ",IF(D64="TOPLAM",SUM($E$14:F63),$N$5))</f>
        <v xml:space="preserve"> </v>
      </c>
      <c r="F64" s="486"/>
      <c r="G64" s="486" t="str">
        <f>IF(D64=" "," ",IF(D64="TOPLAM",SUM(G$14:H63),-PPMT($F$8,D64,$F$7,$F$6)))</f>
        <v xml:space="preserve"> </v>
      </c>
      <c r="H64" s="487"/>
      <c r="I64" s="209" t="str">
        <f>IF(D64=" "," ",IF(D64="TOPLAM",SUM(H$14:I63),-IPMT($F$8,D64,$F$7,$F$6)))</f>
        <v xml:space="preserve"> </v>
      </c>
      <c r="J64" s="209" t="str">
        <f>IF(D64=" "," ",IF(J63=0,0,IF(D64="TOPLAM",SUM($J$14:J63),I64*0.1)))</f>
        <v xml:space="preserve"> </v>
      </c>
      <c r="K64" s="107" t="str">
        <f>IF(D64=" "," ",IF(K63=0,0,IF(D64="TOPLAM",SUM($K$14:K63),I64*0.15)))</f>
        <v xml:space="preserve"> </v>
      </c>
      <c r="L64" s="486" t="str">
        <f t="shared" si="6"/>
        <v xml:space="preserve"> </v>
      </c>
      <c r="M64" s="486"/>
      <c r="N64" s="486" t="str">
        <f t="shared" si="2"/>
        <v xml:space="preserve"> </v>
      </c>
      <c r="O64" s="487"/>
      <c r="P64" s="7" t="str">
        <f t="shared" si="3"/>
        <v xml:space="preserve"> </v>
      </c>
      <c r="Q64" s="479"/>
      <c r="R64" s="510"/>
      <c r="S64" s="510"/>
      <c r="T64" s="510"/>
      <c r="U64" s="510"/>
      <c r="V64" s="510"/>
      <c r="W64" s="510"/>
      <c r="X64" s="510"/>
      <c r="Y64" s="510"/>
      <c r="Z64" s="510"/>
      <c r="AA64" s="1"/>
      <c r="AB64" s="1"/>
      <c r="AC64" s="1"/>
      <c r="AD64" s="1"/>
      <c r="AE64" s="1"/>
      <c r="AF64" s="1"/>
      <c r="AG64" s="1"/>
      <c r="AH64" s="1"/>
      <c r="AI64" s="1"/>
    </row>
    <row r="65" spans="1:35" x14ac:dyDescent="0.3">
      <c r="A65" s="510"/>
      <c r="B65" s="480"/>
      <c r="C65" s="6" t="str">
        <f t="shared" si="4"/>
        <v xml:space="preserve"> </v>
      </c>
      <c r="D65" s="7" t="str">
        <f t="shared" si="5"/>
        <v xml:space="preserve"> </v>
      </c>
      <c r="E65" s="486" t="str">
        <f>IF(D65=" "," ",IF(D65="TOPLAM",SUM($E$14:F64),$N$5))</f>
        <v xml:space="preserve"> </v>
      </c>
      <c r="F65" s="486"/>
      <c r="G65" s="486" t="str">
        <f>IF(D65=" "," ",IF(D65="TOPLAM",SUM(G$14:H64),-PPMT($F$8,D65,$F$7,$F$6)))</f>
        <v xml:space="preserve"> </v>
      </c>
      <c r="H65" s="487"/>
      <c r="I65" s="209" t="str">
        <f>IF(D65=" "," ",IF(D65="TOPLAM",SUM(H$14:I64),-IPMT($F$8,D65,$F$7,$F$6)))</f>
        <v xml:space="preserve"> </v>
      </c>
      <c r="J65" s="209" t="str">
        <f>IF(D65=" "," ",IF(J64=0,0,IF(D65="TOPLAM",SUM($J$14:J64),I65*0.1)))</f>
        <v xml:space="preserve"> </v>
      </c>
      <c r="K65" s="107" t="str">
        <f>IF(D65=" "," ",IF(K64=0,0,IF(D65="TOPLAM",SUM($K$14:K64),I65*0.15)))</f>
        <v xml:space="preserve"> </v>
      </c>
      <c r="L65" s="486" t="str">
        <f t="shared" si="6"/>
        <v xml:space="preserve"> </v>
      </c>
      <c r="M65" s="486"/>
      <c r="N65" s="486" t="str">
        <f t="shared" si="2"/>
        <v xml:space="preserve"> </v>
      </c>
      <c r="O65" s="487"/>
      <c r="P65" s="7" t="str">
        <f t="shared" si="3"/>
        <v xml:space="preserve"> </v>
      </c>
      <c r="Q65" s="479"/>
      <c r="R65" s="510"/>
      <c r="S65" s="510"/>
      <c r="T65" s="510"/>
      <c r="U65" s="510"/>
      <c r="V65" s="510"/>
      <c r="W65" s="510"/>
      <c r="X65" s="510"/>
      <c r="Y65" s="510"/>
      <c r="Z65" s="510"/>
      <c r="AA65" s="1"/>
      <c r="AB65" s="1"/>
      <c r="AC65" s="1"/>
      <c r="AD65" s="1"/>
      <c r="AE65" s="1"/>
      <c r="AF65" s="1"/>
      <c r="AG65" s="1"/>
      <c r="AH65" s="1"/>
      <c r="AI65" s="1"/>
    </row>
    <row r="66" spans="1:35" x14ac:dyDescent="0.3">
      <c r="A66" s="510"/>
      <c r="B66" s="480"/>
      <c r="C66" s="6" t="str">
        <f t="shared" si="4"/>
        <v xml:space="preserve"> </v>
      </c>
      <c r="D66" s="7" t="str">
        <f t="shared" si="5"/>
        <v xml:space="preserve"> </v>
      </c>
      <c r="E66" s="486" t="str">
        <f>IF(D66=" "," ",IF(D66="TOPLAM",SUM($E$14:F65),$N$5))</f>
        <v xml:space="preserve"> </v>
      </c>
      <c r="F66" s="486"/>
      <c r="G66" s="486" t="str">
        <f>IF(D66=" "," ",IF(D66="TOPLAM",SUM(G$14:H65),-PPMT($F$8,D66,$F$7,$F$6)))</f>
        <v xml:space="preserve"> </v>
      </c>
      <c r="H66" s="487"/>
      <c r="I66" s="209" t="str">
        <f>IF(D66=" "," ",IF(D66="TOPLAM",SUM(H$14:I65),-IPMT($F$8,D66,$F$7,$F$6)))</f>
        <v xml:space="preserve"> </v>
      </c>
      <c r="J66" s="209" t="str">
        <f>IF(D66=" "," ",IF(J65=0,0,IF(D66="TOPLAM",SUM($J$14:J65),I66*0.1)))</f>
        <v xml:space="preserve"> </v>
      </c>
      <c r="K66" s="107" t="str">
        <f>IF(D66=" "," ",IF(K65=0,0,IF(D66="TOPLAM",SUM($K$14:K65),I66*0.15)))</f>
        <v xml:space="preserve"> </v>
      </c>
      <c r="L66" s="486" t="str">
        <f t="shared" si="6"/>
        <v xml:space="preserve"> </v>
      </c>
      <c r="M66" s="486"/>
      <c r="N66" s="486" t="str">
        <f t="shared" si="2"/>
        <v xml:space="preserve"> </v>
      </c>
      <c r="O66" s="487"/>
      <c r="P66" s="7" t="str">
        <f t="shared" si="3"/>
        <v xml:space="preserve"> </v>
      </c>
      <c r="Q66" s="479"/>
      <c r="R66" s="510"/>
      <c r="S66" s="510"/>
      <c r="T66" s="510"/>
      <c r="U66" s="510"/>
      <c r="V66" s="510"/>
      <c r="W66" s="510"/>
      <c r="X66" s="510"/>
      <c r="Y66" s="510"/>
      <c r="Z66" s="510"/>
      <c r="AA66" s="1"/>
      <c r="AB66" s="1"/>
      <c r="AC66" s="1"/>
      <c r="AD66" s="1"/>
      <c r="AE66" s="1"/>
      <c r="AF66" s="1"/>
      <c r="AG66" s="1"/>
      <c r="AH66" s="1"/>
      <c r="AI66" s="1"/>
    </row>
    <row r="67" spans="1:35" x14ac:dyDescent="0.3">
      <c r="A67" s="510"/>
      <c r="B67" s="480"/>
      <c r="C67" s="6" t="str">
        <f t="shared" si="4"/>
        <v xml:space="preserve"> </v>
      </c>
      <c r="D67" s="7" t="str">
        <f t="shared" si="5"/>
        <v xml:space="preserve"> </v>
      </c>
      <c r="E67" s="486" t="str">
        <f>IF(D67=" "," ",IF(D67="TOPLAM",SUM($E$14:F66),$N$5))</f>
        <v xml:space="preserve"> </v>
      </c>
      <c r="F67" s="486"/>
      <c r="G67" s="486" t="str">
        <f>IF(D67=" "," ",IF(D67="TOPLAM",SUM(G$14:H66),-PPMT($F$8,D67,$F$7,$F$6)))</f>
        <v xml:space="preserve"> </v>
      </c>
      <c r="H67" s="487"/>
      <c r="I67" s="209" t="str">
        <f>IF(D67=" "," ",IF(D67="TOPLAM",SUM(H$14:I66),-IPMT($F$8,D67,$F$7,$F$6)))</f>
        <v xml:space="preserve"> </v>
      </c>
      <c r="J67" s="209" t="str">
        <f>IF(D67=" "," ",IF(J66=0,0,IF(D67="TOPLAM",SUM($J$14:J66),I67*0.1)))</f>
        <v xml:space="preserve"> </v>
      </c>
      <c r="K67" s="107" t="str">
        <f>IF(D67=" "," ",IF(K66=0,0,IF(D67="TOPLAM",SUM($K$14:K66),I67*0.15)))</f>
        <v xml:space="preserve"> </v>
      </c>
      <c r="L67" s="486" t="str">
        <f t="shared" si="6"/>
        <v xml:space="preserve"> </v>
      </c>
      <c r="M67" s="486"/>
      <c r="N67" s="486" t="str">
        <f t="shared" si="2"/>
        <v xml:space="preserve"> </v>
      </c>
      <c r="O67" s="487"/>
      <c r="P67" s="7" t="str">
        <f t="shared" si="3"/>
        <v xml:space="preserve"> </v>
      </c>
      <c r="Q67" s="479"/>
      <c r="R67" s="510"/>
      <c r="S67" s="510"/>
      <c r="T67" s="510"/>
      <c r="U67" s="510"/>
      <c r="V67" s="510"/>
      <c r="W67" s="510"/>
      <c r="X67" s="510"/>
      <c r="Y67" s="510"/>
      <c r="Z67" s="510"/>
      <c r="AA67" s="1"/>
      <c r="AB67" s="1"/>
      <c r="AC67" s="1"/>
      <c r="AD67" s="1"/>
      <c r="AE67" s="1"/>
      <c r="AF67" s="1"/>
      <c r="AG67" s="1"/>
      <c r="AH67" s="1"/>
      <c r="AI67" s="1"/>
    </row>
    <row r="68" spans="1:35" x14ac:dyDescent="0.3">
      <c r="A68" s="510"/>
      <c r="B68" s="480"/>
      <c r="C68" s="6" t="str">
        <f t="shared" si="4"/>
        <v xml:space="preserve"> </v>
      </c>
      <c r="D68" s="7" t="str">
        <f t="shared" si="5"/>
        <v xml:space="preserve"> </v>
      </c>
      <c r="E68" s="486" t="str">
        <f>IF(D68=" "," ",IF(D68="TOPLAM",SUM($E$14:F67),$N$5))</f>
        <v xml:space="preserve"> </v>
      </c>
      <c r="F68" s="486"/>
      <c r="G68" s="486" t="str">
        <f>IF(D68=" "," ",IF(D68="TOPLAM",SUM(G$14:H67),-PPMT($F$8,D68,$F$7,$F$6)))</f>
        <v xml:space="preserve"> </v>
      </c>
      <c r="H68" s="487"/>
      <c r="I68" s="209" t="str">
        <f>IF(D68=" "," ",IF(D68="TOPLAM",SUM(H$14:I67),-IPMT($F$8,D68,$F$7,$F$6)))</f>
        <v xml:space="preserve"> </v>
      </c>
      <c r="J68" s="209" t="str">
        <f>IF(D68=" "," ",IF(J67=0,0,IF(D68="TOPLAM",SUM($J$14:J67),I68*0.1)))</f>
        <v xml:space="preserve"> </v>
      </c>
      <c r="K68" s="107" t="str">
        <f>IF(D68=" "," ",IF(K67=0,0,IF(D68="TOPLAM",SUM($K$14:K67),I68*0.15)))</f>
        <v xml:space="preserve"> </v>
      </c>
      <c r="L68" s="486" t="str">
        <f t="shared" si="6"/>
        <v xml:space="preserve"> </v>
      </c>
      <c r="M68" s="486"/>
      <c r="N68" s="486" t="str">
        <f t="shared" si="2"/>
        <v xml:space="preserve"> </v>
      </c>
      <c r="O68" s="487"/>
      <c r="P68" s="7" t="str">
        <f t="shared" si="3"/>
        <v xml:space="preserve"> </v>
      </c>
      <c r="Q68" s="479"/>
      <c r="R68" s="510"/>
      <c r="S68" s="510"/>
      <c r="T68" s="510"/>
      <c r="U68" s="510"/>
      <c r="V68" s="510"/>
      <c r="W68" s="510"/>
      <c r="X68" s="510"/>
      <c r="Y68" s="510"/>
      <c r="Z68" s="510"/>
      <c r="AA68" s="1"/>
      <c r="AB68" s="1"/>
      <c r="AC68" s="1"/>
      <c r="AD68" s="1"/>
      <c r="AE68" s="1"/>
      <c r="AF68" s="1"/>
      <c r="AG68" s="1"/>
      <c r="AH68" s="1"/>
      <c r="AI68" s="1"/>
    </row>
    <row r="69" spans="1:35" x14ac:dyDescent="0.3">
      <c r="A69" s="510"/>
      <c r="B69" s="480"/>
      <c r="C69" s="6" t="str">
        <f t="shared" si="4"/>
        <v xml:space="preserve"> </v>
      </c>
      <c r="D69" s="7" t="str">
        <f t="shared" si="5"/>
        <v xml:space="preserve"> </v>
      </c>
      <c r="E69" s="486" t="str">
        <f>IF(D69=" "," ",IF(D69="TOPLAM",SUM($E$14:F68),$N$5))</f>
        <v xml:space="preserve"> </v>
      </c>
      <c r="F69" s="486"/>
      <c r="G69" s="486" t="str">
        <f>IF(D69=" "," ",IF(D69="TOPLAM",SUM(G$14:H68),-PPMT($F$8,D69,$F$7,$F$6)))</f>
        <v xml:space="preserve"> </v>
      </c>
      <c r="H69" s="487"/>
      <c r="I69" s="209" t="str">
        <f>IF(D69=" "," ",IF(D69="TOPLAM",SUM(H$14:I68),-IPMT($F$8,D69,$F$7,$F$6)))</f>
        <v xml:space="preserve"> </v>
      </c>
      <c r="J69" s="209" t="str">
        <f>IF(D69=" "," ",IF(J68=0,0,IF(D69="TOPLAM",SUM($J$14:J68),I69*0.1)))</f>
        <v xml:space="preserve"> </v>
      </c>
      <c r="K69" s="107" t="str">
        <f>IF(D69=" "," ",IF(K68=0,0,IF(D69="TOPLAM",SUM($K$14:K68),I69*0.15)))</f>
        <v xml:space="preserve"> </v>
      </c>
      <c r="L69" s="486" t="str">
        <f t="shared" si="6"/>
        <v xml:space="preserve"> </v>
      </c>
      <c r="M69" s="486"/>
      <c r="N69" s="486" t="str">
        <f t="shared" si="2"/>
        <v xml:space="preserve"> </v>
      </c>
      <c r="O69" s="487"/>
      <c r="P69" s="7" t="str">
        <f t="shared" si="3"/>
        <v xml:space="preserve"> </v>
      </c>
      <c r="Q69" s="479"/>
      <c r="R69" s="510"/>
      <c r="S69" s="510"/>
      <c r="T69" s="510"/>
      <c r="U69" s="510"/>
      <c r="V69" s="510"/>
      <c r="W69" s="510"/>
      <c r="X69" s="510"/>
      <c r="Y69" s="510"/>
      <c r="Z69" s="510"/>
      <c r="AA69" s="1"/>
      <c r="AB69" s="1"/>
      <c r="AC69" s="1"/>
      <c r="AD69" s="1"/>
      <c r="AE69" s="1"/>
      <c r="AF69" s="1"/>
      <c r="AG69" s="1"/>
      <c r="AH69" s="1"/>
      <c r="AI69" s="1"/>
    </row>
    <row r="70" spans="1:35" x14ac:dyDescent="0.3">
      <c r="A70" s="510"/>
      <c r="B70" s="480"/>
      <c r="C70" s="6" t="str">
        <f t="shared" si="4"/>
        <v xml:space="preserve"> </v>
      </c>
      <c r="D70" s="7" t="str">
        <f t="shared" si="5"/>
        <v xml:space="preserve"> </v>
      </c>
      <c r="E70" s="486" t="str">
        <f>IF(D70=" "," ",IF(D70="TOPLAM",SUM($E$14:F69),$N$5))</f>
        <v xml:space="preserve"> </v>
      </c>
      <c r="F70" s="486"/>
      <c r="G70" s="486" t="str">
        <f>IF(D70=" "," ",IF(D70="TOPLAM",SUM(G$14:H69),-PPMT($F$8,D70,$F$7,$F$6)))</f>
        <v xml:space="preserve"> </v>
      </c>
      <c r="H70" s="487"/>
      <c r="I70" s="209" t="str">
        <f>IF(D70=" "," ",IF(D70="TOPLAM",SUM(H$14:I69),-IPMT($F$8,D70,$F$7,$F$6)))</f>
        <v xml:space="preserve"> </v>
      </c>
      <c r="J70" s="209" t="str">
        <f>IF(D70=" "," ",IF(J69=0,0,IF(D70="TOPLAM",SUM($J$14:J69),I70*0.1)))</f>
        <v xml:space="preserve"> </v>
      </c>
      <c r="K70" s="107" t="str">
        <f>IF(D70=" "," ",IF(K69=0,0,IF(D70="TOPLAM",SUM($K$14:K69),I70*0.15)))</f>
        <v xml:space="preserve"> </v>
      </c>
      <c r="L70" s="486" t="str">
        <f t="shared" si="6"/>
        <v xml:space="preserve"> </v>
      </c>
      <c r="M70" s="486"/>
      <c r="N70" s="486" t="str">
        <f t="shared" si="2"/>
        <v xml:space="preserve"> </v>
      </c>
      <c r="O70" s="487"/>
      <c r="P70" s="7" t="str">
        <f t="shared" si="3"/>
        <v xml:space="preserve"> </v>
      </c>
      <c r="Q70" s="479"/>
      <c r="R70" s="510"/>
      <c r="S70" s="510"/>
      <c r="T70" s="510"/>
      <c r="U70" s="510"/>
      <c r="V70" s="510"/>
      <c r="W70" s="510"/>
      <c r="X70" s="510"/>
      <c r="Y70" s="510"/>
      <c r="Z70" s="510"/>
      <c r="AA70" s="1"/>
      <c r="AB70" s="1"/>
      <c r="AC70" s="1"/>
      <c r="AD70" s="1"/>
      <c r="AE70" s="1"/>
      <c r="AF70" s="1"/>
      <c r="AG70" s="1"/>
      <c r="AH70" s="1"/>
      <c r="AI70" s="1"/>
    </row>
    <row r="71" spans="1:35" x14ac:dyDescent="0.3">
      <c r="A71" s="510"/>
      <c r="B71" s="480"/>
      <c r="C71" s="6" t="str">
        <f t="shared" si="4"/>
        <v xml:space="preserve"> </v>
      </c>
      <c r="D71" s="7" t="str">
        <f t="shared" si="5"/>
        <v xml:space="preserve"> </v>
      </c>
      <c r="E71" s="486" t="str">
        <f>IF(D71=" "," ",IF(D71="TOPLAM",SUM($E$14:F70),$N$5))</f>
        <v xml:space="preserve"> </v>
      </c>
      <c r="F71" s="486"/>
      <c r="G71" s="486" t="str">
        <f>IF(D71=" "," ",IF(D71="TOPLAM",SUM(G$14:H70),-PPMT($F$8,D71,$F$7,$F$6)))</f>
        <v xml:space="preserve"> </v>
      </c>
      <c r="H71" s="487"/>
      <c r="I71" s="209" t="str">
        <f>IF(D71=" "," ",IF(D71="TOPLAM",SUM(H$14:I70),-IPMT($F$8,D71,$F$7,$F$6)))</f>
        <v xml:space="preserve"> </v>
      </c>
      <c r="J71" s="209" t="str">
        <f>IF(D71=" "," ",IF(J70=0,0,IF(D71="TOPLAM",SUM($J$14:J70),I71*0.1)))</f>
        <v xml:space="preserve"> </v>
      </c>
      <c r="K71" s="107" t="str">
        <f>IF(D71=" "," ",IF(K70=0,0,IF(D71="TOPLAM",SUM($K$14:K70),I71*0.15)))</f>
        <v xml:space="preserve"> </v>
      </c>
      <c r="L71" s="486" t="str">
        <f t="shared" si="6"/>
        <v xml:space="preserve"> </v>
      </c>
      <c r="M71" s="486"/>
      <c r="N71" s="486" t="str">
        <f t="shared" si="2"/>
        <v xml:space="preserve"> </v>
      </c>
      <c r="O71" s="487"/>
      <c r="P71" s="7" t="str">
        <f t="shared" si="3"/>
        <v xml:space="preserve"> </v>
      </c>
      <c r="Q71" s="479"/>
      <c r="R71" s="510"/>
      <c r="S71" s="510"/>
      <c r="T71" s="510"/>
      <c r="U71" s="510"/>
      <c r="V71" s="510"/>
      <c r="W71" s="510"/>
      <c r="X71" s="510"/>
      <c r="Y71" s="510"/>
      <c r="Z71" s="510"/>
      <c r="AA71" s="1"/>
      <c r="AB71" s="1"/>
      <c r="AC71" s="1"/>
      <c r="AD71" s="1"/>
      <c r="AE71" s="1"/>
      <c r="AF71" s="1"/>
      <c r="AG71" s="1"/>
      <c r="AH71" s="1"/>
      <c r="AI71" s="1"/>
    </row>
    <row r="72" spans="1:35" x14ac:dyDescent="0.3">
      <c r="A72" s="510"/>
      <c r="B72" s="480"/>
      <c r="C72" s="6" t="str">
        <f t="shared" si="4"/>
        <v xml:space="preserve"> </v>
      </c>
      <c r="D72" s="7" t="str">
        <f t="shared" si="5"/>
        <v xml:space="preserve"> </v>
      </c>
      <c r="E72" s="486" t="str">
        <f>IF(D72=" "," ",IF(D72="TOPLAM",SUM($E$14:F71),$N$5))</f>
        <v xml:space="preserve"> </v>
      </c>
      <c r="F72" s="486"/>
      <c r="G72" s="486" t="str">
        <f>IF(D72=" "," ",IF(D72="TOPLAM",SUM(G$14:H71),-PPMT($F$8,D72,$F$7,$F$6)))</f>
        <v xml:space="preserve"> </v>
      </c>
      <c r="H72" s="487"/>
      <c r="I72" s="209" t="str">
        <f>IF(D72=" "," ",IF(D72="TOPLAM",SUM(H$14:I71),-IPMT($F$8,D72,$F$7,$F$6)))</f>
        <v xml:space="preserve"> </v>
      </c>
      <c r="J72" s="209" t="str">
        <f>IF(D72=" "," ",IF(J71=0,0,IF(D72="TOPLAM",SUM($J$14:J71),I72*0.1)))</f>
        <v xml:space="preserve"> </v>
      </c>
      <c r="K72" s="107" t="str">
        <f>IF(D72=" "," ",IF(K71=0,0,IF(D72="TOPLAM",SUM($K$14:K71),I72*0.15)))</f>
        <v xml:space="preserve"> </v>
      </c>
      <c r="L72" s="486" t="str">
        <f t="shared" si="6"/>
        <v xml:space="preserve"> </v>
      </c>
      <c r="M72" s="486"/>
      <c r="N72" s="486" t="str">
        <f t="shared" si="2"/>
        <v xml:space="preserve"> </v>
      </c>
      <c r="O72" s="487"/>
      <c r="P72" s="7" t="str">
        <f t="shared" si="3"/>
        <v xml:space="preserve"> </v>
      </c>
      <c r="Q72" s="479"/>
      <c r="R72" s="510"/>
      <c r="S72" s="510"/>
      <c r="T72" s="510"/>
      <c r="U72" s="510"/>
      <c r="V72" s="510"/>
      <c r="W72" s="510"/>
      <c r="X72" s="510"/>
      <c r="Y72" s="510"/>
      <c r="Z72" s="510"/>
      <c r="AA72" s="1"/>
      <c r="AB72" s="1"/>
      <c r="AC72" s="1"/>
      <c r="AD72" s="1"/>
      <c r="AE72" s="1"/>
      <c r="AF72" s="1"/>
      <c r="AG72" s="1"/>
      <c r="AH72" s="1"/>
      <c r="AI72" s="1"/>
    </row>
    <row r="73" spans="1:35" x14ac:dyDescent="0.3">
      <c r="A73" s="510"/>
      <c r="B73" s="480"/>
      <c r="C73" s="6" t="str">
        <f t="shared" si="4"/>
        <v xml:space="preserve"> </v>
      </c>
      <c r="D73" s="7" t="str">
        <f t="shared" si="5"/>
        <v xml:space="preserve"> </v>
      </c>
      <c r="E73" s="486" t="str">
        <f>IF(D73=" "," ",IF(D73="TOPLAM",SUM($E$14:F72),$N$5))</f>
        <v xml:space="preserve"> </v>
      </c>
      <c r="F73" s="486"/>
      <c r="G73" s="486" t="str">
        <f>IF(D73=" "," ",IF(D73="TOPLAM",SUM(G$14:H72),-PPMT($F$8,D73,$F$7,$F$6)))</f>
        <v xml:space="preserve"> </v>
      </c>
      <c r="H73" s="487"/>
      <c r="I73" s="209" t="str">
        <f>IF(D73=" "," ",IF(D73="TOPLAM",SUM(H$14:I72),-IPMT($F$8,D73,$F$7,$F$6)))</f>
        <v xml:space="preserve"> </v>
      </c>
      <c r="J73" s="209" t="str">
        <f>IF(D73=" "," ",IF(J72=0,0,IF(D73="TOPLAM",SUM($J$14:J72),I73*0.1)))</f>
        <v xml:space="preserve"> </v>
      </c>
      <c r="K73" s="107" t="str">
        <f>IF(D73=" "," ",IF(K72=0,0,IF(D73="TOPLAM",SUM($K$14:K72),I73*0.15)))</f>
        <v xml:space="preserve"> </v>
      </c>
      <c r="L73" s="486" t="str">
        <f t="shared" si="6"/>
        <v xml:space="preserve"> </v>
      </c>
      <c r="M73" s="486"/>
      <c r="N73" s="486" t="str">
        <f t="shared" si="2"/>
        <v xml:space="preserve"> </v>
      </c>
      <c r="O73" s="487"/>
      <c r="P73" s="7" t="str">
        <f t="shared" si="3"/>
        <v xml:space="preserve"> </v>
      </c>
      <c r="Q73" s="479"/>
      <c r="R73" s="510"/>
      <c r="S73" s="510"/>
      <c r="T73" s="510"/>
      <c r="U73" s="510"/>
      <c r="V73" s="510"/>
      <c r="W73" s="510"/>
      <c r="X73" s="510"/>
      <c r="Y73" s="510"/>
      <c r="Z73" s="510"/>
      <c r="AA73" s="1"/>
      <c r="AB73" s="1"/>
      <c r="AC73" s="1"/>
      <c r="AD73" s="1"/>
      <c r="AE73" s="1"/>
      <c r="AF73" s="1"/>
      <c r="AG73" s="1"/>
      <c r="AH73" s="1"/>
      <c r="AI73" s="1"/>
    </row>
    <row r="74" spans="1:35" x14ac:dyDescent="0.3">
      <c r="A74" s="510"/>
      <c r="B74" s="480"/>
      <c r="C74" s="6" t="str">
        <f t="shared" si="4"/>
        <v xml:space="preserve"> </v>
      </c>
      <c r="D74" s="7" t="str">
        <f t="shared" si="5"/>
        <v xml:space="preserve"> </v>
      </c>
      <c r="E74" s="486" t="str">
        <f>IF(D74=" "," ",IF(D74="TOPLAM",SUM($E$14:F73),$N$5))</f>
        <v xml:space="preserve"> </v>
      </c>
      <c r="F74" s="486"/>
      <c r="G74" s="486" t="str">
        <f>IF(D74=" "," ",IF(D74="TOPLAM",SUM(G$14:H73),-PPMT($F$8,D74,$F$7,$F$6)))</f>
        <v xml:space="preserve"> </v>
      </c>
      <c r="H74" s="487"/>
      <c r="I74" s="209" t="str">
        <f>IF(D74=" "," ",IF(D74="TOPLAM",SUM(H$14:I73),-IPMT($F$8,D74,$F$7,$F$6)))</f>
        <v xml:space="preserve"> </v>
      </c>
      <c r="J74" s="209" t="str">
        <f>IF(D74=" "," ",IF(J73=0,0,IF(D74="TOPLAM",SUM($J$14:J73),I74*0.1)))</f>
        <v xml:space="preserve"> </v>
      </c>
      <c r="K74" s="107" t="str">
        <f>IF(D74=" "," ",IF(K73=0,0,IF(D74="TOPLAM",SUM($K$14:K73),I74*0.15)))</f>
        <v xml:space="preserve"> </v>
      </c>
      <c r="L74" s="486" t="str">
        <f t="shared" si="6"/>
        <v xml:space="preserve"> </v>
      </c>
      <c r="M74" s="486"/>
      <c r="N74" s="486" t="str">
        <f t="shared" si="2"/>
        <v xml:space="preserve"> </v>
      </c>
      <c r="O74" s="487"/>
      <c r="P74" s="7" t="str">
        <f t="shared" si="3"/>
        <v xml:space="preserve"> </v>
      </c>
      <c r="Q74" s="479"/>
      <c r="R74" s="510"/>
      <c r="S74" s="510"/>
      <c r="T74" s="510"/>
      <c r="U74" s="510"/>
      <c r="V74" s="510"/>
      <c r="W74" s="510"/>
      <c r="X74" s="510"/>
      <c r="Y74" s="510"/>
      <c r="Z74" s="510"/>
      <c r="AA74" s="1"/>
      <c r="AB74" s="1"/>
      <c r="AC74" s="1"/>
      <c r="AD74" s="1"/>
      <c r="AE74" s="1"/>
      <c r="AF74" s="1"/>
      <c r="AG74" s="1"/>
      <c r="AH74" s="1"/>
      <c r="AI74" s="1"/>
    </row>
    <row r="75" spans="1:35" x14ac:dyDescent="0.3">
      <c r="A75" s="510"/>
      <c r="B75" s="480"/>
      <c r="C75" s="6" t="str">
        <f t="shared" si="4"/>
        <v xml:space="preserve"> </v>
      </c>
      <c r="D75" s="7" t="str">
        <f t="shared" si="5"/>
        <v xml:space="preserve"> </v>
      </c>
      <c r="E75" s="486" t="str">
        <f>IF(D75=" "," ",IF(D75="TOPLAM",SUM($E$14:F74),$N$5))</f>
        <v xml:space="preserve"> </v>
      </c>
      <c r="F75" s="486"/>
      <c r="G75" s="486" t="str">
        <f>IF(D75=" "," ",IF(D75="TOPLAM",SUM(G$14:H74),-PPMT($F$8,D75,$F$7,$F$6)))</f>
        <v xml:space="preserve"> </v>
      </c>
      <c r="H75" s="487"/>
      <c r="I75" s="209" t="str">
        <f>IF(D75=" "," ",IF(D75="TOPLAM",SUM(H$14:I74),-IPMT($F$8,D75,$F$7,$F$6)))</f>
        <v xml:space="preserve"> </v>
      </c>
      <c r="J75" s="209" t="str">
        <f>IF(D75=" "," ",IF(J74=0,0,IF(D75="TOPLAM",SUM($J$14:J74),I75*0.1)))</f>
        <v xml:space="preserve"> </v>
      </c>
      <c r="K75" s="107" t="str">
        <f>IF(D75=" "," ",IF(K74=0,0,IF(D75="TOPLAM",SUM($K$14:K74),I75*0.15)))</f>
        <v xml:space="preserve"> </v>
      </c>
      <c r="L75" s="486" t="str">
        <f t="shared" si="6"/>
        <v xml:space="preserve"> </v>
      </c>
      <c r="M75" s="486"/>
      <c r="N75" s="486" t="str">
        <f t="shared" si="2"/>
        <v xml:space="preserve"> </v>
      </c>
      <c r="O75" s="487"/>
      <c r="P75" s="7" t="str">
        <f t="shared" si="3"/>
        <v xml:space="preserve"> </v>
      </c>
      <c r="Q75" s="479"/>
      <c r="R75" s="510"/>
      <c r="S75" s="510"/>
      <c r="T75" s="510"/>
      <c r="U75" s="510"/>
      <c r="V75" s="510"/>
      <c r="W75" s="510"/>
      <c r="X75" s="510"/>
      <c r="Y75" s="510"/>
      <c r="Z75" s="510"/>
      <c r="AA75" s="1"/>
      <c r="AB75" s="1"/>
      <c r="AC75" s="1"/>
      <c r="AD75" s="1"/>
      <c r="AE75" s="1"/>
      <c r="AF75" s="1"/>
      <c r="AG75" s="1"/>
      <c r="AH75" s="1"/>
      <c r="AI75" s="1"/>
    </row>
    <row r="76" spans="1:35" x14ac:dyDescent="0.3">
      <c r="A76" s="510"/>
      <c r="B76" s="480"/>
      <c r="C76" s="6" t="str">
        <f t="shared" si="4"/>
        <v xml:space="preserve"> </v>
      </c>
      <c r="D76" s="7" t="str">
        <f t="shared" si="5"/>
        <v xml:space="preserve"> </v>
      </c>
      <c r="E76" s="486" t="str">
        <f>IF(D76=" "," ",IF(D76="TOPLAM",SUM($E$14:F75),$N$5))</f>
        <v xml:space="preserve"> </v>
      </c>
      <c r="F76" s="486"/>
      <c r="G76" s="486" t="str">
        <f>IF(D76=" "," ",IF(D76="TOPLAM",SUM(G$14:H75),-PPMT($F$8,D76,$F$7,$F$6)))</f>
        <v xml:space="preserve"> </v>
      </c>
      <c r="H76" s="487"/>
      <c r="I76" s="209" t="str">
        <f>IF(D76=" "," ",IF(D76="TOPLAM",SUM(H$14:I75),-IPMT($F$8,D76,$F$7,$F$6)))</f>
        <v xml:space="preserve"> </v>
      </c>
      <c r="J76" s="209" t="str">
        <f>IF(D76=" "," ",IF(J75=0,0,IF(D76="TOPLAM",SUM($J$14:J75),I76*0.1)))</f>
        <v xml:space="preserve"> </v>
      </c>
      <c r="K76" s="107" t="str">
        <f>IF(D76=" "," ",IF(K75=0,0,IF(D76="TOPLAM",SUM($K$14:K75),I76*0.15)))</f>
        <v xml:space="preserve"> </v>
      </c>
      <c r="L76" s="486" t="str">
        <f t="shared" si="6"/>
        <v xml:space="preserve"> </v>
      </c>
      <c r="M76" s="486"/>
      <c r="N76" s="486" t="str">
        <f t="shared" si="2"/>
        <v xml:space="preserve"> </v>
      </c>
      <c r="O76" s="487"/>
      <c r="P76" s="7" t="str">
        <f t="shared" si="3"/>
        <v xml:space="preserve"> </v>
      </c>
      <c r="Q76" s="479"/>
      <c r="R76" s="510"/>
      <c r="S76" s="510"/>
      <c r="T76" s="510"/>
      <c r="U76" s="510"/>
      <c r="V76" s="510"/>
      <c r="W76" s="510"/>
      <c r="X76" s="510"/>
      <c r="Y76" s="510"/>
      <c r="Z76" s="510"/>
      <c r="AA76" s="1"/>
      <c r="AB76" s="1"/>
      <c r="AC76" s="1"/>
      <c r="AD76" s="1"/>
      <c r="AE76" s="1"/>
      <c r="AF76" s="1"/>
      <c r="AG76" s="1"/>
      <c r="AH76" s="1"/>
      <c r="AI76" s="1"/>
    </row>
    <row r="77" spans="1:35" x14ac:dyDescent="0.3">
      <c r="A77" s="510"/>
      <c r="B77" s="480"/>
      <c r="C77" s="6" t="str">
        <f t="shared" si="4"/>
        <v xml:space="preserve"> </v>
      </c>
      <c r="D77" s="7" t="str">
        <f t="shared" si="5"/>
        <v xml:space="preserve"> </v>
      </c>
      <c r="E77" s="486" t="str">
        <f>IF(D77=" "," ",IF(D77="TOPLAM",SUM($E$14:F76),$N$5))</f>
        <v xml:space="preserve"> </v>
      </c>
      <c r="F77" s="486"/>
      <c r="G77" s="486" t="str">
        <f>IF(D77=" "," ",IF(D77="TOPLAM",SUM(G$14:H76),-PPMT($F$8,D77,$F$7,$F$6)))</f>
        <v xml:space="preserve"> </v>
      </c>
      <c r="H77" s="487"/>
      <c r="I77" s="209" t="str">
        <f>IF(D77=" "," ",IF(D77="TOPLAM",SUM(H$14:I76),-IPMT($F$8,D77,$F$7,$F$6)))</f>
        <v xml:space="preserve"> </v>
      </c>
      <c r="J77" s="209" t="str">
        <f>IF(D77=" "," ",IF(J76=0,0,IF(D77="TOPLAM",SUM($J$14:J76),I77*0.1)))</f>
        <v xml:space="preserve"> </v>
      </c>
      <c r="K77" s="107" t="str">
        <f>IF(D77=" "," ",IF(K76=0,0,IF(D77="TOPLAM",SUM($K$14:K76),I77*0.15)))</f>
        <v xml:space="preserve"> </v>
      </c>
      <c r="L77" s="486" t="str">
        <f t="shared" si="6"/>
        <v xml:space="preserve"> </v>
      </c>
      <c r="M77" s="486"/>
      <c r="N77" s="486" t="str">
        <f t="shared" si="2"/>
        <v xml:space="preserve"> </v>
      </c>
      <c r="O77" s="487"/>
      <c r="P77" s="7" t="str">
        <f t="shared" si="3"/>
        <v xml:space="preserve"> </v>
      </c>
      <c r="Q77" s="479"/>
      <c r="R77" s="510"/>
      <c r="S77" s="510"/>
      <c r="T77" s="510"/>
      <c r="U77" s="510"/>
      <c r="V77" s="510"/>
      <c r="W77" s="510"/>
      <c r="X77" s="510"/>
      <c r="Y77" s="510"/>
      <c r="Z77" s="510"/>
      <c r="AA77" s="1"/>
      <c r="AB77" s="1"/>
      <c r="AC77" s="1"/>
      <c r="AD77" s="1"/>
      <c r="AE77" s="1"/>
      <c r="AF77" s="1"/>
      <c r="AG77" s="1"/>
      <c r="AH77" s="1"/>
      <c r="AI77" s="1"/>
    </row>
    <row r="78" spans="1:35" x14ac:dyDescent="0.3">
      <c r="A78" s="510"/>
      <c r="B78" s="480"/>
      <c r="C78" s="6" t="str">
        <f t="shared" si="4"/>
        <v xml:space="preserve"> </v>
      </c>
      <c r="D78" s="7" t="str">
        <f t="shared" si="5"/>
        <v xml:space="preserve"> </v>
      </c>
      <c r="E78" s="486" t="str">
        <f>IF(D78=" "," ",IF(D78="TOPLAM",SUM($E$14:F77),$N$5))</f>
        <v xml:space="preserve"> </v>
      </c>
      <c r="F78" s="486"/>
      <c r="G78" s="486" t="str">
        <f>IF(D78=" "," ",IF(D78="TOPLAM",SUM(G$14:H77),-PPMT($F$8,D78,$F$7,$F$6)))</f>
        <v xml:space="preserve"> </v>
      </c>
      <c r="H78" s="487"/>
      <c r="I78" s="209" t="str">
        <f>IF(D78=" "," ",IF(D78="TOPLAM",SUM(H$14:I77),-IPMT($F$8,D78,$F$7,$F$6)))</f>
        <v xml:space="preserve"> </v>
      </c>
      <c r="J78" s="209" t="str">
        <f>IF(D78=" "," ",IF(J77=0,0,IF(D78="TOPLAM",SUM($J$14:J77),I78*0.1)))</f>
        <v xml:space="preserve"> </v>
      </c>
      <c r="K78" s="107" t="str">
        <f>IF(D78=" "," ",IF(K77=0,0,IF(D78="TOPLAM",SUM($K$14:K77),I78*0.15)))</f>
        <v xml:space="preserve"> </v>
      </c>
      <c r="L78" s="486" t="str">
        <f t="shared" si="6"/>
        <v xml:space="preserve"> </v>
      </c>
      <c r="M78" s="486"/>
      <c r="N78" s="486" t="str">
        <f t="shared" si="2"/>
        <v xml:space="preserve"> </v>
      </c>
      <c r="O78" s="487"/>
      <c r="P78" s="7" t="str">
        <f t="shared" si="3"/>
        <v xml:space="preserve"> </v>
      </c>
      <c r="Q78" s="479"/>
      <c r="R78" s="510"/>
      <c r="S78" s="510"/>
      <c r="T78" s="510"/>
      <c r="U78" s="510"/>
      <c r="V78" s="510"/>
      <c r="W78" s="510"/>
      <c r="X78" s="510"/>
      <c r="Y78" s="510"/>
      <c r="Z78" s="510"/>
      <c r="AA78" s="1"/>
      <c r="AB78" s="1"/>
      <c r="AC78" s="1"/>
      <c r="AD78" s="1"/>
      <c r="AE78" s="1"/>
      <c r="AF78" s="1"/>
      <c r="AG78" s="1"/>
      <c r="AH78" s="1"/>
      <c r="AI78" s="1"/>
    </row>
    <row r="79" spans="1:35" x14ac:dyDescent="0.3">
      <c r="A79" s="510"/>
      <c r="B79" s="480"/>
      <c r="C79" s="6" t="str">
        <f t="shared" si="4"/>
        <v xml:space="preserve"> </v>
      </c>
      <c r="D79" s="7" t="str">
        <f t="shared" si="5"/>
        <v xml:space="preserve"> </v>
      </c>
      <c r="E79" s="486" t="str">
        <f>IF(D79=" "," ",IF(D79="TOPLAM",SUM($E$14:F78),$N$5))</f>
        <v xml:space="preserve"> </v>
      </c>
      <c r="F79" s="486"/>
      <c r="G79" s="486" t="str">
        <f>IF(D79=" "," ",IF(D79="TOPLAM",SUM(G$14:H78),-PPMT($F$8,D79,$F$7,$F$6)))</f>
        <v xml:space="preserve"> </v>
      </c>
      <c r="H79" s="487"/>
      <c r="I79" s="209" t="str">
        <f>IF(D79=" "," ",IF(D79="TOPLAM",SUM(H$14:I78),-IPMT($F$8,D79,$F$7,$F$6)))</f>
        <v xml:space="preserve"> </v>
      </c>
      <c r="J79" s="209" t="str">
        <f>IF(D79=" "," ",IF(J78=0,0,IF(D79="TOPLAM",SUM($J$14:J78),I79*0.1)))</f>
        <v xml:space="preserve"> </v>
      </c>
      <c r="K79" s="107" t="str">
        <f>IF(D79=" "," ",IF(K78=0,0,IF(D79="TOPLAM",SUM($K$14:K78),I79*0.15)))</f>
        <v xml:space="preserve"> </v>
      </c>
      <c r="L79" s="486" t="str">
        <f t="shared" si="6"/>
        <v xml:space="preserve"> </v>
      </c>
      <c r="M79" s="486"/>
      <c r="N79" s="486" t="str">
        <f t="shared" si="2"/>
        <v xml:space="preserve"> </v>
      </c>
      <c r="O79" s="487"/>
      <c r="P79" s="7" t="str">
        <f t="shared" si="3"/>
        <v xml:space="preserve"> </v>
      </c>
      <c r="Q79" s="479"/>
      <c r="R79" s="510"/>
      <c r="S79" s="510"/>
      <c r="T79" s="510"/>
      <c r="U79" s="510"/>
      <c r="V79" s="510"/>
      <c r="W79" s="510"/>
      <c r="X79" s="510"/>
      <c r="Y79" s="510"/>
      <c r="Z79" s="510"/>
      <c r="AA79" s="1"/>
      <c r="AB79" s="1"/>
      <c r="AC79" s="1"/>
      <c r="AD79" s="1"/>
      <c r="AE79" s="1"/>
      <c r="AF79" s="1"/>
      <c r="AG79" s="1"/>
      <c r="AH79" s="1"/>
      <c r="AI79" s="1"/>
    </row>
    <row r="80" spans="1:35" x14ac:dyDescent="0.3">
      <c r="A80" s="510"/>
      <c r="B80" s="480"/>
      <c r="C80" s="6" t="str">
        <f t="shared" si="4"/>
        <v xml:space="preserve"> </v>
      </c>
      <c r="D80" s="7" t="str">
        <f t="shared" si="5"/>
        <v xml:space="preserve"> </v>
      </c>
      <c r="E80" s="486" t="str">
        <f>IF(D80=" "," ",IF(D80="TOPLAM",SUM($E$14:F79),$N$5))</f>
        <v xml:space="preserve"> </v>
      </c>
      <c r="F80" s="486"/>
      <c r="G80" s="486" t="str">
        <f>IF(D80=" "," ",IF(D80="TOPLAM",SUM(G$14:H79),-PPMT($F$8,D80,$F$7,$F$6)))</f>
        <v xml:space="preserve"> </v>
      </c>
      <c r="H80" s="487"/>
      <c r="I80" s="209" t="str">
        <f>IF(D80=" "," ",IF(D80="TOPLAM",SUM(H$14:I79),-IPMT($F$8,D80,$F$7,$F$6)))</f>
        <v xml:space="preserve"> </v>
      </c>
      <c r="J80" s="209" t="str">
        <f>IF(D80=" "," ",IF(J79=0,0,IF(D80="TOPLAM",SUM($J$14:J79),I80*0.1)))</f>
        <v xml:space="preserve"> </v>
      </c>
      <c r="K80" s="107" t="str">
        <f>IF(D80=" "," ",IF(K79=0,0,IF(D80="TOPLAM",SUM($K$14:K79),I80*0.15)))</f>
        <v xml:space="preserve"> </v>
      </c>
      <c r="L80" s="486" t="str">
        <f t="shared" si="6"/>
        <v xml:space="preserve"> </v>
      </c>
      <c r="M80" s="486"/>
      <c r="N80" s="486" t="str">
        <f t="shared" ref="N80:N134" si="7">IF(D80=" "," ",IF(L80=" "," ",L80-E80))</f>
        <v xml:space="preserve"> </v>
      </c>
      <c r="O80" s="487"/>
      <c r="P80" s="7" t="str">
        <f t="shared" ref="P80:P134" si="8">IF(D80=" "," ",IF(D80="TOPLAM"," ",P79-1))</f>
        <v xml:space="preserve"> </v>
      </c>
      <c r="Q80" s="479"/>
      <c r="R80" s="510"/>
      <c r="S80" s="510"/>
      <c r="T80" s="510"/>
      <c r="U80" s="510"/>
      <c r="V80" s="510"/>
      <c r="W80" s="510"/>
      <c r="X80" s="510"/>
      <c r="Y80" s="510"/>
      <c r="Z80" s="510"/>
      <c r="AA80" s="1"/>
      <c r="AB80" s="1"/>
      <c r="AC80" s="1"/>
      <c r="AD80" s="1"/>
      <c r="AE80" s="1"/>
      <c r="AF80" s="1"/>
      <c r="AG80" s="1"/>
      <c r="AH80" s="1"/>
      <c r="AI80" s="1"/>
    </row>
    <row r="81" spans="1:35" x14ac:dyDescent="0.3">
      <c r="A81" s="510"/>
      <c r="B81" s="480"/>
      <c r="C81" s="6" t="str">
        <f t="shared" ref="C81:C134" si="9">IF(C80=" "," ",IF(D81="TOPLAM"," ",EDATE(C80,1)))</f>
        <v xml:space="preserve"> </v>
      </c>
      <c r="D81" s="7" t="str">
        <f t="shared" si="5"/>
        <v xml:space="preserve"> </v>
      </c>
      <c r="E81" s="486" t="str">
        <f>IF(D81=" "," ",IF(D81="TOPLAM",SUM($E$14:F80),$N$5))</f>
        <v xml:space="preserve"> </v>
      </c>
      <c r="F81" s="486"/>
      <c r="G81" s="486" t="str">
        <f>IF(D81=" "," ",IF(D81="TOPLAM",SUM(G$14:H80),-PPMT($F$8,D81,$F$7,$F$6)))</f>
        <v xml:space="preserve"> </v>
      </c>
      <c r="H81" s="487"/>
      <c r="I81" s="209" t="str">
        <f>IF(D81=" "," ",IF(D81="TOPLAM",SUM(H$14:I80),-IPMT($F$8,D81,$F$7,$F$6)))</f>
        <v xml:space="preserve"> </v>
      </c>
      <c r="J81" s="209" t="str">
        <f>IF(D81=" "," ",IF(J80=0,0,IF(D81="TOPLAM",SUM($J$14:J80),I81*0.1)))</f>
        <v xml:space="preserve"> </v>
      </c>
      <c r="K81" s="107" t="str">
        <f>IF(D81=" "," ",IF(K80=0,0,IF(D81="TOPLAM",SUM($K$14:K80),I81*0.15)))</f>
        <v xml:space="preserve"> </v>
      </c>
      <c r="L81" s="486" t="str">
        <f t="shared" si="6"/>
        <v xml:space="preserve"> </v>
      </c>
      <c r="M81" s="486"/>
      <c r="N81" s="486" t="str">
        <f t="shared" si="7"/>
        <v xml:space="preserve"> </v>
      </c>
      <c r="O81" s="487"/>
      <c r="P81" s="7" t="str">
        <f t="shared" si="8"/>
        <v xml:space="preserve"> </v>
      </c>
      <c r="Q81" s="479"/>
      <c r="R81" s="510"/>
      <c r="S81" s="510"/>
      <c r="T81" s="510"/>
      <c r="U81" s="510"/>
      <c r="V81" s="510"/>
      <c r="W81" s="510"/>
      <c r="X81" s="510"/>
      <c r="Y81" s="510"/>
      <c r="Z81" s="510"/>
      <c r="AA81" s="1"/>
      <c r="AB81" s="1"/>
      <c r="AC81" s="1"/>
      <c r="AD81" s="1"/>
      <c r="AE81" s="1"/>
      <c r="AF81" s="1"/>
      <c r="AG81" s="1"/>
      <c r="AH81" s="1"/>
      <c r="AI81" s="1"/>
    </row>
    <row r="82" spans="1:35" x14ac:dyDescent="0.3">
      <c r="A82" s="510"/>
      <c r="B82" s="480"/>
      <c r="C82" s="6" t="str">
        <f t="shared" si="9"/>
        <v xml:space="preserve"> </v>
      </c>
      <c r="D82" s="7" t="str">
        <f t="shared" si="5"/>
        <v xml:space="preserve"> </v>
      </c>
      <c r="E82" s="486" t="str">
        <f>IF(D82=" "," ",IF(D82="TOPLAM",SUM($E$14:F81),$N$5))</f>
        <v xml:space="preserve"> </v>
      </c>
      <c r="F82" s="486"/>
      <c r="G82" s="486" t="str">
        <f>IF(D82=" "," ",IF(D82="TOPLAM",SUM(G$14:H81),-PPMT($F$8,D82,$F$7,$F$6)))</f>
        <v xml:space="preserve"> </v>
      </c>
      <c r="H82" s="487"/>
      <c r="I82" s="209" t="str">
        <f>IF(D82=" "," ",IF(D82="TOPLAM",SUM(H$14:I81),-IPMT($F$8,D82,$F$7,$F$6)))</f>
        <v xml:space="preserve"> </v>
      </c>
      <c r="J82" s="209" t="str">
        <f>IF(D82=" "," ",IF(J81=0,0,IF(D82="TOPLAM",SUM($J$14:J81),I82*0.1)))</f>
        <v xml:space="preserve"> </v>
      </c>
      <c r="K82" s="107" t="str">
        <f>IF(D82=" "," ",IF(K81=0,0,IF(D82="TOPLAM",SUM($K$14:K81),I82*0.15)))</f>
        <v xml:space="preserve"> </v>
      </c>
      <c r="L82" s="486" t="str">
        <f t="shared" si="6"/>
        <v xml:space="preserve"> </v>
      </c>
      <c r="M82" s="486"/>
      <c r="N82" s="486" t="str">
        <f t="shared" si="7"/>
        <v xml:space="preserve"> </v>
      </c>
      <c r="O82" s="487"/>
      <c r="P82" s="7" t="str">
        <f t="shared" si="8"/>
        <v xml:space="preserve"> </v>
      </c>
      <c r="Q82" s="479"/>
      <c r="R82" s="510"/>
      <c r="S82" s="510"/>
      <c r="T82" s="510"/>
      <c r="U82" s="510"/>
      <c r="V82" s="510"/>
      <c r="W82" s="510"/>
      <c r="X82" s="510"/>
      <c r="Y82" s="510"/>
      <c r="Z82" s="510"/>
      <c r="AA82" s="1"/>
      <c r="AB82" s="1"/>
      <c r="AC82" s="1"/>
      <c r="AD82" s="1"/>
      <c r="AE82" s="1"/>
      <c r="AF82" s="1"/>
      <c r="AG82" s="1"/>
      <c r="AH82" s="1"/>
      <c r="AI82" s="1"/>
    </row>
    <row r="83" spans="1:35" x14ac:dyDescent="0.3">
      <c r="A83" s="510"/>
      <c r="B83" s="480"/>
      <c r="C83" s="6" t="str">
        <f t="shared" si="9"/>
        <v xml:space="preserve"> </v>
      </c>
      <c r="D83" s="7" t="str">
        <f t="shared" si="5"/>
        <v xml:space="preserve"> </v>
      </c>
      <c r="E83" s="486" t="str">
        <f>IF(D83=" "," ",IF(D83="TOPLAM",SUM($E$14:F82),$N$5))</f>
        <v xml:space="preserve"> </v>
      </c>
      <c r="F83" s="486"/>
      <c r="G83" s="486" t="str">
        <f>IF(D83=" "," ",IF(D83="TOPLAM",SUM(G$14:H82),-PPMT($F$8,D83,$F$7,$F$6)))</f>
        <v xml:space="preserve"> </v>
      </c>
      <c r="H83" s="487"/>
      <c r="I83" s="209" t="str">
        <f>IF(D83=" "," ",IF(D83="TOPLAM",SUM(H$14:I82),-IPMT($F$8,D83,$F$7,$F$6)))</f>
        <v xml:space="preserve"> </v>
      </c>
      <c r="J83" s="209" t="str">
        <f>IF(D83=" "," ",IF(J82=0,0,IF(D83="TOPLAM",SUM($J$14:J82),I83*0.1)))</f>
        <v xml:space="preserve"> </v>
      </c>
      <c r="K83" s="107" t="str">
        <f>IF(D83=" "," ",IF(K82=0,0,IF(D83="TOPLAM",SUM($K$14:K82),I83*0.15)))</f>
        <v xml:space="preserve"> </v>
      </c>
      <c r="L83" s="486" t="str">
        <f t="shared" si="6"/>
        <v xml:space="preserve"> </v>
      </c>
      <c r="M83" s="486"/>
      <c r="N83" s="486" t="str">
        <f t="shared" si="7"/>
        <v xml:space="preserve"> </v>
      </c>
      <c r="O83" s="487"/>
      <c r="P83" s="7" t="str">
        <f t="shared" si="8"/>
        <v xml:space="preserve"> </v>
      </c>
      <c r="Q83" s="479"/>
      <c r="R83" s="510"/>
      <c r="S83" s="510"/>
      <c r="T83" s="510"/>
      <c r="U83" s="510"/>
      <c r="V83" s="510"/>
      <c r="W83" s="510"/>
      <c r="X83" s="510"/>
      <c r="Y83" s="510"/>
      <c r="Z83" s="510"/>
      <c r="AA83" s="1"/>
      <c r="AB83" s="1"/>
      <c r="AC83" s="1"/>
      <c r="AD83" s="1"/>
      <c r="AE83" s="1"/>
      <c r="AF83" s="1"/>
      <c r="AG83" s="1"/>
      <c r="AH83" s="1"/>
      <c r="AI83" s="1"/>
    </row>
    <row r="84" spans="1:35" x14ac:dyDescent="0.3">
      <c r="A84" s="510"/>
      <c r="B84" s="480"/>
      <c r="C84" s="6" t="str">
        <f t="shared" si="9"/>
        <v xml:space="preserve"> </v>
      </c>
      <c r="D84" s="7" t="str">
        <f t="shared" si="5"/>
        <v xml:space="preserve"> </v>
      </c>
      <c r="E84" s="486" t="str">
        <f>IF(D84=" "," ",IF(D84="TOPLAM",SUM($E$14:F83),$N$5))</f>
        <v xml:space="preserve"> </v>
      </c>
      <c r="F84" s="486"/>
      <c r="G84" s="486" t="str">
        <f>IF(D84=" "," ",IF(D84="TOPLAM",SUM(G$14:H83),-PPMT($F$8,D84,$F$7,$F$6)))</f>
        <v xml:space="preserve"> </v>
      </c>
      <c r="H84" s="487"/>
      <c r="I84" s="209" t="str">
        <f>IF(D84=" "," ",IF(D84="TOPLAM",SUM(H$14:I83),-IPMT($F$8,D84,$F$7,$F$6)))</f>
        <v xml:space="preserve"> </v>
      </c>
      <c r="J84" s="209" t="str">
        <f>IF(D84=" "," ",IF(J83=0,0,IF(D84="TOPLAM",SUM($J$14:J83),I84*0.1)))</f>
        <v xml:space="preserve"> </v>
      </c>
      <c r="K84" s="107" t="str">
        <f>IF(D84=" "," ",IF(K83=0,0,IF(D84="TOPLAM",SUM($K$14:K83),I84*0.15)))</f>
        <v xml:space="preserve"> </v>
      </c>
      <c r="L84" s="486" t="str">
        <f t="shared" si="6"/>
        <v xml:space="preserve"> </v>
      </c>
      <c r="M84" s="486"/>
      <c r="N84" s="486" t="str">
        <f t="shared" si="7"/>
        <v xml:space="preserve"> </v>
      </c>
      <c r="O84" s="487"/>
      <c r="P84" s="7" t="str">
        <f t="shared" si="8"/>
        <v xml:space="preserve"> </v>
      </c>
      <c r="Q84" s="479"/>
      <c r="R84" s="510"/>
      <c r="S84" s="510"/>
      <c r="T84" s="510"/>
      <c r="U84" s="510"/>
      <c r="V84" s="510"/>
      <c r="W84" s="510"/>
      <c r="X84" s="510"/>
      <c r="Y84" s="510"/>
      <c r="Z84" s="510"/>
      <c r="AA84" s="1"/>
      <c r="AB84" s="1"/>
      <c r="AC84" s="1"/>
      <c r="AD84" s="1"/>
      <c r="AE84" s="1"/>
      <c r="AF84" s="1"/>
      <c r="AG84" s="1"/>
      <c r="AH84" s="1"/>
      <c r="AI84" s="1"/>
    </row>
    <row r="85" spans="1:35" x14ac:dyDescent="0.3">
      <c r="A85" s="510"/>
      <c r="B85" s="480"/>
      <c r="C85" s="6" t="str">
        <f t="shared" si="9"/>
        <v xml:space="preserve"> </v>
      </c>
      <c r="D85" s="7" t="str">
        <f t="shared" si="5"/>
        <v xml:space="preserve"> </v>
      </c>
      <c r="E85" s="486" t="str">
        <f>IF(D85=" "," ",IF(D85="TOPLAM",SUM($E$14:F84),$N$5))</f>
        <v xml:space="preserve"> </v>
      </c>
      <c r="F85" s="486"/>
      <c r="G85" s="486" t="str">
        <f>IF(D85=" "," ",IF(D85="TOPLAM",SUM(G$14:H84),-PPMT($F$8,D85,$F$7,$F$6)))</f>
        <v xml:space="preserve"> </v>
      </c>
      <c r="H85" s="487"/>
      <c r="I85" s="209" t="str">
        <f>IF(D85=" "," ",IF(D85="TOPLAM",SUM(H$14:I84),-IPMT($F$8,D85,$F$7,$F$6)))</f>
        <v xml:space="preserve"> </v>
      </c>
      <c r="J85" s="209" t="str">
        <f>IF(D85=" "," ",IF(J84=0,0,IF(D85="TOPLAM",SUM($J$14:J84),I85*0.1)))</f>
        <v xml:space="preserve"> </v>
      </c>
      <c r="K85" s="107" t="str">
        <f>IF(D85=" "," ",IF(K84=0,0,IF(D85="TOPLAM",SUM($K$14:K84),I85*0.15)))</f>
        <v xml:space="preserve"> </v>
      </c>
      <c r="L85" s="486" t="str">
        <f t="shared" si="6"/>
        <v xml:space="preserve"> </v>
      </c>
      <c r="M85" s="486"/>
      <c r="N85" s="486" t="str">
        <f t="shared" si="7"/>
        <v xml:space="preserve"> </v>
      </c>
      <c r="O85" s="487"/>
      <c r="P85" s="7" t="str">
        <f t="shared" si="8"/>
        <v xml:space="preserve"> </v>
      </c>
      <c r="Q85" s="479"/>
      <c r="R85" s="510"/>
      <c r="S85" s="510"/>
      <c r="T85" s="510"/>
      <c r="U85" s="510"/>
      <c r="V85" s="510"/>
      <c r="W85" s="510"/>
      <c r="X85" s="510"/>
      <c r="Y85" s="510"/>
      <c r="Z85" s="510"/>
      <c r="AA85" s="1"/>
      <c r="AB85" s="1"/>
      <c r="AC85" s="1"/>
      <c r="AD85" s="1"/>
      <c r="AE85" s="1"/>
      <c r="AF85" s="1"/>
      <c r="AG85" s="1"/>
      <c r="AH85" s="1"/>
      <c r="AI85" s="1"/>
    </row>
    <row r="86" spans="1:35" x14ac:dyDescent="0.3">
      <c r="A86" s="510"/>
      <c r="B86" s="480"/>
      <c r="C86" s="6" t="str">
        <f t="shared" si="9"/>
        <v xml:space="preserve"> </v>
      </c>
      <c r="D86" s="7" t="str">
        <f t="shared" si="5"/>
        <v xml:space="preserve"> </v>
      </c>
      <c r="E86" s="486" t="str">
        <f>IF(D86=" "," ",IF(D86="TOPLAM",SUM($E$14:F85),$N$5))</f>
        <v xml:space="preserve"> </v>
      </c>
      <c r="F86" s="486"/>
      <c r="G86" s="486" t="str">
        <f>IF(D86=" "," ",IF(D86="TOPLAM",SUM(G$14:H85),-PPMT($F$8,D86,$F$7,$F$6)))</f>
        <v xml:space="preserve"> </v>
      </c>
      <c r="H86" s="487"/>
      <c r="I86" s="209" t="str">
        <f>IF(D86=" "," ",IF(D86="TOPLAM",SUM(H$14:I85),-IPMT($F$8,D86,$F$7,$F$6)))</f>
        <v xml:space="preserve"> </v>
      </c>
      <c r="J86" s="209" t="str">
        <f>IF(D86=" "," ",IF(J85=0,0,IF(D86="TOPLAM",SUM($J$14:J85),I86*0.1)))</f>
        <v xml:space="preserve"> </v>
      </c>
      <c r="K86" s="107" t="str">
        <f>IF(D86=" "," ",IF(K85=0,0,IF(D86="TOPLAM",SUM($K$14:K85),I86*0.15)))</f>
        <v xml:space="preserve"> </v>
      </c>
      <c r="L86" s="486" t="str">
        <f t="shared" si="6"/>
        <v xml:space="preserve"> </v>
      </c>
      <c r="M86" s="486"/>
      <c r="N86" s="486" t="str">
        <f t="shared" si="7"/>
        <v xml:space="preserve"> </v>
      </c>
      <c r="O86" s="487"/>
      <c r="P86" s="7" t="str">
        <f t="shared" si="8"/>
        <v xml:space="preserve"> </v>
      </c>
      <c r="Q86" s="479"/>
      <c r="R86" s="510"/>
      <c r="S86" s="510"/>
      <c r="T86" s="510"/>
      <c r="U86" s="510"/>
      <c r="V86" s="510"/>
      <c r="W86" s="510"/>
      <c r="X86" s="510"/>
      <c r="Y86" s="510"/>
      <c r="Z86" s="510"/>
      <c r="AA86" s="1"/>
      <c r="AB86" s="1"/>
      <c r="AC86" s="1"/>
      <c r="AD86" s="1"/>
      <c r="AE86" s="1"/>
      <c r="AF86" s="1"/>
      <c r="AG86" s="1"/>
      <c r="AH86" s="1"/>
      <c r="AI86" s="1"/>
    </row>
    <row r="87" spans="1:35" x14ac:dyDescent="0.3">
      <c r="A87" s="510"/>
      <c r="B87" s="480"/>
      <c r="C87" s="6" t="str">
        <f t="shared" si="9"/>
        <v xml:space="preserve"> </v>
      </c>
      <c r="D87" s="7" t="str">
        <f t="shared" si="5"/>
        <v xml:space="preserve"> </v>
      </c>
      <c r="E87" s="486" t="str">
        <f>IF(D87=" "," ",IF(D87="TOPLAM",SUM($E$14:F86),$N$5))</f>
        <v xml:space="preserve"> </v>
      </c>
      <c r="F87" s="486"/>
      <c r="G87" s="486" t="str">
        <f>IF(D87=" "," ",IF(D87="TOPLAM",SUM(G$14:H86),-PPMT($F$8,D87,$F$7,$F$6)))</f>
        <v xml:space="preserve"> </v>
      </c>
      <c r="H87" s="487"/>
      <c r="I87" s="209" t="str">
        <f>IF(D87=" "," ",IF(D87="TOPLAM",SUM(H$14:I86),-IPMT($F$8,D87,$F$7,$F$6)))</f>
        <v xml:space="preserve"> </v>
      </c>
      <c r="J87" s="209" t="str">
        <f>IF(D87=" "," ",IF(J86=0,0,IF(D87="TOPLAM",SUM($J$14:J86),I87*0.1)))</f>
        <v xml:space="preserve"> </v>
      </c>
      <c r="K87" s="107" t="str">
        <f>IF(D87=" "," ",IF(K86=0,0,IF(D87="TOPLAM",SUM($K$14:K86),I87*0.15)))</f>
        <v xml:space="preserve"> </v>
      </c>
      <c r="L87" s="486" t="str">
        <f t="shared" si="6"/>
        <v xml:space="preserve"> </v>
      </c>
      <c r="M87" s="486"/>
      <c r="N87" s="486" t="str">
        <f t="shared" si="7"/>
        <v xml:space="preserve"> </v>
      </c>
      <c r="O87" s="487"/>
      <c r="P87" s="7" t="str">
        <f t="shared" si="8"/>
        <v xml:space="preserve"> </v>
      </c>
      <c r="Q87" s="479"/>
      <c r="R87" s="510"/>
      <c r="S87" s="510"/>
      <c r="T87" s="510"/>
      <c r="U87" s="510"/>
      <c r="V87" s="510"/>
      <c r="W87" s="510"/>
      <c r="X87" s="510"/>
      <c r="Y87" s="510"/>
      <c r="Z87" s="510"/>
      <c r="AA87" s="1"/>
      <c r="AB87" s="1"/>
      <c r="AC87" s="1"/>
      <c r="AD87" s="1"/>
      <c r="AE87" s="1"/>
      <c r="AF87" s="1"/>
      <c r="AG87" s="1"/>
      <c r="AH87" s="1"/>
      <c r="AI87" s="1"/>
    </row>
    <row r="88" spans="1:35" x14ac:dyDescent="0.3">
      <c r="A88" s="510"/>
      <c r="B88" s="480"/>
      <c r="C88" s="6" t="str">
        <f t="shared" si="9"/>
        <v xml:space="preserve"> </v>
      </c>
      <c r="D88" s="7" t="str">
        <f t="shared" si="5"/>
        <v xml:space="preserve"> </v>
      </c>
      <c r="E88" s="486" t="str">
        <f>IF(D88=" "," ",IF(D88="TOPLAM",SUM($E$14:F87),$N$5))</f>
        <v xml:space="preserve"> </v>
      </c>
      <c r="F88" s="486"/>
      <c r="G88" s="486" t="str">
        <f>IF(D88=" "," ",IF(D88="TOPLAM",SUM(G$14:H87),-PPMT($F$8,D88,$F$7,$F$6)))</f>
        <v xml:space="preserve"> </v>
      </c>
      <c r="H88" s="487"/>
      <c r="I88" s="209" t="str">
        <f>IF(D88=" "," ",IF(D88="TOPLAM",SUM(H$14:I87),-IPMT($F$8,D88,$F$7,$F$6)))</f>
        <v xml:space="preserve"> </v>
      </c>
      <c r="J88" s="209" t="str">
        <f>IF(D88=" "," ",IF(J87=0,0,IF(D88="TOPLAM",SUM($J$14:J87),I88*0.1)))</f>
        <v xml:space="preserve"> </v>
      </c>
      <c r="K88" s="107" t="str">
        <f>IF(D88=" "," ",IF(K87=0,0,IF(D88="TOPLAM",SUM($K$14:K87),I88*0.15)))</f>
        <v xml:space="preserve"> </v>
      </c>
      <c r="L88" s="486" t="str">
        <f t="shared" si="6"/>
        <v xml:space="preserve"> </v>
      </c>
      <c r="M88" s="486"/>
      <c r="N88" s="486" t="str">
        <f t="shared" si="7"/>
        <v xml:space="preserve"> </v>
      </c>
      <c r="O88" s="487"/>
      <c r="P88" s="7" t="str">
        <f t="shared" si="8"/>
        <v xml:space="preserve"> </v>
      </c>
      <c r="Q88" s="479"/>
      <c r="R88" s="510"/>
      <c r="S88" s="510"/>
      <c r="T88" s="510"/>
      <c r="U88" s="510"/>
      <c r="V88" s="510"/>
      <c r="W88" s="510"/>
      <c r="X88" s="510"/>
      <c r="Y88" s="510"/>
      <c r="Z88" s="510"/>
      <c r="AA88" s="1"/>
      <c r="AB88" s="1"/>
      <c r="AC88" s="1"/>
      <c r="AD88" s="1"/>
      <c r="AE88" s="1"/>
      <c r="AF88" s="1"/>
      <c r="AG88" s="1"/>
      <c r="AH88" s="1"/>
      <c r="AI88" s="1"/>
    </row>
    <row r="89" spans="1:35" x14ac:dyDescent="0.3">
      <c r="A89" s="510"/>
      <c r="B89" s="480"/>
      <c r="C89" s="6" t="str">
        <f t="shared" si="9"/>
        <v xml:space="preserve"> </v>
      </c>
      <c r="D89" s="7" t="str">
        <f t="shared" si="5"/>
        <v xml:space="preserve"> </v>
      </c>
      <c r="E89" s="486" t="str">
        <f>IF(D89=" "," ",IF(D89="TOPLAM",SUM($E$14:F88),$N$5))</f>
        <v xml:space="preserve"> </v>
      </c>
      <c r="F89" s="486"/>
      <c r="G89" s="486" t="str">
        <f>IF(D89=" "," ",IF(D89="TOPLAM",SUM(G$14:H88),-PPMT($F$8,D89,$F$7,$F$6)))</f>
        <v xml:space="preserve"> </v>
      </c>
      <c r="H89" s="487"/>
      <c r="I89" s="209" t="str">
        <f>IF(D89=" "," ",IF(D89="TOPLAM",SUM(H$14:I88),-IPMT($F$8,D89,$F$7,$F$6)))</f>
        <v xml:space="preserve"> </v>
      </c>
      <c r="J89" s="209" t="str">
        <f>IF(D89=" "," ",IF(J88=0,0,IF(D89="TOPLAM",SUM($J$14:J88),I89*0.1)))</f>
        <v xml:space="preserve"> </v>
      </c>
      <c r="K89" s="107" t="str">
        <f>IF(D89=" "," ",IF(K88=0,0,IF(D89="TOPLAM",SUM($K$14:K88),I89*0.15)))</f>
        <v xml:space="preserve"> </v>
      </c>
      <c r="L89" s="486" t="str">
        <f t="shared" si="6"/>
        <v xml:space="preserve"> </v>
      </c>
      <c r="M89" s="486"/>
      <c r="N89" s="486" t="str">
        <f t="shared" si="7"/>
        <v xml:space="preserve"> </v>
      </c>
      <c r="O89" s="487"/>
      <c r="P89" s="7" t="str">
        <f t="shared" si="8"/>
        <v xml:space="preserve"> </v>
      </c>
      <c r="Q89" s="479"/>
      <c r="R89" s="510"/>
      <c r="S89" s="510"/>
      <c r="T89" s="510"/>
      <c r="U89" s="510"/>
      <c r="V89" s="510"/>
      <c r="W89" s="510"/>
      <c r="X89" s="510"/>
      <c r="Y89" s="510"/>
      <c r="Z89" s="510"/>
      <c r="AA89" s="1"/>
      <c r="AB89" s="1"/>
      <c r="AC89" s="1"/>
      <c r="AD89" s="1"/>
      <c r="AE89" s="1"/>
      <c r="AF89" s="1"/>
      <c r="AG89" s="1"/>
      <c r="AH89" s="1"/>
      <c r="AI89" s="1"/>
    </row>
    <row r="90" spans="1:35" x14ac:dyDescent="0.3">
      <c r="A90" s="510"/>
      <c r="B90" s="480"/>
      <c r="C90" s="6" t="str">
        <f t="shared" si="9"/>
        <v xml:space="preserve"> </v>
      </c>
      <c r="D90" s="7" t="str">
        <f t="shared" si="5"/>
        <v xml:space="preserve"> </v>
      </c>
      <c r="E90" s="486" t="str">
        <f>IF(D90=" "," ",IF(D90="TOPLAM",SUM($E$14:F89),$N$5))</f>
        <v xml:space="preserve"> </v>
      </c>
      <c r="F90" s="486"/>
      <c r="G90" s="486" t="str">
        <f>IF(D90=" "," ",IF(D90="TOPLAM",SUM(G$14:H89),-PPMT($F$8,D90,$F$7,$F$6)))</f>
        <v xml:space="preserve"> </v>
      </c>
      <c r="H90" s="487"/>
      <c r="I90" s="209" t="str">
        <f>IF(D90=" "," ",IF(D90="TOPLAM",SUM(H$14:I89),-IPMT($F$8,D90,$F$7,$F$6)))</f>
        <v xml:space="preserve"> </v>
      </c>
      <c r="J90" s="209" t="str">
        <f>IF(D90=" "," ",IF(J89=0,0,IF(D90="TOPLAM",SUM($J$14:J89),I90*0.1)))</f>
        <v xml:space="preserve"> </v>
      </c>
      <c r="K90" s="107" t="str">
        <f>IF(D90=" "," ",IF(K89=0,0,IF(D90="TOPLAM",SUM($K$14:K89),I90*0.15)))</f>
        <v xml:space="preserve"> </v>
      </c>
      <c r="L90" s="486" t="str">
        <f t="shared" si="6"/>
        <v xml:space="preserve"> </v>
      </c>
      <c r="M90" s="486"/>
      <c r="N90" s="486" t="str">
        <f t="shared" si="7"/>
        <v xml:space="preserve"> </v>
      </c>
      <c r="O90" s="487"/>
      <c r="P90" s="7" t="str">
        <f t="shared" si="8"/>
        <v xml:space="preserve"> </v>
      </c>
      <c r="Q90" s="479"/>
      <c r="R90" s="510"/>
      <c r="S90" s="510"/>
      <c r="T90" s="510"/>
      <c r="U90" s="510"/>
      <c r="V90" s="510"/>
      <c r="W90" s="510"/>
      <c r="X90" s="510"/>
      <c r="Y90" s="510"/>
      <c r="Z90" s="510"/>
      <c r="AA90" s="1"/>
      <c r="AB90" s="1"/>
      <c r="AC90" s="1"/>
      <c r="AD90" s="1"/>
      <c r="AE90" s="1"/>
      <c r="AF90" s="1"/>
      <c r="AG90" s="1"/>
      <c r="AH90" s="1"/>
      <c r="AI90" s="1"/>
    </row>
    <row r="91" spans="1:35" x14ac:dyDescent="0.3">
      <c r="A91" s="510"/>
      <c r="B91" s="480"/>
      <c r="C91" s="6" t="str">
        <f t="shared" si="9"/>
        <v xml:space="preserve"> </v>
      </c>
      <c r="D91" s="7" t="str">
        <f t="shared" ref="D91:D134" si="10">IF(D90=$F$7,"TOPLAM",IF(D90=" "," ",IF(D90="TOPLAM"," ",D90+1)))</f>
        <v xml:space="preserve"> </v>
      </c>
      <c r="E91" s="486" t="str">
        <f>IF(D91=" "," ",IF(D91="TOPLAM",SUM($E$14:F90),$N$5))</f>
        <v xml:space="preserve"> </v>
      </c>
      <c r="F91" s="486"/>
      <c r="G91" s="486" t="str">
        <f>IF(D91=" "," ",IF(D91="TOPLAM",SUM(G$14:H90),-PPMT($F$8,D91,$F$7,$F$6)))</f>
        <v xml:space="preserve"> </v>
      </c>
      <c r="H91" s="487"/>
      <c r="I91" s="209" t="str">
        <f>IF(D91=" "," ",IF(D91="TOPLAM",SUM(H$14:I90),-IPMT($F$8,D91,$F$7,$F$6)))</f>
        <v xml:space="preserve"> </v>
      </c>
      <c r="J91" s="209" t="str">
        <f>IF(D91=" "," ",IF(J90=0,0,IF(D91="TOPLAM",SUM($J$14:J90),I91*0.1)))</f>
        <v xml:space="preserve"> </v>
      </c>
      <c r="K91" s="107" t="str">
        <f>IF(D91=" "," ",IF(K90=0,0,IF(D91="TOPLAM",SUM($K$14:K90),I91*0.15)))</f>
        <v xml:space="preserve"> </v>
      </c>
      <c r="L91" s="486" t="str">
        <f t="shared" ref="L91:L134" si="11">IF(D91=" "," ",IF(D91="TOPLAM"," ",N90))</f>
        <v xml:space="preserve"> </v>
      </c>
      <c r="M91" s="486"/>
      <c r="N91" s="486" t="str">
        <f t="shared" si="7"/>
        <v xml:space="preserve"> </v>
      </c>
      <c r="O91" s="487"/>
      <c r="P91" s="7" t="str">
        <f t="shared" si="8"/>
        <v xml:space="preserve"> </v>
      </c>
      <c r="Q91" s="479"/>
      <c r="R91" s="510"/>
      <c r="S91" s="510"/>
      <c r="T91" s="510"/>
      <c r="U91" s="510"/>
      <c r="V91" s="510"/>
      <c r="W91" s="510"/>
      <c r="X91" s="510"/>
      <c r="Y91" s="510"/>
      <c r="Z91" s="510"/>
      <c r="AA91" s="1"/>
      <c r="AB91" s="1"/>
      <c r="AC91" s="1"/>
      <c r="AD91" s="1"/>
      <c r="AE91" s="1"/>
      <c r="AF91" s="1"/>
      <c r="AG91" s="1"/>
      <c r="AH91" s="1"/>
      <c r="AI91" s="1"/>
    </row>
    <row r="92" spans="1:35" x14ac:dyDescent="0.3">
      <c r="A92" s="510"/>
      <c r="B92" s="480"/>
      <c r="C92" s="6" t="str">
        <f t="shared" si="9"/>
        <v xml:space="preserve"> </v>
      </c>
      <c r="D92" s="7" t="str">
        <f t="shared" si="10"/>
        <v xml:space="preserve"> </v>
      </c>
      <c r="E92" s="486" t="str">
        <f>IF(D92=" "," ",IF(D92="TOPLAM",SUM($E$14:F91),$N$5))</f>
        <v xml:space="preserve"> </v>
      </c>
      <c r="F92" s="486"/>
      <c r="G92" s="486" t="str">
        <f>IF(D92=" "," ",IF(D92="TOPLAM",SUM(G$14:H91),-PPMT($F$8,D92,$F$7,$F$6)))</f>
        <v xml:space="preserve"> </v>
      </c>
      <c r="H92" s="487"/>
      <c r="I92" s="209" t="str">
        <f>IF(D92=" "," ",IF(D92="TOPLAM",SUM(H$14:I91),-IPMT($F$8,D92,$F$7,$F$6)))</f>
        <v xml:space="preserve"> </v>
      </c>
      <c r="J92" s="209" t="str">
        <f>IF(D92=" "," ",IF(J91=0,0,IF(D92="TOPLAM",SUM($J$14:J91),I92*0.1)))</f>
        <v xml:space="preserve"> </v>
      </c>
      <c r="K92" s="107" t="str">
        <f>IF(D92=" "," ",IF(K91=0,0,IF(D92="TOPLAM",SUM($K$14:K91),I92*0.15)))</f>
        <v xml:space="preserve"> </v>
      </c>
      <c r="L92" s="486" t="str">
        <f t="shared" si="11"/>
        <v xml:space="preserve"> </v>
      </c>
      <c r="M92" s="486"/>
      <c r="N92" s="486" t="str">
        <f t="shared" si="7"/>
        <v xml:space="preserve"> </v>
      </c>
      <c r="O92" s="487"/>
      <c r="P92" s="7" t="str">
        <f t="shared" si="8"/>
        <v xml:space="preserve"> </v>
      </c>
      <c r="Q92" s="479"/>
      <c r="R92" s="510"/>
      <c r="S92" s="510"/>
      <c r="T92" s="510"/>
      <c r="U92" s="510"/>
      <c r="V92" s="510"/>
      <c r="W92" s="510"/>
      <c r="X92" s="510"/>
      <c r="Y92" s="510"/>
      <c r="Z92" s="510"/>
      <c r="AA92" s="1"/>
      <c r="AB92" s="1"/>
      <c r="AC92" s="1"/>
      <c r="AD92" s="1"/>
      <c r="AE92" s="1"/>
      <c r="AF92" s="1"/>
      <c r="AG92" s="1"/>
      <c r="AH92" s="1"/>
      <c r="AI92" s="1"/>
    </row>
    <row r="93" spans="1:35" x14ac:dyDescent="0.3">
      <c r="A93" s="510"/>
      <c r="B93" s="480"/>
      <c r="C93" s="6" t="str">
        <f t="shared" si="9"/>
        <v xml:space="preserve"> </v>
      </c>
      <c r="D93" s="7" t="str">
        <f t="shared" si="10"/>
        <v xml:space="preserve"> </v>
      </c>
      <c r="E93" s="486" t="str">
        <f>IF(D93=" "," ",IF(D93="TOPLAM",SUM($E$14:F92),$N$5))</f>
        <v xml:space="preserve"> </v>
      </c>
      <c r="F93" s="486"/>
      <c r="G93" s="486" t="str">
        <f>IF(D93=" "," ",IF(D93="TOPLAM",SUM(G$14:H92),-PPMT($F$8,D93,$F$7,$F$6)))</f>
        <v xml:space="preserve"> </v>
      </c>
      <c r="H93" s="487"/>
      <c r="I93" s="209" t="str">
        <f>IF(D93=" "," ",IF(D93="TOPLAM",SUM(H$14:I92),-IPMT($F$8,D93,$F$7,$F$6)))</f>
        <v xml:space="preserve"> </v>
      </c>
      <c r="J93" s="209" t="str">
        <f>IF(D93=" "," ",IF(J92=0,0,IF(D93="TOPLAM",SUM($J$14:J92),I93*0.1)))</f>
        <v xml:space="preserve"> </v>
      </c>
      <c r="K93" s="107" t="str">
        <f>IF(D93=" "," ",IF(K92=0,0,IF(D93="TOPLAM",SUM($K$14:K92),I93*0.15)))</f>
        <v xml:space="preserve"> </v>
      </c>
      <c r="L93" s="486" t="str">
        <f t="shared" si="11"/>
        <v xml:space="preserve"> </v>
      </c>
      <c r="M93" s="486"/>
      <c r="N93" s="486" t="str">
        <f t="shared" si="7"/>
        <v xml:space="preserve"> </v>
      </c>
      <c r="O93" s="487"/>
      <c r="P93" s="7" t="str">
        <f t="shared" si="8"/>
        <v xml:space="preserve"> </v>
      </c>
      <c r="Q93" s="479"/>
      <c r="R93" s="510"/>
      <c r="S93" s="510"/>
      <c r="T93" s="510"/>
      <c r="U93" s="510"/>
      <c r="V93" s="510"/>
      <c r="W93" s="510"/>
      <c r="X93" s="510"/>
      <c r="Y93" s="510"/>
      <c r="Z93" s="510"/>
      <c r="AA93" s="1"/>
      <c r="AB93" s="1"/>
      <c r="AC93" s="1"/>
      <c r="AD93" s="1"/>
      <c r="AE93" s="1"/>
      <c r="AF93" s="1"/>
      <c r="AG93" s="1"/>
      <c r="AH93" s="1"/>
      <c r="AI93" s="1"/>
    </row>
    <row r="94" spans="1:35" x14ac:dyDescent="0.3">
      <c r="A94" s="510"/>
      <c r="B94" s="480"/>
      <c r="C94" s="6" t="str">
        <f t="shared" si="9"/>
        <v xml:space="preserve"> </v>
      </c>
      <c r="D94" s="7" t="str">
        <f t="shared" si="10"/>
        <v xml:space="preserve"> </v>
      </c>
      <c r="E94" s="486" t="str">
        <f>IF(D94=" "," ",IF(D94="TOPLAM",SUM($E$14:F93),$N$5))</f>
        <v xml:space="preserve"> </v>
      </c>
      <c r="F94" s="486"/>
      <c r="G94" s="486" t="str">
        <f>IF(D94=" "," ",IF(D94="TOPLAM",SUM(G$14:H93),-PPMT($F$8,D94,$F$7,$F$6)))</f>
        <v xml:space="preserve"> </v>
      </c>
      <c r="H94" s="487"/>
      <c r="I94" s="209" t="str">
        <f>IF(D94=" "," ",IF(D94="TOPLAM",SUM(H$14:I93),-IPMT($F$8,D94,$F$7,$F$6)))</f>
        <v xml:space="preserve"> </v>
      </c>
      <c r="J94" s="209" t="str">
        <f>IF(D94=" "," ",IF(J93=0,0,IF(D94="TOPLAM",SUM($J$14:J93),I94*0.1)))</f>
        <v xml:space="preserve"> </v>
      </c>
      <c r="K94" s="107" t="str">
        <f>IF(D94=" "," ",IF(K93=0,0,IF(D94="TOPLAM",SUM($K$14:K93),I94*0.15)))</f>
        <v xml:space="preserve"> </v>
      </c>
      <c r="L94" s="486" t="str">
        <f t="shared" si="11"/>
        <v xml:space="preserve"> </v>
      </c>
      <c r="M94" s="486"/>
      <c r="N94" s="486" t="str">
        <f t="shared" si="7"/>
        <v xml:space="preserve"> </v>
      </c>
      <c r="O94" s="487"/>
      <c r="P94" s="7" t="str">
        <f t="shared" si="8"/>
        <v xml:space="preserve"> </v>
      </c>
      <c r="Q94" s="479"/>
      <c r="R94" s="510"/>
      <c r="S94" s="510"/>
      <c r="T94" s="510"/>
      <c r="U94" s="510"/>
      <c r="V94" s="510"/>
      <c r="W94" s="510"/>
      <c r="X94" s="510"/>
      <c r="Y94" s="510"/>
      <c r="Z94" s="510"/>
      <c r="AA94" s="1"/>
      <c r="AB94" s="1"/>
      <c r="AC94" s="1"/>
      <c r="AD94" s="1"/>
      <c r="AE94" s="1"/>
      <c r="AF94" s="1"/>
      <c r="AG94" s="1"/>
      <c r="AH94" s="1"/>
      <c r="AI94" s="1"/>
    </row>
    <row r="95" spans="1:35" x14ac:dyDescent="0.3">
      <c r="A95" s="510"/>
      <c r="B95" s="480"/>
      <c r="C95" s="6" t="str">
        <f t="shared" si="9"/>
        <v xml:space="preserve"> </v>
      </c>
      <c r="D95" s="7" t="str">
        <f t="shared" si="10"/>
        <v xml:space="preserve"> </v>
      </c>
      <c r="E95" s="486" t="str">
        <f>IF(D95=" "," ",IF(D95="TOPLAM",SUM($E$14:F94),$N$5))</f>
        <v xml:space="preserve"> </v>
      </c>
      <c r="F95" s="486"/>
      <c r="G95" s="486" t="str">
        <f>IF(D95=" "," ",IF(D95="TOPLAM",SUM(G$14:H94),-PPMT($F$8,D95,$F$7,$F$6)))</f>
        <v xml:space="preserve"> </v>
      </c>
      <c r="H95" s="487"/>
      <c r="I95" s="209" t="str">
        <f>IF(D95=" "," ",IF(D95="TOPLAM",SUM(H$14:I94),-IPMT($F$8,D95,$F$7,$F$6)))</f>
        <v xml:space="preserve"> </v>
      </c>
      <c r="J95" s="209" t="str">
        <f>IF(D95=" "," ",IF(J94=0,0,IF(D95="TOPLAM",SUM($J$14:J94),I95*0.1)))</f>
        <v xml:space="preserve"> </v>
      </c>
      <c r="K95" s="107" t="str">
        <f>IF(D95=" "," ",IF(K94=0,0,IF(D95="TOPLAM",SUM($K$14:K94),I95*0.15)))</f>
        <v xml:space="preserve"> </v>
      </c>
      <c r="L95" s="486" t="str">
        <f t="shared" si="11"/>
        <v xml:space="preserve"> </v>
      </c>
      <c r="M95" s="486"/>
      <c r="N95" s="486" t="str">
        <f t="shared" si="7"/>
        <v xml:space="preserve"> </v>
      </c>
      <c r="O95" s="487"/>
      <c r="P95" s="7" t="str">
        <f t="shared" si="8"/>
        <v xml:space="preserve"> </v>
      </c>
      <c r="Q95" s="479"/>
      <c r="R95" s="510"/>
      <c r="S95" s="510"/>
      <c r="T95" s="510"/>
      <c r="U95" s="510"/>
      <c r="V95" s="510"/>
      <c r="W95" s="510"/>
      <c r="X95" s="510"/>
      <c r="Y95" s="510"/>
      <c r="Z95" s="510"/>
      <c r="AA95" s="1"/>
      <c r="AB95" s="1"/>
      <c r="AC95" s="1"/>
      <c r="AD95" s="1"/>
      <c r="AE95" s="1"/>
      <c r="AF95" s="1"/>
      <c r="AG95" s="1"/>
      <c r="AH95" s="1"/>
      <c r="AI95" s="1"/>
    </row>
    <row r="96" spans="1:35" x14ac:dyDescent="0.3">
      <c r="A96" s="510"/>
      <c r="B96" s="480"/>
      <c r="C96" s="6" t="str">
        <f t="shared" si="9"/>
        <v xml:space="preserve"> </v>
      </c>
      <c r="D96" s="7" t="str">
        <f t="shared" si="10"/>
        <v xml:space="preserve"> </v>
      </c>
      <c r="E96" s="486" t="str">
        <f>IF(D96=" "," ",IF(D96="TOPLAM",SUM($E$14:F95),$N$5))</f>
        <v xml:space="preserve"> </v>
      </c>
      <c r="F96" s="486"/>
      <c r="G96" s="486" t="str">
        <f>IF(D96=" "," ",IF(D96="TOPLAM",SUM(G$14:H95),-PPMT($F$8,D96,$F$7,$F$6)))</f>
        <v xml:space="preserve"> </v>
      </c>
      <c r="H96" s="487"/>
      <c r="I96" s="209" t="str">
        <f>IF(D96=" "," ",IF(D96="TOPLAM",SUM(H$14:I95),-IPMT($F$8,D96,$F$7,$F$6)))</f>
        <v xml:space="preserve"> </v>
      </c>
      <c r="J96" s="209" t="str">
        <f>IF(D96=" "," ",IF(J95=0,0,IF(D96="TOPLAM",SUM($J$14:J95),I96*0.1)))</f>
        <v xml:space="preserve"> </v>
      </c>
      <c r="K96" s="107" t="str">
        <f>IF(D96=" "," ",IF(K95=0,0,IF(D96="TOPLAM",SUM($K$14:K95),I96*0.15)))</f>
        <v xml:space="preserve"> </v>
      </c>
      <c r="L96" s="486" t="str">
        <f t="shared" si="11"/>
        <v xml:space="preserve"> </v>
      </c>
      <c r="M96" s="486"/>
      <c r="N96" s="486" t="str">
        <f t="shared" si="7"/>
        <v xml:space="preserve"> </v>
      </c>
      <c r="O96" s="487"/>
      <c r="P96" s="7" t="str">
        <f t="shared" si="8"/>
        <v xml:space="preserve"> </v>
      </c>
      <c r="Q96" s="479"/>
      <c r="R96" s="510"/>
      <c r="S96" s="510"/>
      <c r="T96" s="510"/>
      <c r="U96" s="510"/>
      <c r="V96" s="510"/>
      <c r="W96" s="510"/>
      <c r="X96" s="510"/>
      <c r="Y96" s="510"/>
      <c r="Z96" s="510"/>
      <c r="AA96" s="1"/>
      <c r="AB96" s="1"/>
      <c r="AC96" s="1"/>
      <c r="AD96" s="1"/>
      <c r="AE96" s="1"/>
      <c r="AF96" s="1"/>
      <c r="AG96" s="1"/>
      <c r="AH96" s="1"/>
      <c r="AI96" s="1"/>
    </row>
    <row r="97" spans="1:35" x14ac:dyDescent="0.3">
      <c r="A97" s="510"/>
      <c r="B97" s="480"/>
      <c r="C97" s="6" t="str">
        <f t="shared" si="9"/>
        <v xml:space="preserve"> </v>
      </c>
      <c r="D97" s="7" t="str">
        <f t="shared" si="10"/>
        <v xml:space="preserve"> </v>
      </c>
      <c r="E97" s="486" t="str">
        <f>IF(D97=" "," ",IF(D97="TOPLAM",SUM($E$14:F96),$N$5))</f>
        <v xml:space="preserve"> </v>
      </c>
      <c r="F97" s="486"/>
      <c r="G97" s="486" t="str">
        <f>IF(D97=" "," ",IF(D97="TOPLAM",SUM(G$14:H96),-PPMT($F$8,D97,$F$7,$F$6)))</f>
        <v xml:space="preserve"> </v>
      </c>
      <c r="H97" s="487"/>
      <c r="I97" s="209" t="str">
        <f>IF(D97=" "," ",IF(D97="TOPLAM",SUM(H$14:I96),-IPMT($F$8,D97,$F$7,$F$6)))</f>
        <v xml:space="preserve"> </v>
      </c>
      <c r="J97" s="209" t="str">
        <f>IF(D97=" "," ",IF(J96=0,0,IF(D97="TOPLAM",SUM($J$14:J96),I97*0.1)))</f>
        <v xml:space="preserve"> </v>
      </c>
      <c r="K97" s="107" t="str">
        <f>IF(D97=" "," ",IF(K96=0,0,IF(D97="TOPLAM",SUM($K$14:K96),I97*0.15)))</f>
        <v xml:space="preserve"> </v>
      </c>
      <c r="L97" s="486" t="str">
        <f t="shared" si="11"/>
        <v xml:space="preserve"> </v>
      </c>
      <c r="M97" s="486"/>
      <c r="N97" s="486" t="str">
        <f t="shared" si="7"/>
        <v xml:space="preserve"> </v>
      </c>
      <c r="O97" s="487"/>
      <c r="P97" s="7" t="str">
        <f t="shared" si="8"/>
        <v xml:space="preserve"> </v>
      </c>
      <c r="Q97" s="479"/>
      <c r="R97" s="510"/>
      <c r="S97" s="510"/>
      <c r="T97" s="510"/>
      <c r="U97" s="510"/>
      <c r="V97" s="510"/>
      <c r="W97" s="510"/>
      <c r="X97" s="510"/>
      <c r="Y97" s="510"/>
      <c r="Z97" s="510"/>
      <c r="AA97" s="1"/>
      <c r="AB97" s="1"/>
      <c r="AC97" s="1"/>
      <c r="AD97" s="1"/>
      <c r="AE97" s="1"/>
      <c r="AF97" s="1"/>
      <c r="AG97" s="1"/>
      <c r="AH97" s="1"/>
      <c r="AI97" s="1"/>
    </row>
    <row r="98" spans="1:35" x14ac:dyDescent="0.3">
      <c r="A98" s="510"/>
      <c r="B98" s="480"/>
      <c r="C98" s="6" t="str">
        <f t="shared" si="9"/>
        <v xml:space="preserve"> </v>
      </c>
      <c r="D98" s="7" t="str">
        <f t="shared" si="10"/>
        <v xml:space="preserve"> </v>
      </c>
      <c r="E98" s="486" t="str">
        <f>IF(D98=" "," ",IF(D98="TOPLAM",SUM($E$14:F97),$N$5))</f>
        <v xml:space="preserve"> </v>
      </c>
      <c r="F98" s="486"/>
      <c r="G98" s="486" t="str">
        <f>IF(D98=" "," ",IF(D98="TOPLAM",SUM(G$14:H97),-PPMT($F$8,D98,$F$7,$F$6)))</f>
        <v xml:space="preserve"> </v>
      </c>
      <c r="H98" s="487"/>
      <c r="I98" s="209" t="str">
        <f>IF(D98=" "," ",IF(D98="TOPLAM",SUM(H$14:I97),-IPMT($F$8,D98,$F$7,$F$6)))</f>
        <v xml:space="preserve"> </v>
      </c>
      <c r="J98" s="209" t="str">
        <f>IF(D98=" "," ",IF(J97=0,0,IF(D98="TOPLAM",SUM($J$14:J97),I98*0.1)))</f>
        <v xml:space="preserve"> </v>
      </c>
      <c r="K98" s="107" t="str">
        <f>IF(D98=" "," ",IF(K97=0,0,IF(D98="TOPLAM",SUM($K$14:K97),I98*0.15)))</f>
        <v xml:space="preserve"> </v>
      </c>
      <c r="L98" s="486" t="str">
        <f t="shared" si="11"/>
        <v xml:space="preserve"> </v>
      </c>
      <c r="M98" s="486"/>
      <c r="N98" s="486" t="str">
        <f t="shared" si="7"/>
        <v xml:space="preserve"> </v>
      </c>
      <c r="O98" s="487"/>
      <c r="P98" s="7" t="str">
        <f t="shared" si="8"/>
        <v xml:space="preserve"> </v>
      </c>
      <c r="Q98" s="479"/>
      <c r="R98" s="510"/>
      <c r="S98" s="510"/>
      <c r="T98" s="510"/>
      <c r="U98" s="510"/>
      <c r="V98" s="510"/>
      <c r="W98" s="510"/>
      <c r="X98" s="510"/>
      <c r="Y98" s="510"/>
      <c r="Z98" s="510"/>
      <c r="AA98" s="1"/>
      <c r="AB98" s="1"/>
      <c r="AC98" s="1"/>
      <c r="AD98" s="1"/>
      <c r="AE98" s="1"/>
      <c r="AF98" s="1"/>
      <c r="AG98" s="1"/>
      <c r="AH98" s="1"/>
      <c r="AI98" s="1"/>
    </row>
    <row r="99" spans="1:35" x14ac:dyDescent="0.3">
      <c r="A99" s="510"/>
      <c r="B99" s="480"/>
      <c r="C99" s="6" t="str">
        <f t="shared" si="9"/>
        <v xml:space="preserve"> </v>
      </c>
      <c r="D99" s="7" t="str">
        <f t="shared" si="10"/>
        <v xml:space="preserve"> </v>
      </c>
      <c r="E99" s="486" t="str">
        <f>IF(D99=" "," ",IF(D99="TOPLAM",SUM($E$14:F98),$N$5))</f>
        <v xml:space="preserve"> </v>
      </c>
      <c r="F99" s="486"/>
      <c r="G99" s="486" t="str">
        <f>IF(D99=" "," ",IF(D99="TOPLAM",SUM(G$14:H98),-PPMT($F$8,D99,$F$7,$F$6)))</f>
        <v xml:space="preserve"> </v>
      </c>
      <c r="H99" s="487"/>
      <c r="I99" s="209" t="str">
        <f>IF(D99=" "," ",IF(D99="TOPLAM",SUM(H$14:I98),-IPMT($F$8,D99,$F$7,$F$6)))</f>
        <v xml:space="preserve"> </v>
      </c>
      <c r="J99" s="209" t="str">
        <f>IF(D99=" "," ",IF(J98=0,0,IF(D99="TOPLAM",SUM($J$14:J98),I99*0.1)))</f>
        <v xml:space="preserve"> </v>
      </c>
      <c r="K99" s="107" t="str">
        <f>IF(D99=" "," ",IF(K98=0,0,IF(D99="TOPLAM",SUM($K$14:K98),I99*0.15)))</f>
        <v xml:space="preserve"> </v>
      </c>
      <c r="L99" s="486" t="str">
        <f t="shared" si="11"/>
        <v xml:space="preserve"> </v>
      </c>
      <c r="M99" s="486"/>
      <c r="N99" s="486" t="str">
        <f t="shared" si="7"/>
        <v xml:space="preserve"> </v>
      </c>
      <c r="O99" s="487"/>
      <c r="P99" s="7" t="str">
        <f t="shared" si="8"/>
        <v xml:space="preserve"> </v>
      </c>
      <c r="Q99" s="479"/>
      <c r="R99" s="510"/>
      <c r="S99" s="510"/>
      <c r="T99" s="510"/>
      <c r="U99" s="510"/>
      <c r="V99" s="510"/>
      <c r="W99" s="510"/>
      <c r="X99" s="510"/>
      <c r="Y99" s="510"/>
      <c r="Z99" s="510"/>
      <c r="AA99" s="1"/>
      <c r="AB99" s="1"/>
      <c r="AC99" s="1"/>
      <c r="AD99" s="1"/>
      <c r="AE99" s="1"/>
      <c r="AF99" s="1"/>
      <c r="AG99" s="1"/>
      <c r="AH99" s="1"/>
      <c r="AI99" s="1"/>
    </row>
    <row r="100" spans="1:35" x14ac:dyDescent="0.3">
      <c r="A100" s="510"/>
      <c r="B100" s="480"/>
      <c r="C100" s="6" t="str">
        <f t="shared" si="9"/>
        <v xml:space="preserve"> </v>
      </c>
      <c r="D100" s="7" t="str">
        <f t="shared" si="10"/>
        <v xml:space="preserve"> </v>
      </c>
      <c r="E100" s="486" t="str">
        <f>IF(D100=" "," ",IF(D100="TOPLAM",SUM($E$14:F99),$N$5))</f>
        <v xml:space="preserve"> </v>
      </c>
      <c r="F100" s="486"/>
      <c r="G100" s="486" t="str">
        <f>IF(D100=" "," ",IF(D100="TOPLAM",SUM(G$14:H99),-PPMT($F$8,D100,$F$7,$F$6)))</f>
        <v xml:space="preserve"> </v>
      </c>
      <c r="H100" s="487"/>
      <c r="I100" s="209" t="str">
        <f>IF(D100=" "," ",IF(D100="TOPLAM",SUM(H$14:I99),-IPMT($F$8,D100,$F$7,$F$6)))</f>
        <v xml:space="preserve"> </v>
      </c>
      <c r="J100" s="209" t="str">
        <f>IF(D100=" "," ",IF(J99=0,0,IF(D100="TOPLAM",SUM($J$14:J99),I100*0.1)))</f>
        <v xml:space="preserve"> </v>
      </c>
      <c r="K100" s="107" t="str">
        <f>IF(D100=" "," ",IF(K99=0,0,IF(D100="TOPLAM",SUM($K$14:K99),I100*0.15)))</f>
        <v xml:space="preserve"> </v>
      </c>
      <c r="L100" s="486" t="str">
        <f t="shared" si="11"/>
        <v xml:space="preserve"> </v>
      </c>
      <c r="M100" s="486"/>
      <c r="N100" s="486" t="str">
        <f t="shared" si="7"/>
        <v xml:space="preserve"> </v>
      </c>
      <c r="O100" s="487"/>
      <c r="P100" s="7" t="str">
        <f t="shared" si="8"/>
        <v xml:space="preserve"> </v>
      </c>
      <c r="Q100" s="479"/>
      <c r="R100" s="510"/>
      <c r="S100" s="510"/>
      <c r="T100" s="510"/>
      <c r="U100" s="510"/>
      <c r="V100" s="510"/>
      <c r="W100" s="510"/>
      <c r="X100" s="510"/>
      <c r="Y100" s="510"/>
      <c r="Z100" s="510"/>
      <c r="AA100" s="1"/>
      <c r="AB100" s="1"/>
      <c r="AC100" s="1"/>
      <c r="AD100" s="1"/>
      <c r="AE100" s="1"/>
      <c r="AF100" s="1"/>
      <c r="AG100" s="1"/>
      <c r="AH100" s="1"/>
      <c r="AI100" s="1"/>
    </row>
    <row r="101" spans="1:35" x14ac:dyDescent="0.3">
      <c r="A101" s="510"/>
      <c r="B101" s="480"/>
      <c r="C101" s="6" t="str">
        <f t="shared" si="9"/>
        <v xml:space="preserve"> </v>
      </c>
      <c r="D101" s="7" t="str">
        <f t="shared" si="10"/>
        <v xml:space="preserve"> </v>
      </c>
      <c r="E101" s="486" t="str">
        <f>IF(D101=" "," ",IF(D101="TOPLAM",SUM($E$14:F100),$N$5))</f>
        <v xml:space="preserve"> </v>
      </c>
      <c r="F101" s="486"/>
      <c r="G101" s="486" t="str">
        <f>IF(D101=" "," ",IF(D101="TOPLAM",SUM(G$14:H100),-PPMT($F$8,D101,$F$7,$F$6)))</f>
        <v xml:space="preserve"> </v>
      </c>
      <c r="H101" s="487"/>
      <c r="I101" s="209" t="str">
        <f>IF(D101=" "," ",IF(D101="TOPLAM",SUM(H$14:I100),-IPMT($F$8,D101,$F$7,$F$6)))</f>
        <v xml:space="preserve"> </v>
      </c>
      <c r="J101" s="209" t="str">
        <f>IF(D101=" "," ",IF(J100=0,0,IF(D101="TOPLAM",SUM($J$14:J100),I101*0.1)))</f>
        <v xml:space="preserve"> </v>
      </c>
      <c r="K101" s="107" t="str">
        <f>IF(D101=" "," ",IF(K100=0,0,IF(D101="TOPLAM",SUM($K$14:K100),I101*0.15)))</f>
        <v xml:space="preserve"> </v>
      </c>
      <c r="L101" s="486" t="str">
        <f t="shared" si="11"/>
        <v xml:space="preserve"> </v>
      </c>
      <c r="M101" s="486"/>
      <c r="N101" s="486" t="str">
        <f t="shared" si="7"/>
        <v xml:space="preserve"> </v>
      </c>
      <c r="O101" s="487"/>
      <c r="P101" s="7" t="str">
        <f t="shared" si="8"/>
        <v xml:space="preserve"> </v>
      </c>
      <c r="Q101" s="479"/>
      <c r="R101" s="510"/>
      <c r="S101" s="510"/>
      <c r="T101" s="510"/>
      <c r="U101" s="510"/>
      <c r="V101" s="510"/>
      <c r="W101" s="510"/>
      <c r="X101" s="510"/>
      <c r="Y101" s="510"/>
      <c r="Z101" s="510"/>
      <c r="AA101" s="1"/>
      <c r="AB101" s="1"/>
      <c r="AC101" s="1"/>
      <c r="AD101" s="1"/>
      <c r="AE101" s="1"/>
      <c r="AF101" s="1"/>
      <c r="AG101" s="1"/>
      <c r="AH101" s="1"/>
      <c r="AI101" s="1"/>
    </row>
    <row r="102" spans="1:35" x14ac:dyDescent="0.3">
      <c r="A102" s="510"/>
      <c r="B102" s="480"/>
      <c r="C102" s="6" t="str">
        <f t="shared" si="9"/>
        <v xml:space="preserve"> </v>
      </c>
      <c r="D102" s="7" t="str">
        <f t="shared" si="10"/>
        <v xml:space="preserve"> </v>
      </c>
      <c r="E102" s="486" t="str">
        <f>IF(D102=" "," ",IF(D102="TOPLAM",SUM($E$14:F101),$N$5))</f>
        <v xml:space="preserve"> </v>
      </c>
      <c r="F102" s="486"/>
      <c r="G102" s="486" t="str">
        <f>IF(D102=" "," ",IF(D102="TOPLAM",SUM(G$14:H101),-PPMT($F$8,D102,$F$7,$F$6)))</f>
        <v xml:space="preserve"> </v>
      </c>
      <c r="H102" s="487"/>
      <c r="I102" s="209" t="str">
        <f>IF(D102=" "," ",IF(D102="TOPLAM",SUM(H$14:I101),-IPMT($F$8,D102,$F$7,$F$6)))</f>
        <v xml:space="preserve"> </v>
      </c>
      <c r="J102" s="209" t="str">
        <f>IF(D102=" "," ",IF(J101=0,0,IF(D102="TOPLAM",SUM($J$14:J101),I102*0.1)))</f>
        <v xml:space="preserve"> </v>
      </c>
      <c r="K102" s="107" t="str">
        <f>IF(D102=" "," ",IF(K101=0,0,IF(D102="TOPLAM",SUM($K$14:K101),I102*0.15)))</f>
        <v xml:space="preserve"> </v>
      </c>
      <c r="L102" s="486" t="str">
        <f t="shared" si="11"/>
        <v xml:space="preserve"> </v>
      </c>
      <c r="M102" s="486"/>
      <c r="N102" s="486" t="str">
        <f t="shared" si="7"/>
        <v xml:space="preserve"> </v>
      </c>
      <c r="O102" s="487"/>
      <c r="P102" s="7" t="str">
        <f t="shared" si="8"/>
        <v xml:space="preserve"> </v>
      </c>
      <c r="Q102" s="479"/>
      <c r="R102" s="510"/>
      <c r="S102" s="510"/>
      <c r="T102" s="510"/>
      <c r="U102" s="510"/>
      <c r="V102" s="510"/>
      <c r="W102" s="510"/>
      <c r="X102" s="510"/>
      <c r="Y102" s="510"/>
      <c r="Z102" s="510"/>
      <c r="AA102" s="1"/>
      <c r="AB102" s="1"/>
      <c r="AC102" s="1"/>
      <c r="AD102" s="1"/>
      <c r="AE102" s="1"/>
      <c r="AF102" s="1"/>
      <c r="AG102" s="1"/>
      <c r="AH102" s="1"/>
      <c r="AI102" s="1"/>
    </row>
    <row r="103" spans="1:35" x14ac:dyDescent="0.3">
      <c r="A103" s="510"/>
      <c r="B103" s="480"/>
      <c r="C103" s="6" t="str">
        <f t="shared" si="9"/>
        <v xml:space="preserve"> </v>
      </c>
      <c r="D103" s="7" t="str">
        <f t="shared" si="10"/>
        <v xml:space="preserve"> </v>
      </c>
      <c r="E103" s="486" t="str">
        <f>IF(D103=" "," ",IF(D103="TOPLAM",SUM($E$14:F102),$N$5))</f>
        <v xml:space="preserve"> </v>
      </c>
      <c r="F103" s="486"/>
      <c r="G103" s="486" t="str">
        <f>IF(D103=" "," ",IF(D103="TOPLAM",SUM(G$14:H102),-PPMT($F$8,D103,$F$7,$F$6)))</f>
        <v xml:space="preserve"> </v>
      </c>
      <c r="H103" s="487"/>
      <c r="I103" s="209" t="str">
        <f>IF(D103=" "," ",IF(D103="TOPLAM",SUM(H$14:I102),-IPMT($F$8,D103,$F$7,$F$6)))</f>
        <v xml:space="preserve"> </v>
      </c>
      <c r="J103" s="209" t="str">
        <f>IF(D103=" "," ",IF(J102=0,0,IF(D103="TOPLAM",SUM($J$14:J102),I103*0.1)))</f>
        <v xml:space="preserve"> </v>
      </c>
      <c r="K103" s="107" t="str">
        <f>IF(D103=" "," ",IF(K102=0,0,IF(D103="TOPLAM",SUM($K$14:K102),I103*0.15)))</f>
        <v xml:space="preserve"> </v>
      </c>
      <c r="L103" s="486" t="str">
        <f t="shared" si="11"/>
        <v xml:space="preserve"> </v>
      </c>
      <c r="M103" s="486"/>
      <c r="N103" s="486" t="str">
        <f t="shared" si="7"/>
        <v xml:space="preserve"> </v>
      </c>
      <c r="O103" s="487"/>
      <c r="P103" s="7" t="str">
        <f t="shared" si="8"/>
        <v xml:space="preserve"> </v>
      </c>
      <c r="Q103" s="479"/>
      <c r="R103" s="510"/>
      <c r="S103" s="510"/>
      <c r="T103" s="510"/>
      <c r="U103" s="510"/>
      <c r="V103" s="510"/>
      <c r="W103" s="510"/>
      <c r="X103" s="510"/>
      <c r="Y103" s="510"/>
      <c r="Z103" s="510"/>
      <c r="AA103" s="1"/>
      <c r="AB103" s="1"/>
      <c r="AC103" s="1"/>
      <c r="AD103" s="1"/>
      <c r="AE103" s="1"/>
      <c r="AF103" s="1"/>
      <c r="AG103" s="1"/>
      <c r="AH103" s="1"/>
      <c r="AI103" s="1"/>
    </row>
    <row r="104" spans="1:35" x14ac:dyDescent="0.3">
      <c r="A104" s="510"/>
      <c r="B104" s="480"/>
      <c r="C104" s="6" t="str">
        <f t="shared" si="9"/>
        <v xml:space="preserve"> </v>
      </c>
      <c r="D104" s="7" t="str">
        <f t="shared" si="10"/>
        <v xml:space="preserve"> </v>
      </c>
      <c r="E104" s="486" t="str">
        <f>IF(D104=" "," ",IF(D104="TOPLAM",SUM($E$14:F103),$N$5))</f>
        <v xml:space="preserve"> </v>
      </c>
      <c r="F104" s="486"/>
      <c r="G104" s="486" t="str">
        <f>IF(D104=" "," ",IF(D104="TOPLAM",SUM(G$14:H103),-PPMT($F$8,D104,$F$7,$F$6)))</f>
        <v xml:space="preserve"> </v>
      </c>
      <c r="H104" s="487"/>
      <c r="I104" s="209" t="str">
        <f>IF(D104=" "," ",IF(D104="TOPLAM",SUM(H$14:I103),-IPMT($F$8,D104,$F$7,$F$6)))</f>
        <v xml:space="preserve"> </v>
      </c>
      <c r="J104" s="209" t="str">
        <f>IF(D104=" "," ",IF(J103=0,0,IF(D104="TOPLAM",SUM($J$14:J103),I104*0.1)))</f>
        <v xml:space="preserve"> </v>
      </c>
      <c r="K104" s="107" t="str">
        <f>IF(D104=" "," ",IF(K103=0,0,IF(D104="TOPLAM",SUM($K$14:K103),I104*0.15)))</f>
        <v xml:space="preserve"> </v>
      </c>
      <c r="L104" s="486" t="str">
        <f t="shared" si="11"/>
        <v xml:space="preserve"> </v>
      </c>
      <c r="M104" s="486"/>
      <c r="N104" s="486" t="str">
        <f t="shared" si="7"/>
        <v xml:space="preserve"> </v>
      </c>
      <c r="O104" s="487"/>
      <c r="P104" s="7" t="str">
        <f t="shared" si="8"/>
        <v xml:space="preserve"> </v>
      </c>
      <c r="Q104" s="479"/>
      <c r="R104" s="510"/>
      <c r="S104" s="510"/>
      <c r="T104" s="510"/>
      <c r="U104" s="510"/>
      <c r="V104" s="510"/>
      <c r="W104" s="510"/>
      <c r="X104" s="510"/>
      <c r="Y104" s="510"/>
      <c r="Z104" s="510"/>
      <c r="AA104" s="1"/>
      <c r="AB104" s="1"/>
      <c r="AC104" s="1"/>
      <c r="AD104" s="1"/>
      <c r="AE104" s="1"/>
      <c r="AF104" s="1"/>
      <c r="AG104" s="1"/>
      <c r="AH104" s="1"/>
      <c r="AI104" s="1"/>
    </row>
    <row r="105" spans="1:35" x14ac:dyDescent="0.3">
      <c r="A105" s="510"/>
      <c r="B105" s="480"/>
      <c r="C105" s="6" t="str">
        <f t="shared" si="9"/>
        <v xml:space="preserve"> </v>
      </c>
      <c r="D105" s="7" t="str">
        <f t="shared" si="10"/>
        <v xml:space="preserve"> </v>
      </c>
      <c r="E105" s="486" t="str">
        <f>IF(D105=" "," ",IF(D105="TOPLAM",SUM($E$14:F104),$N$5))</f>
        <v xml:space="preserve"> </v>
      </c>
      <c r="F105" s="486"/>
      <c r="G105" s="486" t="str">
        <f>IF(D105=" "," ",IF(D105="TOPLAM",SUM(G$14:H104),-PPMT($F$8,D105,$F$7,$F$6)))</f>
        <v xml:space="preserve"> </v>
      </c>
      <c r="H105" s="487"/>
      <c r="I105" s="209" t="str">
        <f>IF(D105=" "," ",IF(D105="TOPLAM",SUM(H$14:I104),-IPMT($F$8,D105,$F$7,$F$6)))</f>
        <v xml:space="preserve"> </v>
      </c>
      <c r="J105" s="209" t="str">
        <f>IF(D105=" "," ",IF(J104=0,0,IF(D105="TOPLAM",SUM($J$14:J104),I105*0.1)))</f>
        <v xml:space="preserve"> </v>
      </c>
      <c r="K105" s="107" t="str">
        <f>IF(D105=" "," ",IF(K104=0,0,IF(D105="TOPLAM",SUM($K$14:K104),I105*0.15)))</f>
        <v xml:space="preserve"> </v>
      </c>
      <c r="L105" s="486" t="str">
        <f t="shared" si="11"/>
        <v xml:space="preserve"> </v>
      </c>
      <c r="M105" s="486"/>
      <c r="N105" s="486" t="str">
        <f t="shared" si="7"/>
        <v xml:space="preserve"> </v>
      </c>
      <c r="O105" s="487"/>
      <c r="P105" s="7" t="str">
        <f t="shared" si="8"/>
        <v xml:space="preserve"> </v>
      </c>
      <c r="Q105" s="479"/>
      <c r="R105" s="510"/>
      <c r="S105" s="510"/>
      <c r="T105" s="510"/>
      <c r="U105" s="510"/>
      <c r="V105" s="510"/>
      <c r="W105" s="510"/>
      <c r="X105" s="510"/>
      <c r="Y105" s="510"/>
      <c r="Z105" s="510"/>
      <c r="AA105" s="1"/>
      <c r="AB105" s="1"/>
      <c r="AC105" s="1"/>
      <c r="AD105" s="1"/>
      <c r="AE105" s="1"/>
      <c r="AF105" s="1"/>
      <c r="AG105" s="1"/>
      <c r="AH105" s="1"/>
      <c r="AI105" s="1"/>
    </row>
    <row r="106" spans="1:35" x14ac:dyDescent="0.3">
      <c r="A106" s="510"/>
      <c r="B106" s="480"/>
      <c r="C106" s="6" t="str">
        <f t="shared" si="9"/>
        <v xml:space="preserve"> </v>
      </c>
      <c r="D106" s="7" t="str">
        <f t="shared" si="10"/>
        <v xml:space="preserve"> </v>
      </c>
      <c r="E106" s="486" t="str">
        <f>IF(D106=" "," ",IF(D106="TOPLAM",SUM($E$14:F105),$N$5))</f>
        <v xml:space="preserve"> </v>
      </c>
      <c r="F106" s="486"/>
      <c r="G106" s="486" t="str">
        <f>IF(D106=" "," ",IF(D106="TOPLAM",SUM(G$14:H105),-PPMT($F$8,D106,$F$7,$F$6)))</f>
        <v xml:space="preserve"> </v>
      </c>
      <c r="H106" s="487"/>
      <c r="I106" s="209" t="str">
        <f>IF(D106=" "," ",IF(D106="TOPLAM",SUM(H$14:I105),-IPMT($F$8,D106,$F$7,$F$6)))</f>
        <v xml:space="preserve"> </v>
      </c>
      <c r="J106" s="209" t="str">
        <f>IF(D106=" "," ",IF(J105=0,0,IF(D106="TOPLAM",SUM($J$14:J105),I106*0.1)))</f>
        <v xml:space="preserve"> </v>
      </c>
      <c r="K106" s="107" t="str">
        <f>IF(D106=" "," ",IF(K105=0,0,IF(D106="TOPLAM",SUM($K$14:K105),I106*0.15)))</f>
        <v xml:space="preserve"> </v>
      </c>
      <c r="L106" s="486" t="str">
        <f t="shared" si="11"/>
        <v xml:space="preserve"> </v>
      </c>
      <c r="M106" s="486"/>
      <c r="N106" s="486" t="str">
        <f t="shared" si="7"/>
        <v xml:space="preserve"> </v>
      </c>
      <c r="O106" s="487"/>
      <c r="P106" s="7" t="str">
        <f t="shared" si="8"/>
        <v xml:space="preserve"> </v>
      </c>
      <c r="Q106" s="479"/>
      <c r="R106" s="510"/>
      <c r="S106" s="510"/>
      <c r="T106" s="510"/>
      <c r="U106" s="510"/>
      <c r="V106" s="510"/>
      <c r="W106" s="510"/>
      <c r="X106" s="510"/>
      <c r="Y106" s="510"/>
      <c r="Z106" s="510"/>
      <c r="AA106" s="1"/>
      <c r="AB106" s="1"/>
      <c r="AC106" s="1"/>
      <c r="AD106" s="1"/>
      <c r="AE106" s="1"/>
      <c r="AF106" s="1"/>
      <c r="AG106" s="1"/>
      <c r="AH106" s="1"/>
      <c r="AI106" s="1"/>
    </row>
    <row r="107" spans="1:35" x14ac:dyDescent="0.3">
      <c r="A107" s="510"/>
      <c r="B107" s="480"/>
      <c r="C107" s="6" t="str">
        <f t="shared" si="9"/>
        <v xml:space="preserve"> </v>
      </c>
      <c r="D107" s="7" t="str">
        <f t="shared" si="10"/>
        <v xml:space="preserve"> </v>
      </c>
      <c r="E107" s="486" t="str">
        <f>IF(D107=" "," ",IF(D107="TOPLAM",SUM($E$14:F106),$N$5))</f>
        <v xml:space="preserve"> </v>
      </c>
      <c r="F107" s="486"/>
      <c r="G107" s="486" t="str">
        <f>IF(D107=" "," ",IF(D107="TOPLAM",SUM(G$14:H106),-PPMT($F$8,D107,$F$7,$F$6)))</f>
        <v xml:space="preserve"> </v>
      </c>
      <c r="H107" s="487"/>
      <c r="I107" s="209" t="str">
        <f>IF(D107=" "," ",IF(D107="TOPLAM",SUM(H$14:I106),-IPMT($F$8,D107,$F$7,$F$6)))</f>
        <v xml:space="preserve"> </v>
      </c>
      <c r="J107" s="209" t="str">
        <f>IF(D107=" "," ",IF(J106=0,0,IF(D107="TOPLAM",SUM($J$14:J106),I107*0.1)))</f>
        <v xml:space="preserve"> </v>
      </c>
      <c r="K107" s="107" t="str">
        <f>IF(D107=" "," ",IF(K106=0,0,IF(D107="TOPLAM",SUM($K$14:K106),I107*0.15)))</f>
        <v xml:space="preserve"> </v>
      </c>
      <c r="L107" s="486" t="str">
        <f t="shared" si="11"/>
        <v xml:space="preserve"> </v>
      </c>
      <c r="M107" s="486"/>
      <c r="N107" s="486" t="str">
        <f t="shared" si="7"/>
        <v xml:space="preserve"> </v>
      </c>
      <c r="O107" s="487"/>
      <c r="P107" s="7" t="str">
        <f t="shared" si="8"/>
        <v xml:space="preserve"> </v>
      </c>
      <c r="Q107" s="479"/>
      <c r="R107" s="510"/>
      <c r="S107" s="510"/>
      <c r="T107" s="510"/>
      <c r="U107" s="510"/>
      <c r="V107" s="510"/>
      <c r="W107" s="510"/>
      <c r="X107" s="510"/>
      <c r="Y107" s="510"/>
      <c r="Z107" s="510"/>
      <c r="AA107" s="1"/>
      <c r="AB107" s="1"/>
      <c r="AC107" s="1"/>
      <c r="AD107" s="1"/>
      <c r="AE107" s="1"/>
      <c r="AF107" s="1"/>
      <c r="AG107" s="1"/>
      <c r="AH107" s="1"/>
      <c r="AI107" s="1"/>
    </row>
    <row r="108" spans="1:35" x14ac:dyDescent="0.3">
      <c r="A108" s="510"/>
      <c r="B108" s="480"/>
      <c r="C108" s="6" t="str">
        <f t="shared" si="9"/>
        <v xml:space="preserve"> </v>
      </c>
      <c r="D108" s="7" t="str">
        <f t="shared" si="10"/>
        <v xml:space="preserve"> </v>
      </c>
      <c r="E108" s="486" t="str">
        <f>IF(D108=" "," ",IF(D108="TOPLAM",SUM($E$14:F107),$N$5))</f>
        <v xml:space="preserve"> </v>
      </c>
      <c r="F108" s="486"/>
      <c r="G108" s="486" t="str">
        <f>IF(D108=" "," ",IF(D108="TOPLAM",SUM(G$14:H107),-PPMT($F$8,D108,$F$7,$F$6)))</f>
        <v xml:space="preserve"> </v>
      </c>
      <c r="H108" s="487"/>
      <c r="I108" s="209" t="str">
        <f>IF(D108=" "," ",IF(D108="TOPLAM",SUM(H$14:I107),-IPMT($F$8,D108,$F$7,$F$6)))</f>
        <v xml:space="preserve"> </v>
      </c>
      <c r="J108" s="209" t="str">
        <f>IF(D108=" "," ",IF(J107=0,0,IF(D108="TOPLAM",SUM($J$14:J107),I108*0.1)))</f>
        <v xml:space="preserve"> </v>
      </c>
      <c r="K108" s="107" t="str">
        <f>IF(D108=" "," ",IF(K107=0,0,IF(D108="TOPLAM",SUM($K$14:K107),I108*0.15)))</f>
        <v xml:space="preserve"> </v>
      </c>
      <c r="L108" s="486" t="str">
        <f t="shared" si="11"/>
        <v xml:space="preserve"> </v>
      </c>
      <c r="M108" s="486"/>
      <c r="N108" s="486" t="str">
        <f t="shared" si="7"/>
        <v xml:space="preserve"> </v>
      </c>
      <c r="O108" s="487"/>
      <c r="P108" s="7" t="str">
        <f t="shared" si="8"/>
        <v xml:space="preserve"> </v>
      </c>
      <c r="Q108" s="479"/>
      <c r="R108" s="510"/>
      <c r="S108" s="510"/>
      <c r="T108" s="510"/>
      <c r="U108" s="510"/>
      <c r="V108" s="510"/>
      <c r="W108" s="510"/>
      <c r="X108" s="510"/>
      <c r="Y108" s="510"/>
      <c r="Z108" s="510"/>
      <c r="AA108" s="1"/>
      <c r="AB108" s="1"/>
      <c r="AC108" s="1"/>
      <c r="AD108" s="1"/>
      <c r="AE108" s="1"/>
      <c r="AF108" s="1"/>
      <c r="AG108" s="1"/>
      <c r="AH108" s="1"/>
      <c r="AI108" s="1"/>
    </row>
    <row r="109" spans="1:35" x14ac:dyDescent="0.3">
      <c r="A109" s="510"/>
      <c r="B109" s="480"/>
      <c r="C109" s="6" t="str">
        <f t="shared" si="9"/>
        <v xml:space="preserve"> </v>
      </c>
      <c r="D109" s="7" t="str">
        <f t="shared" si="10"/>
        <v xml:space="preserve"> </v>
      </c>
      <c r="E109" s="486" t="str">
        <f>IF(D109=" "," ",IF(D109="TOPLAM",SUM($E$14:F108),$N$5))</f>
        <v xml:space="preserve"> </v>
      </c>
      <c r="F109" s="486"/>
      <c r="G109" s="486" t="str">
        <f>IF(D109=" "," ",IF(D109="TOPLAM",SUM(G$14:H108),-PPMT($F$8,D109,$F$7,$F$6)))</f>
        <v xml:space="preserve"> </v>
      </c>
      <c r="H109" s="487"/>
      <c r="I109" s="209" t="str">
        <f>IF(D109=" "," ",IF(D109="TOPLAM",SUM(H$14:I108),-IPMT($F$8,D109,$F$7,$F$6)))</f>
        <v xml:space="preserve"> </v>
      </c>
      <c r="J109" s="209" t="str">
        <f>IF(D109=" "," ",IF(J108=0,0,IF(D109="TOPLAM",SUM($J$14:J108),I109*0.1)))</f>
        <v xml:space="preserve"> </v>
      </c>
      <c r="K109" s="107" t="str">
        <f>IF(D109=" "," ",IF(K108=0,0,IF(D109="TOPLAM",SUM($K$14:K108),I109*0.15)))</f>
        <v xml:space="preserve"> </v>
      </c>
      <c r="L109" s="486" t="str">
        <f t="shared" si="11"/>
        <v xml:space="preserve"> </v>
      </c>
      <c r="M109" s="486"/>
      <c r="N109" s="486" t="str">
        <f t="shared" si="7"/>
        <v xml:space="preserve"> </v>
      </c>
      <c r="O109" s="487"/>
      <c r="P109" s="7" t="str">
        <f t="shared" si="8"/>
        <v xml:space="preserve"> </v>
      </c>
      <c r="Q109" s="479"/>
      <c r="R109" s="510"/>
      <c r="S109" s="510"/>
      <c r="T109" s="510"/>
      <c r="U109" s="510"/>
      <c r="V109" s="510"/>
      <c r="W109" s="510"/>
      <c r="X109" s="510"/>
      <c r="Y109" s="510"/>
      <c r="Z109" s="510"/>
      <c r="AA109" s="1"/>
      <c r="AB109" s="1"/>
      <c r="AC109" s="1"/>
      <c r="AD109" s="1"/>
      <c r="AE109" s="1"/>
      <c r="AF109" s="1"/>
      <c r="AG109" s="1"/>
      <c r="AH109" s="1"/>
      <c r="AI109" s="1"/>
    </row>
    <row r="110" spans="1:35" x14ac:dyDescent="0.3">
      <c r="A110" s="510"/>
      <c r="B110" s="480"/>
      <c r="C110" s="6" t="str">
        <f t="shared" si="9"/>
        <v xml:space="preserve"> </v>
      </c>
      <c r="D110" s="7" t="str">
        <f t="shared" si="10"/>
        <v xml:space="preserve"> </v>
      </c>
      <c r="E110" s="486" t="str">
        <f>IF(D110=" "," ",IF(D110="TOPLAM",SUM($E$14:F109),$N$5))</f>
        <v xml:space="preserve"> </v>
      </c>
      <c r="F110" s="486"/>
      <c r="G110" s="486" t="str">
        <f>IF(D110=" "," ",IF(D110="TOPLAM",SUM(G$14:H109),-PPMT($F$8,D110,$F$7,$F$6)))</f>
        <v xml:space="preserve"> </v>
      </c>
      <c r="H110" s="487"/>
      <c r="I110" s="209" t="str">
        <f>IF(D110=" "," ",IF(D110="TOPLAM",SUM(H$14:I109),-IPMT($F$8,D110,$F$7,$F$6)))</f>
        <v xml:space="preserve"> </v>
      </c>
      <c r="J110" s="209" t="str">
        <f>IF(D110=" "," ",IF(J109=0,0,IF(D110="TOPLAM",SUM($J$14:J109),I110*0.1)))</f>
        <v xml:space="preserve"> </v>
      </c>
      <c r="K110" s="107" t="str">
        <f>IF(D110=" "," ",IF(K109=0,0,IF(D110="TOPLAM",SUM($K$14:K109),I110*0.15)))</f>
        <v xml:space="preserve"> </v>
      </c>
      <c r="L110" s="486" t="str">
        <f t="shared" si="11"/>
        <v xml:space="preserve"> </v>
      </c>
      <c r="M110" s="486"/>
      <c r="N110" s="486" t="str">
        <f t="shared" si="7"/>
        <v xml:space="preserve"> </v>
      </c>
      <c r="O110" s="487"/>
      <c r="P110" s="7" t="str">
        <f t="shared" si="8"/>
        <v xml:space="preserve"> </v>
      </c>
      <c r="Q110" s="479"/>
      <c r="R110" s="510"/>
      <c r="S110" s="510"/>
      <c r="T110" s="510"/>
      <c r="U110" s="510"/>
      <c r="V110" s="510"/>
      <c r="W110" s="510"/>
      <c r="X110" s="510"/>
      <c r="Y110" s="510"/>
      <c r="Z110" s="510"/>
      <c r="AA110" s="1"/>
      <c r="AB110" s="1"/>
      <c r="AC110" s="1"/>
      <c r="AD110" s="1"/>
      <c r="AE110" s="1"/>
      <c r="AF110" s="1"/>
      <c r="AG110" s="1"/>
      <c r="AH110" s="1"/>
      <c r="AI110" s="1"/>
    </row>
    <row r="111" spans="1:35" x14ac:dyDescent="0.3">
      <c r="A111" s="510"/>
      <c r="B111" s="480"/>
      <c r="C111" s="6" t="str">
        <f t="shared" si="9"/>
        <v xml:space="preserve"> </v>
      </c>
      <c r="D111" s="7" t="str">
        <f t="shared" si="10"/>
        <v xml:space="preserve"> </v>
      </c>
      <c r="E111" s="486" t="str">
        <f>IF(D111=" "," ",IF(D111="TOPLAM",SUM($E$14:F110),$N$5))</f>
        <v xml:space="preserve"> </v>
      </c>
      <c r="F111" s="486"/>
      <c r="G111" s="486" t="str">
        <f>IF(D111=" "," ",IF(D111="TOPLAM",SUM(G$14:H110),-PPMT($F$8,D111,$F$7,$F$6)))</f>
        <v xml:space="preserve"> </v>
      </c>
      <c r="H111" s="487"/>
      <c r="I111" s="209" t="str">
        <f>IF(D111=" "," ",IF(D111="TOPLAM",SUM(H$14:I110),-IPMT($F$8,D111,$F$7,$F$6)))</f>
        <v xml:space="preserve"> </v>
      </c>
      <c r="J111" s="209" t="str">
        <f>IF(D111=" "," ",IF(J110=0,0,IF(D111="TOPLAM",SUM($J$14:J110),I111*0.1)))</f>
        <v xml:space="preserve"> </v>
      </c>
      <c r="K111" s="107" t="str">
        <f>IF(D111=" "," ",IF(K110=0,0,IF(D111="TOPLAM",SUM($K$14:K110),I111*0.15)))</f>
        <v xml:space="preserve"> </v>
      </c>
      <c r="L111" s="486" t="str">
        <f t="shared" si="11"/>
        <v xml:space="preserve"> </v>
      </c>
      <c r="M111" s="486"/>
      <c r="N111" s="486" t="str">
        <f t="shared" si="7"/>
        <v xml:space="preserve"> </v>
      </c>
      <c r="O111" s="487"/>
      <c r="P111" s="7" t="str">
        <f t="shared" si="8"/>
        <v xml:space="preserve"> </v>
      </c>
      <c r="Q111" s="479"/>
      <c r="R111" s="510"/>
      <c r="S111" s="510"/>
      <c r="T111" s="510"/>
      <c r="U111" s="510"/>
      <c r="V111" s="510"/>
      <c r="W111" s="510"/>
      <c r="X111" s="510"/>
      <c r="Y111" s="510"/>
      <c r="Z111" s="510"/>
      <c r="AA111" s="1"/>
      <c r="AB111" s="1"/>
      <c r="AC111" s="1"/>
      <c r="AD111" s="1"/>
      <c r="AE111" s="1"/>
      <c r="AF111" s="1"/>
      <c r="AG111" s="1"/>
      <c r="AH111" s="1"/>
      <c r="AI111" s="1"/>
    </row>
    <row r="112" spans="1:35" x14ac:dyDescent="0.3">
      <c r="A112" s="510"/>
      <c r="B112" s="480"/>
      <c r="C112" s="6" t="str">
        <f t="shared" si="9"/>
        <v xml:space="preserve"> </v>
      </c>
      <c r="D112" s="7" t="str">
        <f t="shared" si="10"/>
        <v xml:space="preserve"> </v>
      </c>
      <c r="E112" s="486" t="str">
        <f>IF(D112=" "," ",IF(D112="TOPLAM",SUM($E$14:F111),$N$5))</f>
        <v xml:space="preserve"> </v>
      </c>
      <c r="F112" s="486"/>
      <c r="G112" s="486" t="str">
        <f>IF(D112=" "," ",IF(D112="TOPLAM",SUM(G$14:H111),-PPMT($F$8,D112,$F$7,$F$6)))</f>
        <v xml:space="preserve"> </v>
      </c>
      <c r="H112" s="487"/>
      <c r="I112" s="209" t="str">
        <f>IF(D112=" "," ",IF(D112="TOPLAM",SUM(H$14:I111),-IPMT($F$8,D112,$F$7,$F$6)))</f>
        <v xml:space="preserve"> </v>
      </c>
      <c r="J112" s="209" t="str">
        <f>IF(D112=" "," ",IF(J111=0,0,IF(D112="TOPLAM",SUM($J$14:J111),I112*0.1)))</f>
        <v xml:space="preserve"> </v>
      </c>
      <c r="K112" s="107" t="str">
        <f>IF(D112=" "," ",IF(K111=0,0,IF(D112="TOPLAM",SUM($K$14:K111),I112*0.15)))</f>
        <v xml:space="preserve"> </v>
      </c>
      <c r="L112" s="486" t="str">
        <f t="shared" si="11"/>
        <v xml:space="preserve"> </v>
      </c>
      <c r="M112" s="486"/>
      <c r="N112" s="486" t="str">
        <f t="shared" si="7"/>
        <v xml:space="preserve"> </v>
      </c>
      <c r="O112" s="487"/>
      <c r="P112" s="7" t="str">
        <f t="shared" si="8"/>
        <v xml:space="preserve"> </v>
      </c>
      <c r="Q112" s="479"/>
      <c r="R112" s="510"/>
      <c r="S112" s="510"/>
      <c r="T112" s="510"/>
      <c r="U112" s="510"/>
      <c r="V112" s="510"/>
      <c r="W112" s="510"/>
      <c r="X112" s="510"/>
      <c r="Y112" s="510"/>
      <c r="Z112" s="510"/>
      <c r="AA112" s="1"/>
      <c r="AB112" s="1"/>
      <c r="AC112" s="1"/>
      <c r="AD112" s="1"/>
      <c r="AE112" s="1"/>
      <c r="AF112" s="1"/>
      <c r="AG112" s="1"/>
      <c r="AH112" s="1"/>
      <c r="AI112" s="1"/>
    </row>
    <row r="113" spans="1:35" x14ac:dyDescent="0.3">
      <c r="A113" s="510"/>
      <c r="B113" s="480"/>
      <c r="C113" s="6" t="str">
        <f t="shared" si="9"/>
        <v xml:space="preserve"> </v>
      </c>
      <c r="D113" s="7" t="str">
        <f t="shared" si="10"/>
        <v xml:space="preserve"> </v>
      </c>
      <c r="E113" s="486" t="str">
        <f>IF(D113=" "," ",IF(D113="TOPLAM",SUM($E$14:F112),$N$5))</f>
        <v xml:space="preserve"> </v>
      </c>
      <c r="F113" s="486"/>
      <c r="G113" s="486" t="str">
        <f>IF(D113=" "," ",IF(D113="TOPLAM",SUM(G$14:H112),-PPMT($F$8,D113,$F$7,$F$6)))</f>
        <v xml:space="preserve"> </v>
      </c>
      <c r="H113" s="487"/>
      <c r="I113" s="209" t="str">
        <f>IF(D113=" "," ",IF(D113="TOPLAM",SUM(H$14:I112),-IPMT($F$8,D113,$F$7,$F$6)))</f>
        <v xml:space="preserve"> </v>
      </c>
      <c r="J113" s="209" t="str">
        <f>IF(D113=" "," ",IF(J112=0,0,IF(D113="TOPLAM",SUM($J$14:J112),I113*0.1)))</f>
        <v xml:space="preserve"> </v>
      </c>
      <c r="K113" s="107" t="str">
        <f>IF(D113=" "," ",IF(K112=0,0,IF(D113="TOPLAM",SUM($K$14:K112),I113*0.15)))</f>
        <v xml:space="preserve"> </v>
      </c>
      <c r="L113" s="486" t="str">
        <f t="shared" si="11"/>
        <v xml:space="preserve"> </v>
      </c>
      <c r="M113" s="486"/>
      <c r="N113" s="486" t="str">
        <f t="shared" si="7"/>
        <v xml:space="preserve"> </v>
      </c>
      <c r="O113" s="487"/>
      <c r="P113" s="7" t="str">
        <f t="shared" si="8"/>
        <v xml:space="preserve"> </v>
      </c>
      <c r="Q113" s="479"/>
      <c r="R113" s="510"/>
      <c r="S113" s="510"/>
      <c r="T113" s="510"/>
      <c r="U113" s="510"/>
      <c r="V113" s="510"/>
      <c r="W113" s="510"/>
      <c r="X113" s="510"/>
      <c r="Y113" s="510"/>
      <c r="Z113" s="510"/>
      <c r="AA113" s="1"/>
      <c r="AB113" s="1"/>
      <c r="AC113" s="1"/>
      <c r="AD113" s="1"/>
      <c r="AE113" s="1"/>
      <c r="AF113" s="1"/>
      <c r="AG113" s="1"/>
      <c r="AH113" s="1"/>
      <c r="AI113" s="1"/>
    </row>
    <row r="114" spans="1:35" x14ac:dyDescent="0.3">
      <c r="A114" s="510"/>
      <c r="B114" s="480"/>
      <c r="C114" s="6" t="str">
        <f t="shared" si="9"/>
        <v xml:space="preserve"> </v>
      </c>
      <c r="D114" s="7" t="str">
        <f t="shared" si="10"/>
        <v xml:space="preserve"> </v>
      </c>
      <c r="E114" s="486" t="str">
        <f>IF(D114=" "," ",IF(D114="TOPLAM",SUM($E$14:F113),$N$5))</f>
        <v xml:space="preserve"> </v>
      </c>
      <c r="F114" s="486"/>
      <c r="G114" s="486" t="str">
        <f>IF(D114=" "," ",IF(D114="TOPLAM",SUM(G$14:H113),-PPMT($F$8,D114,$F$7,$F$6)))</f>
        <v xml:space="preserve"> </v>
      </c>
      <c r="H114" s="487"/>
      <c r="I114" s="209" t="str">
        <f>IF(D114=" "," ",IF(D114="TOPLAM",SUM(H$14:I113),-IPMT($F$8,D114,$F$7,$F$6)))</f>
        <v xml:space="preserve"> </v>
      </c>
      <c r="J114" s="209" t="str">
        <f>IF(D114=" "," ",IF(J113=0,0,IF(D114="TOPLAM",SUM($J$14:J113),I114*0.1)))</f>
        <v xml:space="preserve"> </v>
      </c>
      <c r="K114" s="107" t="str">
        <f>IF(D114=" "," ",IF(K113=0,0,IF(D114="TOPLAM",SUM($K$14:K113),I114*0.15)))</f>
        <v xml:space="preserve"> </v>
      </c>
      <c r="L114" s="486" t="str">
        <f t="shared" si="11"/>
        <v xml:space="preserve"> </v>
      </c>
      <c r="M114" s="486"/>
      <c r="N114" s="486" t="str">
        <f t="shared" si="7"/>
        <v xml:space="preserve"> </v>
      </c>
      <c r="O114" s="487"/>
      <c r="P114" s="7" t="str">
        <f t="shared" si="8"/>
        <v xml:space="preserve"> </v>
      </c>
      <c r="Q114" s="479"/>
      <c r="R114" s="510"/>
      <c r="S114" s="510"/>
      <c r="T114" s="510"/>
      <c r="U114" s="510"/>
      <c r="V114" s="510"/>
      <c r="W114" s="510"/>
      <c r="X114" s="510"/>
      <c r="Y114" s="510"/>
      <c r="Z114" s="510"/>
      <c r="AA114" s="1"/>
      <c r="AB114" s="1"/>
      <c r="AC114" s="1"/>
      <c r="AD114" s="1"/>
      <c r="AE114" s="1"/>
      <c r="AF114" s="1"/>
      <c r="AG114" s="1"/>
      <c r="AH114" s="1"/>
      <c r="AI114" s="1"/>
    </row>
    <row r="115" spans="1:35" x14ac:dyDescent="0.3">
      <c r="A115" s="510"/>
      <c r="B115" s="480"/>
      <c r="C115" s="6" t="str">
        <f t="shared" si="9"/>
        <v xml:space="preserve"> </v>
      </c>
      <c r="D115" s="7" t="str">
        <f t="shared" si="10"/>
        <v xml:space="preserve"> </v>
      </c>
      <c r="E115" s="486" t="str">
        <f>IF(D115=" "," ",IF(D115="TOPLAM",SUM($E$14:F114),$N$5))</f>
        <v xml:space="preserve"> </v>
      </c>
      <c r="F115" s="486"/>
      <c r="G115" s="486" t="str">
        <f>IF(D115=" "," ",IF(D115="TOPLAM",SUM(G$14:H114),-PPMT($F$8,D115,$F$7,$F$6)))</f>
        <v xml:space="preserve"> </v>
      </c>
      <c r="H115" s="487"/>
      <c r="I115" s="209" t="str">
        <f>IF(D115=" "," ",IF(D115="TOPLAM",SUM(H$14:I114),-IPMT($F$8,D115,$F$7,$F$6)))</f>
        <v xml:space="preserve"> </v>
      </c>
      <c r="J115" s="209" t="str">
        <f>IF(D115=" "," ",IF(J114=0,0,IF(D115="TOPLAM",SUM($J$14:J114),I115*0.1)))</f>
        <v xml:space="preserve"> </v>
      </c>
      <c r="K115" s="107" t="str">
        <f>IF(D115=" "," ",IF(K114=0,0,IF(D115="TOPLAM",SUM($K$14:K114),I115*0.15)))</f>
        <v xml:space="preserve"> </v>
      </c>
      <c r="L115" s="486" t="str">
        <f t="shared" si="11"/>
        <v xml:space="preserve"> </v>
      </c>
      <c r="M115" s="486"/>
      <c r="N115" s="486" t="str">
        <f t="shared" si="7"/>
        <v xml:space="preserve"> </v>
      </c>
      <c r="O115" s="487"/>
      <c r="P115" s="7" t="str">
        <f t="shared" si="8"/>
        <v xml:space="preserve"> </v>
      </c>
      <c r="Q115" s="479"/>
      <c r="R115" s="510"/>
      <c r="S115" s="510"/>
      <c r="T115" s="510"/>
      <c r="U115" s="510"/>
      <c r="V115" s="510"/>
      <c r="W115" s="510"/>
      <c r="X115" s="510"/>
      <c r="Y115" s="510"/>
      <c r="Z115" s="510"/>
      <c r="AA115" s="1"/>
      <c r="AB115" s="1"/>
      <c r="AC115" s="1"/>
      <c r="AD115" s="1"/>
      <c r="AE115" s="1"/>
      <c r="AF115" s="1"/>
      <c r="AG115" s="1"/>
      <c r="AH115" s="1"/>
      <c r="AI115" s="1"/>
    </row>
    <row r="116" spans="1:35" x14ac:dyDescent="0.3">
      <c r="A116" s="510"/>
      <c r="B116" s="480"/>
      <c r="C116" s="6" t="str">
        <f t="shared" si="9"/>
        <v xml:space="preserve"> </v>
      </c>
      <c r="D116" s="7" t="str">
        <f t="shared" si="10"/>
        <v xml:space="preserve"> </v>
      </c>
      <c r="E116" s="486" t="str">
        <f>IF(D116=" "," ",IF(D116="TOPLAM",SUM($E$14:F115),$N$5))</f>
        <v xml:space="preserve"> </v>
      </c>
      <c r="F116" s="486"/>
      <c r="G116" s="486" t="str">
        <f>IF(D116=" "," ",IF(D116="TOPLAM",SUM(G$14:H115),-PPMT($F$8,D116,$F$7,$F$6)))</f>
        <v xml:space="preserve"> </v>
      </c>
      <c r="H116" s="487"/>
      <c r="I116" s="209" t="str">
        <f>IF(D116=" "," ",IF(D116="TOPLAM",SUM(H$14:I115),-IPMT($F$8,D116,$F$7,$F$6)))</f>
        <v xml:space="preserve"> </v>
      </c>
      <c r="J116" s="209" t="str">
        <f>IF(D116=" "," ",IF(J115=0,0,IF(D116="TOPLAM",SUM($J$14:J115),I116*0.1)))</f>
        <v xml:space="preserve"> </v>
      </c>
      <c r="K116" s="107" t="str">
        <f>IF(D116=" "," ",IF(K115=0,0,IF(D116="TOPLAM",SUM($K$14:K115),I116*0.15)))</f>
        <v xml:space="preserve"> </v>
      </c>
      <c r="L116" s="486" t="str">
        <f t="shared" si="11"/>
        <v xml:space="preserve"> </v>
      </c>
      <c r="M116" s="486"/>
      <c r="N116" s="486" t="str">
        <f t="shared" si="7"/>
        <v xml:space="preserve"> </v>
      </c>
      <c r="O116" s="487"/>
      <c r="P116" s="7" t="str">
        <f t="shared" si="8"/>
        <v xml:space="preserve"> </v>
      </c>
      <c r="Q116" s="479"/>
      <c r="R116" s="510"/>
      <c r="S116" s="510"/>
      <c r="T116" s="510"/>
      <c r="U116" s="510"/>
      <c r="V116" s="510"/>
      <c r="W116" s="510"/>
      <c r="X116" s="510"/>
      <c r="Y116" s="510"/>
      <c r="Z116" s="510"/>
      <c r="AA116" s="1"/>
      <c r="AB116" s="1"/>
      <c r="AC116" s="1"/>
      <c r="AD116" s="1"/>
      <c r="AE116" s="1"/>
      <c r="AF116" s="1"/>
      <c r="AG116" s="1"/>
      <c r="AH116" s="1"/>
      <c r="AI116" s="1"/>
    </row>
    <row r="117" spans="1:35" x14ac:dyDescent="0.3">
      <c r="A117" s="510"/>
      <c r="B117" s="480"/>
      <c r="C117" s="6" t="str">
        <f t="shared" si="9"/>
        <v xml:space="preserve"> </v>
      </c>
      <c r="D117" s="7" t="str">
        <f t="shared" si="10"/>
        <v xml:space="preserve"> </v>
      </c>
      <c r="E117" s="486" t="str">
        <f>IF(D117=" "," ",IF(D117="TOPLAM",SUM($E$14:F116),$N$5))</f>
        <v xml:space="preserve"> </v>
      </c>
      <c r="F117" s="486"/>
      <c r="G117" s="486" t="str">
        <f>IF(D117=" "," ",IF(D117="TOPLAM",SUM(G$14:H116),-PPMT($F$8,D117,$F$7,$F$6)))</f>
        <v xml:space="preserve"> </v>
      </c>
      <c r="H117" s="487"/>
      <c r="I117" s="209" t="str">
        <f>IF(D117=" "," ",IF(D117="TOPLAM",SUM(H$14:I116),-IPMT($F$8,D117,$F$7,$F$6)))</f>
        <v xml:space="preserve"> </v>
      </c>
      <c r="J117" s="209" t="str">
        <f>IF(D117=" "," ",IF(J116=0,0,IF(D117="TOPLAM",SUM($J$14:J116),I117*0.1)))</f>
        <v xml:space="preserve"> </v>
      </c>
      <c r="K117" s="107" t="str">
        <f>IF(D117=" "," ",IF(K116=0,0,IF(D117="TOPLAM",SUM($K$14:K116),I117*0.15)))</f>
        <v xml:space="preserve"> </v>
      </c>
      <c r="L117" s="486" t="str">
        <f t="shared" si="11"/>
        <v xml:space="preserve"> </v>
      </c>
      <c r="M117" s="486"/>
      <c r="N117" s="486" t="str">
        <f t="shared" si="7"/>
        <v xml:space="preserve"> </v>
      </c>
      <c r="O117" s="487"/>
      <c r="P117" s="7" t="str">
        <f t="shared" si="8"/>
        <v xml:space="preserve"> </v>
      </c>
      <c r="Q117" s="479"/>
      <c r="R117" s="510"/>
      <c r="S117" s="510"/>
      <c r="T117" s="510"/>
      <c r="U117" s="510"/>
      <c r="V117" s="510"/>
      <c r="W117" s="510"/>
      <c r="X117" s="510"/>
      <c r="Y117" s="510"/>
      <c r="Z117" s="510"/>
      <c r="AA117" s="1"/>
      <c r="AB117" s="1"/>
      <c r="AC117" s="1"/>
      <c r="AD117" s="1"/>
      <c r="AE117" s="1"/>
      <c r="AF117" s="1"/>
      <c r="AG117" s="1"/>
      <c r="AH117" s="1"/>
      <c r="AI117" s="1"/>
    </row>
    <row r="118" spans="1:35" x14ac:dyDescent="0.3">
      <c r="A118" s="510"/>
      <c r="B118" s="480"/>
      <c r="C118" s="6" t="str">
        <f t="shared" si="9"/>
        <v xml:space="preserve"> </v>
      </c>
      <c r="D118" s="7" t="str">
        <f t="shared" si="10"/>
        <v xml:space="preserve"> </v>
      </c>
      <c r="E118" s="486" t="str">
        <f>IF(D118=" "," ",IF(D118="TOPLAM",SUM($E$14:F117),$N$5))</f>
        <v xml:space="preserve"> </v>
      </c>
      <c r="F118" s="486"/>
      <c r="G118" s="486" t="str">
        <f>IF(D118=" "," ",IF(D118="TOPLAM",SUM(G$14:H117),-PPMT($F$8,D118,$F$7,$F$6)))</f>
        <v xml:space="preserve"> </v>
      </c>
      <c r="H118" s="487"/>
      <c r="I118" s="209" t="str">
        <f>IF(D118=" "," ",IF(D118="TOPLAM",SUM(H$14:I117),-IPMT($F$8,D118,$F$7,$F$6)))</f>
        <v xml:space="preserve"> </v>
      </c>
      <c r="J118" s="209" t="str">
        <f>IF(D118=" "," ",IF(J117=0,0,IF(D118="TOPLAM",SUM($J$14:J117),I118*0.1)))</f>
        <v xml:space="preserve"> </v>
      </c>
      <c r="K118" s="107" t="str">
        <f>IF(D118=" "," ",IF(K117=0,0,IF(D118="TOPLAM",SUM($K$14:K117),I118*0.15)))</f>
        <v xml:space="preserve"> </v>
      </c>
      <c r="L118" s="486" t="str">
        <f t="shared" si="11"/>
        <v xml:space="preserve"> </v>
      </c>
      <c r="M118" s="486"/>
      <c r="N118" s="486" t="str">
        <f t="shared" si="7"/>
        <v xml:space="preserve"> </v>
      </c>
      <c r="O118" s="487"/>
      <c r="P118" s="7" t="str">
        <f t="shared" si="8"/>
        <v xml:space="preserve"> </v>
      </c>
      <c r="Q118" s="479"/>
      <c r="R118" s="510"/>
      <c r="S118" s="510"/>
      <c r="T118" s="510"/>
      <c r="U118" s="510"/>
      <c r="V118" s="510"/>
      <c r="W118" s="510"/>
      <c r="X118" s="510"/>
      <c r="Y118" s="510"/>
      <c r="Z118" s="510"/>
      <c r="AA118" s="1"/>
      <c r="AB118" s="1"/>
      <c r="AC118" s="1"/>
      <c r="AD118" s="1"/>
      <c r="AE118" s="1"/>
      <c r="AF118" s="1"/>
      <c r="AG118" s="1"/>
      <c r="AH118" s="1"/>
      <c r="AI118" s="1"/>
    </row>
    <row r="119" spans="1:35" x14ac:dyDescent="0.3">
      <c r="A119" s="510"/>
      <c r="B119" s="480"/>
      <c r="C119" s="6" t="str">
        <f t="shared" si="9"/>
        <v xml:space="preserve"> </v>
      </c>
      <c r="D119" s="7" t="str">
        <f t="shared" si="10"/>
        <v xml:space="preserve"> </v>
      </c>
      <c r="E119" s="486" t="str">
        <f>IF(D119=" "," ",IF(D119="TOPLAM",SUM($E$14:F118),$N$5))</f>
        <v xml:space="preserve"> </v>
      </c>
      <c r="F119" s="486"/>
      <c r="G119" s="486" t="str">
        <f>IF(D119=" "," ",IF(D119="TOPLAM",SUM(G$14:H118),-PPMT($F$8,D119,$F$7,$F$6)))</f>
        <v xml:space="preserve"> </v>
      </c>
      <c r="H119" s="487"/>
      <c r="I119" s="209" t="str">
        <f>IF(D119=" "," ",IF(D119="TOPLAM",SUM(H$14:I118),-IPMT($F$8,D119,$F$7,$F$6)))</f>
        <v xml:space="preserve"> </v>
      </c>
      <c r="J119" s="209" t="str">
        <f>IF(D119=" "," ",IF(J118=0,0,IF(D119="TOPLAM",SUM($J$14:J118),I119*0.1)))</f>
        <v xml:space="preserve"> </v>
      </c>
      <c r="K119" s="107" t="str">
        <f>IF(D119=" "," ",IF(K118=0,0,IF(D119="TOPLAM",SUM($K$14:K118),I119*0.15)))</f>
        <v xml:space="preserve"> </v>
      </c>
      <c r="L119" s="486" t="str">
        <f t="shared" si="11"/>
        <v xml:space="preserve"> </v>
      </c>
      <c r="M119" s="486"/>
      <c r="N119" s="486" t="str">
        <f t="shared" si="7"/>
        <v xml:space="preserve"> </v>
      </c>
      <c r="O119" s="487"/>
      <c r="P119" s="7" t="str">
        <f t="shared" si="8"/>
        <v xml:space="preserve"> </v>
      </c>
      <c r="Q119" s="479"/>
      <c r="R119" s="510"/>
      <c r="S119" s="510"/>
      <c r="T119" s="510"/>
      <c r="U119" s="510"/>
      <c r="V119" s="510"/>
      <c r="W119" s="510"/>
      <c r="X119" s="510"/>
      <c r="Y119" s="510"/>
      <c r="Z119" s="510"/>
      <c r="AA119" s="1"/>
      <c r="AB119" s="1"/>
      <c r="AC119" s="1"/>
      <c r="AD119" s="1"/>
      <c r="AE119" s="1"/>
      <c r="AF119" s="1"/>
      <c r="AG119" s="1"/>
      <c r="AH119" s="1"/>
      <c r="AI119" s="1"/>
    </row>
    <row r="120" spans="1:35" x14ac:dyDescent="0.3">
      <c r="A120" s="510"/>
      <c r="B120" s="480"/>
      <c r="C120" s="6" t="str">
        <f t="shared" si="9"/>
        <v xml:space="preserve"> </v>
      </c>
      <c r="D120" s="7" t="str">
        <f t="shared" si="10"/>
        <v xml:space="preserve"> </v>
      </c>
      <c r="E120" s="486" t="str">
        <f>IF(D120=" "," ",IF(D120="TOPLAM",SUM($E$14:F119),$N$5))</f>
        <v xml:space="preserve"> </v>
      </c>
      <c r="F120" s="486"/>
      <c r="G120" s="486" t="str">
        <f>IF(D120=" "," ",IF(D120="TOPLAM",SUM(G$14:H119),-PPMT($F$8,D120,$F$7,$F$6)))</f>
        <v xml:space="preserve"> </v>
      </c>
      <c r="H120" s="487"/>
      <c r="I120" s="209" t="str">
        <f>IF(D120=" "," ",IF(D120="TOPLAM",SUM(H$14:I119),-IPMT($F$8,D120,$F$7,$F$6)))</f>
        <v xml:space="preserve"> </v>
      </c>
      <c r="J120" s="209" t="str">
        <f>IF(D120=" "," ",IF(J119=0,0,IF(D120="TOPLAM",SUM($J$14:J119),I120*0.1)))</f>
        <v xml:space="preserve"> </v>
      </c>
      <c r="K120" s="107" t="str">
        <f>IF(D120=" "," ",IF(K119=0,0,IF(D120="TOPLAM",SUM($K$14:K119),I120*0.15)))</f>
        <v xml:space="preserve"> </v>
      </c>
      <c r="L120" s="486" t="str">
        <f t="shared" si="11"/>
        <v xml:space="preserve"> </v>
      </c>
      <c r="M120" s="486"/>
      <c r="N120" s="486" t="str">
        <f t="shared" si="7"/>
        <v xml:space="preserve"> </v>
      </c>
      <c r="O120" s="487"/>
      <c r="P120" s="7" t="str">
        <f t="shared" si="8"/>
        <v xml:space="preserve"> </v>
      </c>
      <c r="Q120" s="479"/>
      <c r="R120" s="510"/>
      <c r="S120" s="510"/>
      <c r="T120" s="510"/>
      <c r="U120" s="510"/>
      <c r="V120" s="510"/>
      <c r="W120" s="510"/>
      <c r="X120" s="510"/>
      <c r="Y120" s="510"/>
      <c r="Z120" s="510"/>
      <c r="AA120" s="1"/>
      <c r="AB120" s="1"/>
      <c r="AC120" s="1"/>
      <c r="AD120" s="1"/>
      <c r="AE120" s="1"/>
      <c r="AF120" s="1"/>
      <c r="AG120" s="1"/>
      <c r="AH120" s="1"/>
      <c r="AI120" s="1"/>
    </row>
    <row r="121" spans="1:35" x14ac:dyDescent="0.3">
      <c r="A121" s="510"/>
      <c r="B121" s="480"/>
      <c r="C121" s="6" t="str">
        <f t="shared" si="9"/>
        <v xml:space="preserve"> </v>
      </c>
      <c r="D121" s="7" t="str">
        <f t="shared" si="10"/>
        <v xml:space="preserve"> </v>
      </c>
      <c r="E121" s="486" t="str">
        <f>IF(D121=" "," ",IF(D121="TOPLAM",SUM($E$14:F120),$N$5))</f>
        <v xml:space="preserve"> </v>
      </c>
      <c r="F121" s="486"/>
      <c r="G121" s="486" t="str">
        <f>IF(D121=" "," ",IF(D121="TOPLAM",SUM(G$14:H120),-PPMT($F$8,D121,$F$7,$F$6)))</f>
        <v xml:space="preserve"> </v>
      </c>
      <c r="H121" s="487"/>
      <c r="I121" s="209" t="str">
        <f>IF(D121=" "," ",IF(D121="TOPLAM",SUM(H$14:I120),-IPMT($F$8,D121,$F$7,$F$6)))</f>
        <v xml:space="preserve"> </v>
      </c>
      <c r="J121" s="209" t="str">
        <f>IF(D121=" "," ",IF(J120=0,0,IF(D121="TOPLAM",SUM($J$14:J120),I121*0.1)))</f>
        <v xml:space="preserve"> </v>
      </c>
      <c r="K121" s="107" t="str">
        <f>IF(D121=" "," ",IF(K120=0,0,IF(D121="TOPLAM",SUM($K$14:K120),I121*0.15)))</f>
        <v xml:space="preserve"> </v>
      </c>
      <c r="L121" s="486" t="str">
        <f t="shared" si="11"/>
        <v xml:space="preserve"> </v>
      </c>
      <c r="M121" s="486"/>
      <c r="N121" s="486" t="str">
        <f t="shared" si="7"/>
        <v xml:space="preserve"> </v>
      </c>
      <c r="O121" s="487"/>
      <c r="P121" s="7" t="str">
        <f t="shared" si="8"/>
        <v xml:space="preserve"> </v>
      </c>
      <c r="Q121" s="479"/>
      <c r="R121" s="510"/>
      <c r="S121" s="510"/>
      <c r="T121" s="510"/>
      <c r="U121" s="510"/>
      <c r="V121" s="510"/>
      <c r="W121" s="510"/>
      <c r="X121" s="510"/>
      <c r="Y121" s="510"/>
      <c r="Z121" s="510"/>
      <c r="AA121" s="1"/>
      <c r="AB121" s="1"/>
      <c r="AC121" s="1"/>
      <c r="AD121" s="1"/>
      <c r="AE121" s="1"/>
      <c r="AF121" s="1"/>
      <c r="AG121" s="1"/>
      <c r="AH121" s="1"/>
      <c r="AI121" s="1"/>
    </row>
    <row r="122" spans="1:35" x14ac:dyDescent="0.3">
      <c r="A122" s="510"/>
      <c r="B122" s="480"/>
      <c r="C122" s="6" t="str">
        <f t="shared" si="9"/>
        <v xml:space="preserve"> </v>
      </c>
      <c r="D122" s="7" t="str">
        <f t="shared" si="10"/>
        <v xml:space="preserve"> </v>
      </c>
      <c r="E122" s="486" t="str">
        <f>IF(D122=" "," ",IF(D122="TOPLAM",SUM($E$14:F121),$N$5))</f>
        <v xml:space="preserve"> </v>
      </c>
      <c r="F122" s="486"/>
      <c r="G122" s="486" t="str">
        <f>IF(D122=" "," ",IF(D122="TOPLAM",SUM(G$14:H121),-PPMT($F$8,D122,$F$7,$F$6)))</f>
        <v xml:space="preserve"> </v>
      </c>
      <c r="H122" s="487"/>
      <c r="I122" s="209" t="str">
        <f>IF(D122=" "," ",IF(D122="TOPLAM",SUM(H$14:I121),-IPMT($F$8,D122,$F$7,$F$6)))</f>
        <v xml:space="preserve"> </v>
      </c>
      <c r="J122" s="209" t="str">
        <f>IF(D122=" "," ",IF(J121=0,0,IF(D122="TOPLAM",SUM($J$14:J121),I122*0.1)))</f>
        <v xml:space="preserve"> </v>
      </c>
      <c r="K122" s="107" t="str">
        <f>IF(D122=" "," ",IF(K121=0,0,IF(D122="TOPLAM",SUM($K$14:K121),I122*0.15)))</f>
        <v xml:space="preserve"> </v>
      </c>
      <c r="L122" s="486" t="str">
        <f t="shared" si="11"/>
        <v xml:space="preserve"> </v>
      </c>
      <c r="M122" s="486"/>
      <c r="N122" s="486" t="str">
        <f t="shared" si="7"/>
        <v xml:space="preserve"> </v>
      </c>
      <c r="O122" s="487"/>
      <c r="P122" s="7" t="str">
        <f t="shared" si="8"/>
        <v xml:space="preserve"> </v>
      </c>
      <c r="Q122" s="479"/>
      <c r="R122" s="510"/>
      <c r="S122" s="510"/>
      <c r="T122" s="510"/>
      <c r="U122" s="510"/>
      <c r="V122" s="510"/>
      <c r="W122" s="510"/>
      <c r="X122" s="510"/>
      <c r="Y122" s="510"/>
      <c r="Z122" s="510"/>
      <c r="AA122" s="1"/>
      <c r="AB122" s="1"/>
      <c r="AC122" s="1"/>
      <c r="AD122" s="1"/>
      <c r="AE122" s="1"/>
      <c r="AF122" s="1"/>
      <c r="AG122" s="1"/>
      <c r="AH122" s="1"/>
      <c r="AI122" s="1"/>
    </row>
    <row r="123" spans="1:35" x14ac:dyDescent="0.3">
      <c r="A123" s="510"/>
      <c r="B123" s="480"/>
      <c r="C123" s="6" t="str">
        <f t="shared" si="9"/>
        <v xml:space="preserve"> </v>
      </c>
      <c r="D123" s="7" t="str">
        <f t="shared" si="10"/>
        <v xml:space="preserve"> </v>
      </c>
      <c r="E123" s="486" t="str">
        <f>IF(D123=" "," ",IF(D123="TOPLAM",SUM($E$14:F122),$N$5))</f>
        <v xml:space="preserve"> </v>
      </c>
      <c r="F123" s="486"/>
      <c r="G123" s="486" t="str">
        <f>IF(D123=" "," ",IF(D123="TOPLAM",SUM(G$14:H122),-PPMT($F$8,D123,$F$7,$F$6)))</f>
        <v xml:space="preserve"> </v>
      </c>
      <c r="H123" s="487"/>
      <c r="I123" s="209" t="str">
        <f>IF(D123=" "," ",IF(D123="TOPLAM",SUM(H$14:I122),-IPMT($F$8,D123,$F$7,$F$6)))</f>
        <v xml:space="preserve"> </v>
      </c>
      <c r="J123" s="209" t="str">
        <f>IF(D123=" "," ",IF(J122=0,0,IF(D123="TOPLAM",SUM($J$14:J122),I123*0.1)))</f>
        <v xml:space="preserve"> </v>
      </c>
      <c r="K123" s="107" t="str">
        <f>IF(D123=" "," ",IF(K122=0,0,IF(D123="TOPLAM",SUM($K$14:K122),I123*0.15)))</f>
        <v xml:space="preserve"> </v>
      </c>
      <c r="L123" s="486" t="str">
        <f t="shared" si="11"/>
        <v xml:space="preserve"> </v>
      </c>
      <c r="M123" s="486"/>
      <c r="N123" s="486" t="str">
        <f t="shared" si="7"/>
        <v xml:space="preserve"> </v>
      </c>
      <c r="O123" s="487"/>
      <c r="P123" s="7" t="str">
        <f t="shared" si="8"/>
        <v xml:space="preserve"> </v>
      </c>
      <c r="Q123" s="479"/>
      <c r="R123" s="510"/>
      <c r="S123" s="510"/>
      <c r="T123" s="510"/>
      <c r="U123" s="510"/>
      <c r="V123" s="510"/>
      <c r="W123" s="510"/>
      <c r="X123" s="510"/>
      <c r="Y123" s="510"/>
      <c r="Z123" s="510"/>
      <c r="AA123" s="1"/>
      <c r="AB123" s="1"/>
      <c r="AC123" s="1"/>
      <c r="AD123" s="1"/>
      <c r="AE123" s="1"/>
      <c r="AF123" s="1"/>
      <c r="AG123" s="1"/>
      <c r="AH123" s="1"/>
      <c r="AI123" s="1"/>
    </row>
    <row r="124" spans="1:35" x14ac:dyDescent="0.3">
      <c r="A124" s="510"/>
      <c r="B124" s="480"/>
      <c r="C124" s="6" t="str">
        <f t="shared" si="9"/>
        <v xml:space="preserve"> </v>
      </c>
      <c r="D124" s="7" t="str">
        <f t="shared" si="10"/>
        <v xml:space="preserve"> </v>
      </c>
      <c r="E124" s="486" t="str">
        <f>IF(D124=" "," ",IF(D124="TOPLAM",SUM($E$14:F123),$N$5))</f>
        <v xml:space="preserve"> </v>
      </c>
      <c r="F124" s="486"/>
      <c r="G124" s="486" t="str">
        <f>IF(D124=" "," ",IF(D124="TOPLAM",SUM(G$14:H123),-PPMT($F$8,D124,$F$7,$F$6)))</f>
        <v xml:space="preserve"> </v>
      </c>
      <c r="H124" s="487"/>
      <c r="I124" s="209" t="str">
        <f>IF(D124=" "," ",IF(D124="TOPLAM",SUM(H$14:I123),-IPMT($F$8,D124,$F$7,$F$6)))</f>
        <v xml:space="preserve"> </v>
      </c>
      <c r="J124" s="209" t="str">
        <f>IF(D124=" "," ",IF(J123=0,0,IF(D124="TOPLAM",SUM($J$14:J123),I124*0.1)))</f>
        <v xml:space="preserve"> </v>
      </c>
      <c r="K124" s="107" t="str">
        <f>IF(D124=" "," ",IF(K123=0,0,IF(D124="TOPLAM",SUM($K$14:K123),I124*0.15)))</f>
        <v xml:space="preserve"> </v>
      </c>
      <c r="L124" s="486" t="str">
        <f t="shared" si="11"/>
        <v xml:space="preserve"> </v>
      </c>
      <c r="M124" s="486"/>
      <c r="N124" s="486" t="str">
        <f t="shared" si="7"/>
        <v xml:space="preserve"> </v>
      </c>
      <c r="O124" s="487"/>
      <c r="P124" s="7" t="str">
        <f t="shared" si="8"/>
        <v xml:space="preserve"> </v>
      </c>
      <c r="Q124" s="479"/>
      <c r="R124" s="510"/>
      <c r="S124" s="510"/>
      <c r="T124" s="510"/>
      <c r="U124" s="510"/>
      <c r="V124" s="510"/>
      <c r="W124" s="510"/>
      <c r="X124" s="510"/>
      <c r="Y124" s="510"/>
      <c r="Z124" s="510"/>
      <c r="AA124" s="1"/>
      <c r="AB124" s="1"/>
      <c r="AC124" s="1"/>
      <c r="AD124" s="1"/>
      <c r="AE124" s="1"/>
      <c r="AF124" s="1"/>
      <c r="AG124" s="1"/>
      <c r="AH124" s="1"/>
      <c r="AI124" s="1"/>
    </row>
    <row r="125" spans="1:35" x14ac:dyDescent="0.3">
      <c r="A125" s="510"/>
      <c r="B125" s="480"/>
      <c r="C125" s="6" t="str">
        <f t="shared" si="9"/>
        <v xml:space="preserve"> </v>
      </c>
      <c r="D125" s="7" t="str">
        <f t="shared" si="10"/>
        <v xml:space="preserve"> </v>
      </c>
      <c r="E125" s="486" t="str">
        <f>IF(D125=" "," ",IF(D125="TOPLAM",SUM($E$14:F124),$N$5))</f>
        <v xml:space="preserve"> </v>
      </c>
      <c r="F125" s="486"/>
      <c r="G125" s="486" t="str">
        <f>IF(D125=" "," ",IF(D125="TOPLAM",SUM(G$14:H124),-PPMT($F$8,D125,$F$7,$F$6)))</f>
        <v xml:space="preserve"> </v>
      </c>
      <c r="H125" s="487"/>
      <c r="I125" s="209" t="str">
        <f>IF(D125=" "," ",IF(D125="TOPLAM",SUM(H$14:I124),-IPMT($F$8,D125,$F$7,$F$6)))</f>
        <v xml:space="preserve"> </v>
      </c>
      <c r="J125" s="209" t="str">
        <f>IF(D125=" "," ",IF(J124=0,0,IF(D125="TOPLAM",SUM($J$14:J124),I125*0.1)))</f>
        <v xml:space="preserve"> </v>
      </c>
      <c r="K125" s="107" t="str">
        <f>IF(D125=" "," ",IF(K124=0,0,IF(D125="TOPLAM",SUM($K$14:K124),I125*0.15)))</f>
        <v xml:space="preserve"> </v>
      </c>
      <c r="L125" s="486" t="str">
        <f t="shared" si="11"/>
        <v xml:space="preserve"> </v>
      </c>
      <c r="M125" s="486"/>
      <c r="N125" s="486" t="str">
        <f t="shared" si="7"/>
        <v xml:space="preserve"> </v>
      </c>
      <c r="O125" s="487"/>
      <c r="P125" s="7" t="str">
        <f t="shared" si="8"/>
        <v xml:space="preserve"> </v>
      </c>
      <c r="Q125" s="479"/>
      <c r="R125" s="510"/>
      <c r="S125" s="510"/>
      <c r="T125" s="510"/>
      <c r="U125" s="510"/>
      <c r="V125" s="510"/>
      <c r="W125" s="510"/>
      <c r="X125" s="510"/>
      <c r="Y125" s="510"/>
      <c r="Z125" s="510"/>
      <c r="AA125" s="1"/>
      <c r="AB125" s="1"/>
      <c r="AC125" s="1"/>
      <c r="AD125" s="1"/>
      <c r="AE125" s="1"/>
      <c r="AF125" s="1"/>
      <c r="AG125" s="1"/>
      <c r="AH125" s="1"/>
      <c r="AI125" s="1"/>
    </row>
    <row r="126" spans="1:35" x14ac:dyDescent="0.3">
      <c r="A126" s="510"/>
      <c r="B126" s="480"/>
      <c r="C126" s="6" t="str">
        <f t="shared" si="9"/>
        <v xml:space="preserve"> </v>
      </c>
      <c r="D126" s="7" t="str">
        <f t="shared" si="10"/>
        <v xml:space="preserve"> </v>
      </c>
      <c r="E126" s="486" t="str">
        <f>IF(D126=" "," ",IF(D126="TOPLAM",SUM($E$14:F125),$N$5))</f>
        <v xml:space="preserve"> </v>
      </c>
      <c r="F126" s="486"/>
      <c r="G126" s="486" t="str">
        <f>IF(D126=" "," ",IF(D126="TOPLAM",SUM(G$14:H125),-PPMT($F$8,D126,$F$7,$F$6)))</f>
        <v xml:space="preserve"> </v>
      </c>
      <c r="H126" s="487"/>
      <c r="I126" s="209" t="str">
        <f>IF(D126=" "," ",IF(D126="TOPLAM",SUM(H$14:I125),-IPMT($F$8,D126,$F$7,$F$6)))</f>
        <v xml:space="preserve"> </v>
      </c>
      <c r="J126" s="209" t="str">
        <f>IF(D126=" "," ",IF(J125=0,0,IF(D126="TOPLAM",SUM($J$14:J125),I126*0.1)))</f>
        <v xml:space="preserve"> </v>
      </c>
      <c r="K126" s="107" t="str">
        <f>IF(D126=" "," ",IF(K125=0,0,IF(D126="TOPLAM",SUM($K$14:K125),I126*0.15)))</f>
        <v xml:space="preserve"> </v>
      </c>
      <c r="L126" s="486" t="str">
        <f t="shared" si="11"/>
        <v xml:space="preserve"> </v>
      </c>
      <c r="M126" s="486"/>
      <c r="N126" s="486" t="str">
        <f t="shared" si="7"/>
        <v xml:space="preserve"> </v>
      </c>
      <c r="O126" s="487"/>
      <c r="P126" s="7" t="str">
        <f t="shared" si="8"/>
        <v xml:space="preserve"> </v>
      </c>
      <c r="Q126" s="479"/>
      <c r="R126" s="510"/>
      <c r="S126" s="510"/>
      <c r="T126" s="510"/>
      <c r="U126" s="510"/>
      <c r="V126" s="510"/>
      <c r="W126" s="510"/>
      <c r="X126" s="510"/>
      <c r="Y126" s="510"/>
      <c r="Z126" s="510"/>
      <c r="AA126" s="1"/>
      <c r="AB126" s="1"/>
      <c r="AC126" s="1"/>
      <c r="AD126" s="1"/>
      <c r="AE126" s="1"/>
      <c r="AF126" s="1"/>
      <c r="AG126" s="1"/>
      <c r="AH126" s="1"/>
      <c r="AI126" s="1"/>
    </row>
    <row r="127" spans="1:35" x14ac:dyDescent="0.3">
      <c r="A127" s="510"/>
      <c r="B127" s="480"/>
      <c r="C127" s="6" t="str">
        <f t="shared" si="9"/>
        <v xml:space="preserve"> </v>
      </c>
      <c r="D127" s="7" t="str">
        <f t="shared" si="10"/>
        <v xml:space="preserve"> </v>
      </c>
      <c r="E127" s="486" t="str">
        <f>IF(D127=" "," ",IF(D127="TOPLAM",SUM($E$14:F126),$N$5))</f>
        <v xml:space="preserve"> </v>
      </c>
      <c r="F127" s="486"/>
      <c r="G127" s="486" t="str">
        <f>IF(D127=" "," ",IF(D127="TOPLAM",SUM(G$14:H126),-PPMT($F$8,D127,$F$7,$F$6)))</f>
        <v xml:space="preserve"> </v>
      </c>
      <c r="H127" s="487"/>
      <c r="I127" s="209" t="str">
        <f>IF(D127=" "," ",IF(D127="TOPLAM",SUM(H$14:I126),-IPMT($F$8,D127,$F$7,$F$6)))</f>
        <v xml:space="preserve"> </v>
      </c>
      <c r="J127" s="209" t="str">
        <f>IF(D127=" "," ",IF(J126=0,0,IF(D127="TOPLAM",SUM($J$14:J126),I127*0.1)))</f>
        <v xml:space="preserve"> </v>
      </c>
      <c r="K127" s="107" t="str">
        <f>IF(D127=" "," ",IF(K126=0,0,IF(D127="TOPLAM",SUM($K$14:K126),I127*0.15)))</f>
        <v xml:space="preserve"> </v>
      </c>
      <c r="L127" s="486" t="str">
        <f t="shared" si="11"/>
        <v xml:space="preserve"> </v>
      </c>
      <c r="M127" s="486"/>
      <c r="N127" s="486" t="str">
        <f t="shared" si="7"/>
        <v xml:space="preserve"> </v>
      </c>
      <c r="O127" s="487"/>
      <c r="P127" s="7" t="str">
        <f t="shared" si="8"/>
        <v xml:space="preserve"> </v>
      </c>
      <c r="Q127" s="479"/>
      <c r="R127" s="510"/>
      <c r="S127" s="510"/>
      <c r="T127" s="510"/>
      <c r="U127" s="510"/>
      <c r="V127" s="510"/>
      <c r="W127" s="510"/>
      <c r="X127" s="510"/>
      <c r="Y127" s="510"/>
      <c r="Z127" s="510"/>
      <c r="AA127" s="1"/>
      <c r="AB127" s="1"/>
      <c r="AC127" s="1"/>
      <c r="AD127" s="1"/>
      <c r="AE127" s="1"/>
      <c r="AF127" s="1"/>
      <c r="AG127" s="1"/>
      <c r="AH127" s="1"/>
      <c r="AI127" s="1"/>
    </row>
    <row r="128" spans="1:35" x14ac:dyDescent="0.3">
      <c r="A128" s="510"/>
      <c r="B128" s="480"/>
      <c r="C128" s="6" t="str">
        <f t="shared" si="9"/>
        <v xml:space="preserve"> </v>
      </c>
      <c r="D128" s="7" t="str">
        <f t="shared" si="10"/>
        <v xml:space="preserve"> </v>
      </c>
      <c r="E128" s="486" t="str">
        <f>IF(D128=" "," ",IF(D128="TOPLAM",SUM($E$14:F127),$N$5))</f>
        <v xml:space="preserve"> </v>
      </c>
      <c r="F128" s="486"/>
      <c r="G128" s="486" t="str">
        <f>IF(D128=" "," ",IF(D128="TOPLAM",SUM(G$14:H127),-PPMT($F$8,D128,$F$7,$F$6)))</f>
        <v xml:space="preserve"> </v>
      </c>
      <c r="H128" s="487"/>
      <c r="I128" s="209" t="str">
        <f>IF(D128=" "," ",IF(D128="TOPLAM",SUM(H$14:I127),-IPMT($F$8,D128,$F$7,$F$6)))</f>
        <v xml:space="preserve"> </v>
      </c>
      <c r="J128" s="209" t="str">
        <f>IF(D128=" "," ",IF(J127=0,0,IF(D128="TOPLAM",SUM($J$14:J127),I128*0.1)))</f>
        <v xml:space="preserve"> </v>
      </c>
      <c r="K128" s="107" t="str">
        <f>IF(D128=" "," ",IF(K127=0,0,IF(D128="TOPLAM",SUM($K$14:K127),I128*0.15)))</f>
        <v xml:space="preserve"> </v>
      </c>
      <c r="L128" s="486" t="str">
        <f t="shared" si="11"/>
        <v xml:space="preserve"> </v>
      </c>
      <c r="M128" s="486"/>
      <c r="N128" s="486" t="str">
        <f t="shared" si="7"/>
        <v xml:space="preserve"> </v>
      </c>
      <c r="O128" s="487"/>
      <c r="P128" s="7" t="str">
        <f t="shared" si="8"/>
        <v xml:space="preserve"> </v>
      </c>
      <c r="Q128" s="479"/>
      <c r="R128" s="510"/>
      <c r="S128" s="510"/>
      <c r="T128" s="510"/>
      <c r="U128" s="510"/>
      <c r="V128" s="510"/>
      <c r="W128" s="510"/>
      <c r="X128" s="510"/>
      <c r="Y128" s="510"/>
      <c r="Z128" s="510"/>
      <c r="AA128" s="1"/>
      <c r="AB128" s="1"/>
      <c r="AC128" s="1"/>
      <c r="AD128" s="1"/>
      <c r="AE128" s="1"/>
      <c r="AF128" s="1"/>
      <c r="AG128" s="1"/>
      <c r="AH128" s="1"/>
      <c r="AI128" s="1"/>
    </row>
    <row r="129" spans="1:35" x14ac:dyDescent="0.3">
      <c r="A129" s="510"/>
      <c r="B129" s="480"/>
      <c r="C129" s="6" t="str">
        <f t="shared" si="9"/>
        <v xml:space="preserve"> </v>
      </c>
      <c r="D129" s="7" t="str">
        <f t="shared" si="10"/>
        <v xml:space="preserve"> </v>
      </c>
      <c r="E129" s="486" t="str">
        <f>IF(D129=" "," ",IF(D129="TOPLAM",SUM($E$14:F128),$N$5))</f>
        <v xml:space="preserve"> </v>
      </c>
      <c r="F129" s="486"/>
      <c r="G129" s="486" t="str">
        <f>IF(D129=" "," ",IF(D129="TOPLAM",SUM(G$14:H128),-PPMT($F$8,D129,$F$7,$F$6)))</f>
        <v xml:space="preserve"> </v>
      </c>
      <c r="H129" s="487"/>
      <c r="I129" s="209" t="str">
        <f>IF(D129=" "," ",IF(D129="TOPLAM",SUM(H$14:I128),-IPMT($F$8,D129,$F$7,$F$6)))</f>
        <v xml:space="preserve"> </v>
      </c>
      <c r="J129" s="209" t="str">
        <f>IF(D129=" "," ",IF(J128=0,0,IF(D129="TOPLAM",SUM($J$14:J128),I129*0.1)))</f>
        <v xml:space="preserve"> </v>
      </c>
      <c r="K129" s="107" t="str">
        <f>IF(D129=" "," ",IF(K128=0,0,IF(D129="TOPLAM",SUM($K$14:K128),I129*0.15)))</f>
        <v xml:space="preserve"> </v>
      </c>
      <c r="L129" s="486" t="str">
        <f t="shared" si="11"/>
        <v xml:space="preserve"> </v>
      </c>
      <c r="M129" s="486"/>
      <c r="N129" s="486" t="str">
        <f t="shared" si="7"/>
        <v xml:space="preserve"> </v>
      </c>
      <c r="O129" s="487"/>
      <c r="P129" s="7" t="str">
        <f t="shared" si="8"/>
        <v xml:space="preserve"> </v>
      </c>
      <c r="Q129" s="479"/>
      <c r="R129" s="510"/>
      <c r="S129" s="510"/>
      <c r="T129" s="510"/>
      <c r="U129" s="510"/>
      <c r="V129" s="510"/>
      <c r="W129" s="510"/>
      <c r="X129" s="510"/>
      <c r="Y129" s="510"/>
      <c r="Z129" s="510"/>
      <c r="AA129" s="1"/>
      <c r="AB129" s="1"/>
      <c r="AC129" s="1"/>
      <c r="AD129" s="1"/>
      <c r="AE129" s="1"/>
      <c r="AF129" s="1"/>
      <c r="AG129" s="1"/>
      <c r="AH129" s="1"/>
      <c r="AI129" s="1"/>
    </row>
    <row r="130" spans="1:35" x14ac:dyDescent="0.3">
      <c r="A130" s="510"/>
      <c r="B130" s="480"/>
      <c r="C130" s="6" t="str">
        <f t="shared" si="9"/>
        <v xml:space="preserve"> </v>
      </c>
      <c r="D130" s="7" t="str">
        <f t="shared" si="10"/>
        <v xml:space="preserve"> </v>
      </c>
      <c r="E130" s="486" t="str">
        <f>IF(D130=" "," ",IF(D130="TOPLAM",SUM($E$14:F129),$N$5))</f>
        <v xml:space="preserve"> </v>
      </c>
      <c r="F130" s="486"/>
      <c r="G130" s="486" t="str">
        <f>IF(D130=" "," ",IF(D130="TOPLAM",SUM(G$14:H129),-PPMT($F$8,D130,$F$7,$F$6)))</f>
        <v xml:space="preserve"> </v>
      </c>
      <c r="H130" s="487"/>
      <c r="I130" s="209" t="str">
        <f>IF(D130=" "," ",IF(D130="TOPLAM",SUM(H$14:I129),-IPMT($F$8,D130,$F$7,$F$6)))</f>
        <v xml:space="preserve"> </v>
      </c>
      <c r="J130" s="209" t="str">
        <f>IF(D130=" "," ",IF(J129=0,0,IF(D130="TOPLAM",SUM($J$14:J129),I130*0.1)))</f>
        <v xml:space="preserve"> </v>
      </c>
      <c r="K130" s="107" t="str">
        <f>IF(D130=" "," ",IF(K129=0,0,IF(D130="TOPLAM",SUM($K$14:K129),I130*0.15)))</f>
        <v xml:space="preserve"> </v>
      </c>
      <c r="L130" s="486" t="str">
        <f t="shared" si="11"/>
        <v xml:space="preserve"> </v>
      </c>
      <c r="M130" s="486"/>
      <c r="N130" s="486" t="str">
        <f t="shared" si="7"/>
        <v xml:space="preserve"> </v>
      </c>
      <c r="O130" s="487"/>
      <c r="P130" s="7" t="str">
        <f t="shared" si="8"/>
        <v xml:space="preserve"> </v>
      </c>
      <c r="Q130" s="479"/>
      <c r="R130" s="510"/>
      <c r="S130" s="510"/>
      <c r="T130" s="510"/>
      <c r="U130" s="510"/>
      <c r="V130" s="510"/>
      <c r="W130" s="510"/>
      <c r="X130" s="510"/>
      <c r="Y130" s="510"/>
      <c r="Z130" s="510"/>
      <c r="AA130" s="1"/>
      <c r="AB130" s="1"/>
      <c r="AC130" s="1"/>
      <c r="AD130" s="1"/>
      <c r="AE130" s="1"/>
      <c r="AF130" s="1"/>
      <c r="AG130" s="1"/>
      <c r="AH130" s="1"/>
      <c r="AI130" s="1"/>
    </row>
    <row r="131" spans="1:35" x14ac:dyDescent="0.3">
      <c r="A131" s="510"/>
      <c r="B131" s="480"/>
      <c r="C131" s="6" t="str">
        <f t="shared" si="9"/>
        <v xml:space="preserve"> </v>
      </c>
      <c r="D131" s="7" t="str">
        <f t="shared" si="10"/>
        <v xml:space="preserve"> </v>
      </c>
      <c r="E131" s="486" t="str">
        <f>IF(D131=" "," ",IF(D131="TOPLAM",SUM($E$14:F130),$N$5))</f>
        <v xml:space="preserve"> </v>
      </c>
      <c r="F131" s="486"/>
      <c r="G131" s="486" t="str">
        <f>IF(D131=" "," ",IF(D131="TOPLAM",SUM(G$14:H130),-PPMT($F$8,D131,$F$7,$F$6)))</f>
        <v xml:space="preserve"> </v>
      </c>
      <c r="H131" s="487"/>
      <c r="I131" s="209" t="str">
        <f>IF(D131=" "," ",IF(D131="TOPLAM",SUM(H$14:I130),-IPMT($F$8,D131,$F$7,$F$6)))</f>
        <v xml:space="preserve"> </v>
      </c>
      <c r="J131" s="209" t="str">
        <f>IF(D131=" "," ",IF(J130=0,0,IF(D131="TOPLAM",SUM($J$14:J130),I131*0.1)))</f>
        <v xml:space="preserve"> </v>
      </c>
      <c r="K131" s="107" t="str">
        <f>IF(D131=" "," ",IF(K130=0,0,IF(D131="TOPLAM",SUM($K$14:K130),I131*0.15)))</f>
        <v xml:space="preserve"> </v>
      </c>
      <c r="L131" s="486" t="str">
        <f t="shared" si="11"/>
        <v xml:space="preserve"> </v>
      </c>
      <c r="M131" s="486"/>
      <c r="N131" s="486" t="str">
        <f t="shared" si="7"/>
        <v xml:space="preserve"> </v>
      </c>
      <c r="O131" s="487"/>
      <c r="P131" s="7" t="str">
        <f t="shared" si="8"/>
        <v xml:space="preserve"> </v>
      </c>
      <c r="Q131" s="479"/>
      <c r="R131" s="510"/>
      <c r="S131" s="510"/>
      <c r="T131" s="510"/>
      <c r="U131" s="510"/>
      <c r="V131" s="510"/>
      <c r="W131" s="510"/>
      <c r="X131" s="510"/>
      <c r="Y131" s="510"/>
      <c r="Z131" s="510"/>
      <c r="AA131" s="1"/>
      <c r="AB131" s="1"/>
      <c r="AC131" s="1"/>
      <c r="AD131" s="1"/>
      <c r="AE131" s="1"/>
      <c r="AF131" s="1"/>
      <c r="AG131" s="1"/>
      <c r="AH131" s="1"/>
      <c r="AI131" s="1"/>
    </row>
    <row r="132" spans="1:35" x14ac:dyDescent="0.3">
      <c r="A132" s="510"/>
      <c r="B132" s="480"/>
      <c r="C132" s="6" t="str">
        <f t="shared" si="9"/>
        <v xml:space="preserve"> </v>
      </c>
      <c r="D132" s="7" t="str">
        <f t="shared" si="10"/>
        <v xml:space="preserve"> </v>
      </c>
      <c r="E132" s="486" t="str">
        <f>IF(D132=" "," ",IF(D132="TOPLAM",SUM($E$14:F131),$N$5))</f>
        <v xml:space="preserve"> </v>
      </c>
      <c r="F132" s="486"/>
      <c r="G132" s="486" t="str">
        <f>IF(D132=" "," ",IF(D132="TOPLAM",SUM(G$14:H131),-PPMT($F$8,D132,$F$7,$F$6)))</f>
        <v xml:space="preserve"> </v>
      </c>
      <c r="H132" s="487"/>
      <c r="I132" s="209" t="str">
        <f>IF(D132=" "," ",IF(D132="TOPLAM",SUM(H$14:I131),-IPMT($F$8,D132,$F$7,$F$6)))</f>
        <v xml:space="preserve"> </v>
      </c>
      <c r="J132" s="209" t="str">
        <f>IF(D132=" "," ",IF(J131=0,0,IF(D132="TOPLAM",SUM($J$14:J131),I132*0.1)))</f>
        <v xml:space="preserve"> </v>
      </c>
      <c r="K132" s="107" t="str">
        <f>IF(D132=" "," ",IF(K131=0,0,IF(D132="TOPLAM",SUM($K$14:K131),I132*0.15)))</f>
        <v xml:space="preserve"> </v>
      </c>
      <c r="L132" s="486" t="str">
        <f t="shared" si="11"/>
        <v xml:space="preserve"> </v>
      </c>
      <c r="M132" s="486"/>
      <c r="N132" s="486" t="str">
        <f t="shared" si="7"/>
        <v xml:space="preserve"> </v>
      </c>
      <c r="O132" s="487"/>
      <c r="P132" s="7" t="str">
        <f t="shared" si="8"/>
        <v xml:space="preserve"> </v>
      </c>
      <c r="Q132" s="479"/>
      <c r="R132" s="510"/>
      <c r="S132" s="510"/>
      <c r="T132" s="510"/>
      <c r="U132" s="510"/>
      <c r="V132" s="510"/>
      <c r="W132" s="510"/>
      <c r="X132" s="510"/>
      <c r="Y132" s="510"/>
      <c r="Z132" s="510"/>
      <c r="AA132" s="1"/>
      <c r="AB132" s="1"/>
      <c r="AC132" s="1"/>
      <c r="AD132" s="1"/>
      <c r="AE132" s="1"/>
      <c r="AF132" s="1"/>
      <c r="AG132" s="1"/>
      <c r="AH132" s="1"/>
      <c r="AI132" s="1"/>
    </row>
    <row r="133" spans="1:35" x14ac:dyDescent="0.3">
      <c r="A133" s="510"/>
      <c r="B133" s="480"/>
      <c r="C133" s="6" t="str">
        <f t="shared" si="9"/>
        <v xml:space="preserve"> </v>
      </c>
      <c r="D133" s="7" t="str">
        <f t="shared" si="10"/>
        <v xml:space="preserve"> </v>
      </c>
      <c r="E133" s="486" t="str">
        <f>IF(D133=" "," ",IF(D133="TOPLAM",SUM($E$14:F132),$N$5))</f>
        <v xml:space="preserve"> </v>
      </c>
      <c r="F133" s="486"/>
      <c r="G133" s="486" t="str">
        <f>IF(D133=" "," ",IF(D133="TOPLAM",SUM(G$14:H132),-PPMT($F$8,D133,$F$7,$F$6)))</f>
        <v xml:space="preserve"> </v>
      </c>
      <c r="H133" s="487"/>
      <c r="I133" s="209" t="str">
        <f>IF(D133=" "," ",IF(D133="TOPLAM",SUM(H$14:I132),-IPMT($F$8,D133,$F$7,$F$6)))</f>
        <v xml:space="preserve"> </v>
      </c>
      <c r="J133" s="209" t="str">
        <f>IF(D133=" "," ",IF(J132=0,0,IF(D133="TOPLAM",SUM($J$14:J132),I133*0.1)))</f>
        <v xml:space="preserve"> </v>
      </c>
      <c r="K133" s="107" t="str">
        <f>IF(D133=" "," ",IF(K132=0,0,IF(D133="TOPLAM",SUM($K$14:K132),I133*0.15)))</f>
        <v xml:space="preserve"> </v>
      </c>
      <c r="L133" s="486" t="str">
        <f t="shared" si="11"/>
        <v xml:space="preserve"> </v>
      </c>
      <c r="M133" s="486"/>
      <c r="N133" s="486" t="str">
        <f t="shared" si="7"/>
        <v xml:space="preserve"> </v>
      </c>
      <c r="O133" s="487"/>
      <c r="P133" s="7" t="str">
        <f t="shared" si="8"/>
        <v xml:space="preserve"> </v>
      </c>
      <c r="Q133" s="479"/>
      <c r="R133" s="510"/>
      <c r="S133" s="510"/>
      <c r="T133" s="510"/>
      <c r="U133" s="510"/>
      <c r="V133" s="510"/>
      <c r="W133" s="510"/>
      <c r="X133" s="510"/>
      <c r="Y133" s="510"/>
      <c r="Z133" s="510"/>
      <c r="AA133" s="1"/>
      <c r="AB133" s="1"/>
      <c r="AC133" s="1"/>
      <c r="AD133" s="1"/>
      <c r="AE133" s="1"/>
      <c r="AF133" s="1"/>
      <c r="AG133" s="1"/>
      <c r="AH133" s="1"/>
      <c r="AI133" s="1"/>
    </row>
    <row r="134" spans="1:35" x14ac:dyDescent="0.3">
      <c r="A134" s="510"/>
      <c r="B134" s="480"/>
      <c r="C134" s="6" t="str">
        <f t="shared" si="9"/>
        <v xml:space="preserve"> </v>
      </c>
      <c r="D134" s="7" t="str">
        <f t="shared" si="10"/>
        <v xml:space="preserve"> </v>
      </c>
      <c r="E134" s="486" t="str">
        <f>IF(D134=" "," ",IF(D134="TOPLAM",SUM($E$14:F133),$N$5))</f>
        <v xml:space="preserve"> </v>
      </c>
      <c r="F134" s="486"/>
      <c r="G134" s="486" t="str">
        <f>IF(D134=" "," ",IF(D134="TOPLAM",SUM(G$14:H133),-PPMT($F$8,D134,$F$7,$F$6)))</f>
        <v xml:space="preserve"> </v>
      </c>
      <c r="H134" s="487"/>
      <c r="I134" s="209" t="str">
        <f>IF(D134=" "," ",IF(D134="TOPLAM",SUM(H$14:I133),-IPMT($F$8,D134,$F$7,$F$6)))</f>
        <v xml:space="preserve"> </v>
      </c>
      <c r="J134" s="209" t="str">
        <f>IF(D134=" "," ",IF(J133=0,0,IF(D134="TOPLAM",SUM($J$14:J133),I134*0.1)))</f>
        <v xml:space="preserve"> </v>
      </c>
      <c r="K134" s="107" t="str">
        <f>IF(D134=" "," ",IF(K133=0,0,IF(D134="TOPLAM",SUM($K$14:K133),I134*0.15)))</f>
        <v xml:space="preserve"> </v>
      </c>
      <c r="L134" s="486" t="str">
        <f t="shared" si="11"/>
        <v xml:space="preserve"> </v>
      </c>
      <c r="M134" s="486"/>
      <c r="N134" s="486" t="str">
        <f t="shared" si="7"/>
        <v xml:space="preserve"> </v>
      </c>
      <c r="O134" s="487"/>
      <c r="P134" s="7" t="str">
        <f t="shared" si="8"/>
        <v xml:space="preserve"> </v>
      </c>
      <c r="Q134" s="479"/>
      <c r="R134" s="510"/>
      <c r="S134" s="510"/>
      <c r="T134" s="510"/>
      <c r="U134" s="510"/>
      <c r="V134" s="510"/>
      <c r="W134" s="510"/>
      <c r="X134" s="510"/>
      <c r="Y134" s="510"/>
      <c r="Z134" s="510"/>
      <c r="AA134" s="1"/>
      <c r="AB134" s="1"/>
      <c r="AC134" s="1"/>
      <c r="AD134" s="1"/>
      <c r="AE134" s="1"/>
      <c r="AF134" s="1"/>
      <c r="AG134" s="1"/>
      <c r="AH134" s="1"/>
      <c r="AI134" s="1"/>
    </row>
    <row r="135" spans="1:35" x14ac:dyDescent="0.3">
      <c r="A135" s="510"/>
      <c r="B135" s="480"/>
      <c r="C135" s="479"/>
      <c r="D135" s="479"/>
      <c r="E135" s="479"/>
      <c r="F135" s="479"/>
      <c r="G135" s="479"/>
      <c r="H135" s="479"/>
      <c r="I135" s="479"/>
      <c r="J135" s="479"/>
      <c r="K135" s="479"/>
      <c r="L135" s="479"/>
      <c r="M135" s="479"/>
      <c r="N135" s="479"/>
      <c r="O135" s="479"/>
      <c r="P135" s="479"/>
      <c r="Q135" s="479"/>
      <c r="R135" s="510"/>
      <c r="S135" s="510"/>
      <c r="T135" s="510"/>
      <c r="U135" s="510"/>
      <c r="V135" s="510"/>
      <c r="W135" s="510"/>
      <c r="X135" s="510"/>
      <c r="Y135" s="510"/>
      <c r="Z135" s="510"/>
      <c r="AA135" s="1"/>
      <c r="AB135" s="1"/>
      <c r="AC135" s="1"/>
      <c r="AD135" s="1"/>
      <c r="AE135" s="1"/>
      <c r="AF135" s="1"/>
      <c r="AG135" s="1"/>
      <c r="AH135" s="1"/>
      <c r="AI135" s="1"/>
    </row>
    <row r="136" spans="1:35" x14ac:dyDescent="0.3">
      <c r="A136" s="510"/>
      <c r="B136" s="480"/>
      <c r="C136" s="479"/>
      <c r="D136" s="479"/>
      <c r="E136" s="479"/>
      <c r="F136" s="479"/>
      <c r="G136" s="479"/>
      <c r="H136" s="479"/>
      <c r="I136" s="479"/>
      <c r="J136" s="479"/>
      <c r="K136" s="479"/>
      <c r="L136" s="479"/>
      <c r="M136" s="479"/>
      <c r="N136" s="479"/>
      <c r="O136" s="479"/>
      <c r="P136" s="479"/>
      <c r="Q136" s="479"/>
      <c r="R136" s="510"/>
      <c r="S136" s="510"/>
      <c r="T136" s="510"/>
      <c r="U136" s="510"/>
      <c r="V136" s="510"/>
      <c r="W136" s="510"/>
      <c r="X136" s="510"/>
      <c r="Y136" s="510"/>
      <c r="Z136" s="510"/>
      <c r="AA136" s="1"/>
      <c r="AB136" s="1"/>
      <c r="AC136" s="1"/>
      <c r="AD136" s="1"/>
      <c r="AE136" s="1"/>
      <c r="AF136" s="1"/>
      <c r="AG136" s="1"/>
      <c r="AH136" s="1"/>
      <c r="AI136" s="1"/>
    </row>
    <row r="137" spans="1:35" x14ac:dyDescent="0.3">
      <c r="A137" s="510"/>
      <c r="B137" s="510"/>
      <c r="C137" s="510"/>
      <c r="D137" s="510"/>
      <c r="E137" s="510"/>
      <c r="F137" s="510"/>
      <c r="G137" s="510"/>
      <c r="H137" s="510"/>
      <c r="I137" s="510"/>
      <c r="J137" s="510"/>
      <c r="K137" s="510"/>
      <c r="L137" s="510"/>
      <c r="M137" s="510"/>
      <c r="N137" s="510"/>
      <c r="O137" s="510"/>
      <c r="P137" s="510"/>
      <c r="Q137" s="510"/>
      <c r="R137" s="510"/>
      <c r="S137" s="510"/>
      <c r="T137" s="510"/>
      <c r="U137" s="510"/>
      <c r="V137" s="510"/>
      <c r="W137" s="510"/>
      <c r="X137" s="510"/>
      <c r="Y137" s="510"/>
      <c r="Z137" s="510"/>
      <c r="AA137" s="1"/>
      <c r="AB137" s="1"/>
      <c r="AC137" s="1"/>
      <c r="AD137" s="1"/>
      <c r="AE137" s="1"/>
      <c r="AF137" s="1"/>
      <c r="AG137" s="1"/>
      <c r="AH137" s="1"/>
      <c r="AI137" s="1"/>
    </row>
    <row r="138" spans="1:35" x14ac:dyDescent="0.3">
      <c r="A138" s="510"/>
      <c r="B138" s="510"/>
      <c r="C138" s="510"/>
      <c r="D138" s="510"/>
      <c r="E138" s="510"/>
      <c r="F138" s="510"/>
      <c r="G138" s="510"/>
      <c r="H138" s="510"/>
      <c r="I138" s="510"/>
      <c r="J138" s="510"/>
      <c r="K138" s="510"/>
      <c r="L138" s="510"/>
      <c r="M138" s="510"/>
      <c r="N138" s="510"/>
      <c r="O138" s="510"/>
      <c r="P138" s="510"/>
      <c r="Q138" s="510"/>
      <c r="R138" s="510"/>
      <c r="S138" s="510"/>
      <c r="T138" s="510"/>
      <c r="U138" s="510"/>
      <c r="V138" s="510"/>
      <c r="W138" s="510"/>
      <c r="X138" s="510"/>
      <c r="Y138" s="510"/>
      <c r="Z138" s="510"/>
      <c r="AA138" s="1"/>
      <c r="AB138" s="1"/>
      <c r="AC138" s="1"/>
      <c r="AD138" s="1"/>
      <c r="AE138" s="1"/>
      <c r="AF138" s="1"/>
      <c r="AG138" s="1"/>
      <c r="AH138" s="1"/>
      <c r="AI138" s="1"/>
    </row>
    <row r="139" spans="1:35" x14ac:dyDescent="0.3">
      <c r="A139" s="510"/>
      <c r="B139" s="510"/>
      <c r="C139" s="510"/>
      <c r="D139" s="510"/>
      <c r="E139" s="510"/>
      <c r="F139" s="510"/>
      <c r="G139" s="510"/>
      <c r="H139" s="510"/>
      <c r="I139" s="510"/>
      <c r="J139" s="510"/>
      <c r="K139" s="510"/>
      <c r="L139" s="510"/>
      <c r="M139" s="510"/>
      <c r="N139" s="510"/>
      <c r="O139" s="510"/>
      <c r="P139" s="510"/>
      <c r="Q139" s="510"/>
      <c r="R139" s="510"/>
      <c r="S139" s="510"/>
      <c r="T139" s="510"/>
      <c r="U139" s="510"/>
      <c r="V139" s="510"/>
      <c r="W139" s="510"/>
      <c r="X139" s="510"/>
      <c r="Y139" s="510"/>
      <c r="Z139" s="510"/>
      <c r="AA139" s="1"/>
      <c r="AB139" s="1"/>
      <c r="AC139" s="1"/>
      <c r="AD139" s="1"/>
      <c r="AE139" s="1"/>
      <c r="AF139" s="1"/>
      <c r="AG139" s="1"/>
      <c r="AH139" s="1"/>
      <c r="AI139" s="1"/>
    </row>
    <row r="140" spans="1:35" x14ac:dyDescent="0.3">
      <c r="A140" s="510"/>
      <c r="B140" s="510"/>
      <c r="C140" s="510"/>
      <c r="D140" s="510"/>
      <c r="E140" s="510"/>
      <c r="F140" s="510"/>
      <c r="G140" s="510"/>
      <c r="H140" s="510"/>
      <c r="I140" s="510"/>
      <c r="J140" s="510"/>
      <c r="K140" s="510"/>
      <c r="L140" s="510"/>
      <c r="M140" s="510"/>
      <c r="N140" s="510"/>
      <c r="O140" s="510"/>
      <c r="P140" s="510"/>
      <c r="Q140" s="510"/>
      <c r="R140" s="510"/>
      <c r="S140" s="510"/>
      <c r="T140" s="510"/>
      <c r="U140" s="510"/>
      <c r="V140" s="510"/>
      <c r="W140" s="510"/>
      <c r="X140" s="510"/>
      <c r="Y140" s="510"/>
      <c r="Z140" s="510"/>
      <c r="AA140" s="1"/>
      <c r="AB140" s="1"/>
      <c r="AC140" s="1"/>
      <c r="AD140" s="1"/>
      <c r="AE140" s="1"/>
      <c r="AF140" s="1"/>
      <c r="AG140" s="1"/>
      <c r="AH140" s="1"/>
      <c r="AI140" s="1"/>
    </row>
    <row r="141" spans="1:35" x14ac:dyDescent="0.3">
      <c r="A141" s="510"/>
      <c r="B141" s="510"/>
      <c r="C141" s="510"/>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1"/>
      <c r="AB141" s="1"/>
      <c r="AC141" s="1"/>
      <c r="AD141" s="1"/>
      <c r="AE141" s="1"/>
      <c r="AF141" s="1"/>
      <c r="AG141" s="1"/>
      <c r="AH141" s="1"/>
      <c r="AI141" s="1"/>
    </row>
    <row r="142" spans="1:35" x14ac:dyDescent="0.3">
      <c r="A142" s="510"/>
      <c r="B142" s="510"/>
      <c r="C142" s="510"/>
      <c r="D142" s="510"/>
      <c r="E142" s="510"/>
      <c r="F142" s="510"/>
      <c r="G142" s="510"/>
      <c r="H142" s="510"/>
      <c r="I142" s="510"/>
      <c r="J142" s="510"/>
      <c r="K142" s="510"/>
      <c r="L142" s="510"/>
      <c r="M142" s="510"/>
      <c r="N142" s="510"/>
      <c r="O142" s="510"/>
      <c r="P142" s="510"/>
      <c r="Q142" s="510"/>
      <c r="R142" s="510"/>
      <c r="S142" s="510"/>
      <c r="T142" s="510"/>
      <c r="U142" s="510"/>
      <c r="V142" s="510"/>
      <c r="W142" s="510"/>
      <c r="X142" s="510"/>
      <c r="Y142" s="510"/>
      <c r="Z142" s="510"/>
      <c r="AA142" s="1"/>
      <c r="AB142" s="1"/>
      <c r="AC142" s="1"/>
      <c r="AD142" s="1"/>
      <c r="AE142" s="1"/>
      <c r="AF142" s="1"/>
      <c r="AG142" s="1"/>
      <c r="AH142" s="1"/>
      <c r="AI142" s="1"/>
    </row>
    <row r="143" spans="1:35" x14ac:dyDescent="0.3">
      <c r="A143" s="510"/>
      <c r="B143" s="510"/>
      <c r="C143" s="510"/>
      <c r="D143" s="510"/>
      <c r="E143" s="510"/>
      <c r="F143" s="510"/>
      <c r="G143" s="510"/>
      <c r="H143" s="510"/>
      <c r="I143" s="510"/>
      <c r="J143" s="510"/>
      <c r="K143" s="510"/>
      <c r="L143" s="510"/>
      <c r="M143" s="510"/>
      <c r="N143" s="510"/>
      <c r="O143" s="510"/>
      <c r="P143" s="510"/>
      <c r="Q143" s="510"/>
      <c r="R143" s="510"/>
      <c r="S143" s="510"/>
      <c r="T143" s="510"/>
      <c r="U143" s="510"/>
      <c r="V143" s="510"/>
      <c r="W143" s="510"/>
      <c r="X143" s="510"/>
      <c r="Y143" s="510"/>
      <c r="Z143" s="510"/>
      <c r="AA143" s="1"/>
      <c r="AB143" s="1"/>
      <c r="AC143" s="1"/>
      <c r="AD143" s="1"/>
      <c r="AE143" s="1"/>
      <c r="AF143" s="1"/>
      <c r="AG143" s="1"/>
      <c r="AH143" s="1"/>
      <c r="AI143" s="1"/>
    </row>
    <row r="144" spans="1:35" x14ac:dyDescent="0.3">
      <c r="A144" s="510"/>
      <c r="B144" s="510"/>
      <c r="C144" s="510"/>
      <c r="D144" s="510"/>
      <c r="E144" s="510"/>
      <c r="F144" s="510"/>
      <c r="G144" s="510"/>
      <c r="H144" s="510"/>
      <c r="I144" s="510"/>
      <c r="J144" s="510"/>
      <c r="K144" s="510"/>
      <c r="L144" s="510"/>
      <c r="M144" s="510"/>
      <c r="N144" s="510"/>
      <c r="O144" s="510"/>
      <c r="P144" s="510"/>
      <c r="Q144" s="510"/>
      <c r="R144" s="510"/>
      <c r="S144" s="510"/>
      <c r="T144" s="510"/>
      <c r="U144" s="510"/>
      <c r="V144" s="510"/>
      <c r="W144" s="510"/>
      <c r="X144" s="510"/>
      <c r="Y144" s="510"/>
      <c r="Z144" s="510"/>
      <c r="AA144" s="1"/>
      <c r="AB144" s="1"/>
      <c r="AC144" s="1"/>
      <c r="AD144" s="1"/>
      <c r="AE144" s="1"/>
      <c r="AF144" s="1"/>
      <c r="AG144" s="1"/>
      <c r="AH144" s="1"/>
      <c r="AI144" s="1"/>
    </row>
    <row r="145" spans="1:35" x14ac:dyDescent="0.3">
      <c r="A145" s="510"/>
      <c r="B145" s="510"/>
      <c r="C145" s="510"/>
      <c r="D145" s="510"/>
      <c r="E145" s="510"/>
      <c r="F145" s="510"/>
      <c r="G145" s="510"/>
      <c r="H145" s="510"/>
      <c r="I145" s="510"/>
      <c r="J145" s="510"/>
      <c r="K145" s="510"/>
      <c r="L145" s="510"/>
      <c r="M145" s="510"/>
      <c r="N145" s="510"/>
      <c r="O145" s="510"/>
      <c r="P145" s="510"/>
      <c r="Q145" s="510"/>
      <c r="R145" s="510"/>
      <c r="S145" s="510"/>
      <c r="T145" s="510"/>
      <c r="U145" s="510"/>
      <c r="V145" s="510"/>
      <c r="W145" s="510"/>
      <c r="X145" s="510"/>
      <c r="Y145" s="510"/>
      <c r="Z145" s="510"/>
      <c r="AA145" s="1"/>
      <c r="AB145" s="1"/>
      <c r="AC145" s="1"/>
      <c r="AD145" s="1"/>
      <c r="AE145" s="1"/>
      <c r="AF145" s="1"/>
      <c r="AG145" s="1"/>
      <c r="AH145" s="1"/>
      <c r="AI145" s="1"/>
    </row>
    <row r="146" spans="1:35" x14ac:dyDescent="0.3">
      <c r="A146" s="510"/>
      <c r="B146" s="510"/>
      <c r="C146" s="510"/>
      <c r="D146" s="510"/>
      <c r="E146" s="510"/>
      <c r="F146" s="510"/>
      <c r="G146" s="510"/>
      <c r="H146" s="510"/>
      <c r="I146" s="510"/>
      <c r="J146" s="510"/>
      <c r="K146" s="510"/>
      <c r="L146" s="510"/>
      <c r="M146" s="510"/>
      <c r="N146" s="510"/>
      <c r="O146" s="510"/>
      <c r="P146" s="510"/>
      <c r="Q146" s="510"/>
      <c r="R146" s="510"/>
      <c r="S146" s="510"/>
      <c r="T146" s="510"/>
      <c r="U146" s="510"/>
      <c r="V146" s="510"/>
      <c r="W146" s="510"/>
      <c r="X146" s="510"/>
      <c r="Y146" s="510"/>
      <c r="Z146" s="510"/>
      <c r="AA146" s="1"/>
      <c r="AB146" s="1"/>
      <c r="AC146" s="1"/>
      <c r="AD146" s="1"/>
      <c r="AE146" s="1"/>
      <c r="AF146" s="1"/>
      <c r="AG146" s="1"/>
      <c r="AH146" s="1"/>
      <c r="AI146" s="1"/>
    </row>
    <row r="147" spans="1:35" x14ac:dyDescent="0.3">
      <c r="A147" s="510"/>
      <c r="B147" s="510"/>
      <c r="C147" s="510"/>
      <c r="D147" s="510"/>
      <c r="E147" s="510"/>
      <c r="F147" s="510"/>
      <c r="G147" s="510"/>
      <c r="H147" s="510"/>
      <c r="I147" s="510"/>
      <c r="J147" s="510"/>
      <c r="K147" s="510"/>
      <c r="L147" s="510"/>
      <c r="M147" s="510"/>
      <c r="N147" s="510"/>
      <c r="O147" s="510"/>
      <c r="P147" s="510"/>
      <c r="Q147" s="510"/>
      <c r="R147" s="510"/>
      <c r="S147" s="510"/>
      <c r="T147" s="510"/>
      <c r="U147" s="510"/>
      <c r="V147" s="510"/>
      <c r="W147" s="510"/>
      <c r="X147" s="510"/>
      <c r="Y147" s="510"/>
      <c r="Z147" s="510"/>
      <c r="AA147" s="1"/>
      <c r="AB147" s="1"/>
      <c r="AC147" s="1"/>
      <c r="AD147" s="1"/>
      <c r="AE147" s="1"/>
      <c r="AF147" s="1"/>
      <c r="AG147" s="1"/>
      <c r="AH147" s="1"/>
      <c r="AI147" s="1"/>
    </row>
    <row r="148" spans="1:35" x14ac:dyDescent="0.3">
      <c r="A148" s="510"/>
      <c r="B148" s="510"/>
      <c r="C148" s="510"/>
      <c r="D148" s="510"/>
      <c r="E148" s="510"/>
      <c r="F148" s="510"/>
      <c r="G148" s="510"/>
      <c r="H148" s="510"/>
      <c r="I148" s="510"/>
      <c r="J148" s="510"/>
      <c r="K148" s="510"/>
      <c r="L148" s="510"/>
      <c r="M148" s="510"/>
      <c r="N148" s="510"/>
      <c r="O148" s="510"/>
      <c r="P148" s="510"/>
      <c r="Q148" s="510"/>
      <c r="R148" s="510"/>
      <c r="S148" s="510"/>
      <c r="T148" s="510"/>
      <c r="U148" s="510"/>
      <c r="V148" s="510"/>
      <c r="W148" s="510"/>
      <c r="X148" s="510"/>
      <c r="Y148" s="510"/>
      <c r="Z148" s="510"/>
      <c r="AA148" s="1"/>
      <c r="AB148" s="1"/>
      <c r="AC148" s="1"/>
      <c r="AD148" s="1"/>
      <c r="AE148" s="1"/>
      <c r="AF148" s="1"/>
      <c r="AG148" s="1"/>
      <c r="AH148" s="1"/>
      <c r="AI148" s="1"/>
    </row>
    <row r="149" spans="1:35" x14ac:dyDescent="0.3">
      <c r="A149" s="510"/>
      <c r="B149" s="510"/>
      <c r="C149" s="510"/>
      <c r="D149" s="510"/>
      <c r="E149" s="510"/>
      <c r="F149" s="510"/>
      <c r="G149" s="510"/>
      <c r="H149" s="510"/>
      <c r="I149" s="510"/>
      <c r="J149" s="510"/>
      <c r="K149" s="510"/>
      <c r="L149" s="510"/>
      <c r="M149" s="510"/>
      <c r="N149" s="510"/>
      <c r="O149" s="510"/>
      <c r="P149" s="510"/>
      <c r="Q149" s="510"/>
      <c r="R149" s="510"/>
      <c r="S149" s="510"/>
      <c r="T149" s="510"/>
      <c r="U149" s="510"/>
      <c r="V149" s="510"/>
      <c r="W149" s="510"/>
      <c r="X149" s="510"/>
      <c r="Y149" s="510"/>
      <c r="Z149" s="510"/>
      <c r="AA149" s="1"/>
      <c r="AB149" s="1"/>
      <c r="AC149" s="1"/>
      <c r="AD149" s="1"/>
      <c r="AE149" s="1"/>
      <c r="AF149" s="1"/>
      <c r="AG149" s="1"/>
      <c r="AH149" s="1"/>
      <c r="AI149" s="1"/>
    </row>
    <row r="150" spans="1:35" x14ac:dyDescent="0.3">
      <c r="A150" s="510"/>
      <c r="B150" s="510"/>
      <c r="C150" s="510"/>
      <c r="D150" s="510"/>
      <c r="E150" s="510"/>
      <c r="F150" s="510"/>
      <c r="G150" s="510"/>
      <c r="H150" s="510"/>
      <c r="I150" s="510"/>
      <c r="J150" s="510"/>
      <c r="K150" s="510"/>
      <c r="L150" s="510"/>
      <c r="M150" s="510"/>
      <c r="N150" s="510"/>
      <c r="O150" s="510"/>
      <c r="P150" s="510"/>
      <c r="Q150" s="510"/>
      <c r="R150" s="510"/>
      <c r="S150" s="510"/>
      <c r="T150" s="510"/>
      <c r="U150" s="510"/>
      <c r="V150" s="510"/>
      <c r="W150" s="510"/>
      <c r="X150" s="510"/>
      <c r="Y150" s="510"/>
      <c r="Z150" s="510"/>
      <c r="AA150" s="1"/>
      <c r="AB150" s="1"/>
      <c r="AC150" s="1"/>
      <c r="AD150" s="1"/>
      <c r="AE150" s="1"/>
      <c r="AF150" s="1"/>
      <c r="AG150" s="1"/>
      <c r="AH150" s="1"/>
      <c r="AI150" s="1"/>
    </row>
    <row r="151" spans="1:35" x14ac:dyDescent="0.3">
      <c r="A151" s="510"/>
      <c r="B151" s="510"/>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0"/>
      <c r="Z151" s="510"/>
      <c r="AA151" s="1"/>
      <c r="AB151" s="1"/>
      <c r="AC151" s="1"/>
      <c r="AD151" s="1"/>
      <c r="AE151" s="1"/>
      <c r="AF151" s="1"/>
      <c r="AG151" s="1"/>
      <c r="AH151" s="1"/>
      <c r="AI151" s="1"/>
    </row>
    <row r="152" spans="1:35" x14ac:dyDescent="0.3">
      <c r="A152" s="510"/>
      <c r="B152" s="510"/>
      <c r="C152" s="510"/>
      <c r="D152" s="510"/>
      <c r="E152" s="510"/>
      <c r="F152" s="510"/>
      <c r="G152" s="510"/>
      <c r="H152" s="510"/>
      <c r="I152" s="510"/>
      <c r="J152" s="510"/>
      <c r="K152" s="510"/>
      <c r="L152" s="510"/>
      <c r="M152" s="510"/>
      <c r="N152" s="510"/>
      <c r="O152" s="510"/>
      <c r="P152" s="510"/>
      <c r="Q152" s="510"/>
      <c r="R152" s="510"/>
      <c r="S152" s="510"/>
      <c r="T152" s="510"/>
      <c r="U152" s="510"/>
      <c r="V152" s="510"/>
      <c r="W152" s="510"/>
      <c r="X152" s="510"/>
      <c r="Y152" s="510"/>
      <c r="Z152" s="510"/>
      <c r="AA152" s="1"/>
      <c r="AB152" s="1"/>
      <c r="AC152" s="1"/>
      <c r="AD152" s="1"/>
      <c r="AE152" s="1"/>
      <c r="AF152" s="1"/>
      <c r="AG152" s="1"/>
      <c r="AH152" s="1"/>
      <c r="AI152" s="1"/>
    </row>
    <row r="153" spans="1:35" x14ac:dyDescent="0.3">
      <c r="A153" s="510"/>
      <c r="B153" s="510"/>
      <c r="C153" s="510"/>
      <c r="D153" s="510"/>
      <c r="E153" s="510"/>
      <c r="F153" s="510"/>
      <c r="G153" s="510"/>
      <c r="H153" s="510"/>
      <c r="I153" s="510"/>
      <c r="J153" s="510"/>
      <c r="K153" s="510"/>
      <c r="L153" s="510"/>
      <c r="M153" s="510"/>
      <c r="N153" s="510"/>
      <c r="O153" s="510"/>
      <c r="P153" s="510"/>
      <c r="Q153" s="510"/>
      <c r="R153" s="510"/>
      <c r="S153" s="510"/>
      <c r="T153" s="510"/>
      <c r="U153" s="510"/>
      <c r="V153" s="510"/>
      <c r="W153" s="510"/>
      <c r="X153" s="510"/>
      <c r="Y153" s="510"/>
      <c r="Z153" s="510"/>
      <c r="AA153" s="1"/>
      <c r="AB153" s="1"/>
      <c r="AC153" s="1"/>
      <c r="AD153" s="1"/>
      <c r="AE153" s="1"/>
      <c r="AF153" s="1"/>
      <c r="AG153" s="1"/>
      <c r="AH153" s="1"/>
      <c r="AI153" s="1"/>
    </row>
    <row r="154" spans="1:35"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72.599999999999994" customHeight="1" x14ac:dyDescent="0.3">
      <c r="A253" s="481" t="s">
        <v>253</v>
      </c>
      <c r="B253" s="481"/>
      <c r="C253" s="481"/>
      <c r="D253" s="481"/>
      <c r="E253" s="481"/>
      <c r="F253" s="481"/>
      <c r="G253" s="481"/>
      <c r="H253" s="481"/>
      <c r="I253" s="481"/>
      <c r="J253" s="481"/>
      <c r="K253" s="481"/>
      <c r="L253" s="481"/>
      <c r="M253" s="481"/>
      <c r="N253" s="481"/>
      <c r="O253" s="481"/>
      <c r="P253" s="481"/>
    </row>
    <row r="254" spans="1:35" x14ac:dyDescent="0.3">
      <c r="A254" s="9">
        <f>F6</f>
        <v>0</v>
      </c>
      <c r="B254" s="10" t="s">
        <v>254</v>
      </c>
      <c r="C254" s="10" t="s">
        <v>255</v>
      </c>
      <c r="D254" s="10" t="s">
        <v>256</v>
      </c>
      <c r="E254" s="10" t="s">
        <v>257</v>
      </c>
      <c r="F254" s="10" t="s">
        <v>258</v>
      </c>
      <c r="G254" s="8"/>
      <c r="H254" s="8"/>
      <c r="I254" s="8"/>
      <c r="J254" s="8"/>
      <c r="K254" s="8"/>
      <c r="L254" s="8"/>
      <c r="M254" s="8"/>
      <c r="N254" s="8"/>
      <c r="O254" s="8"/>
      <c r="P254" s="8"/>
    </row>
    <row r="255" spans="1:35" x14ac:dyDescent="0.3">
      <c r="A255" s="9">
        <f t="shared" ref="A255:A256" si="12">F7</f>
        <v>0</v>
      </c>
      <c r="B255" s="8" t="str">
        <f>D14</f>
        <v xml:space="preserve"> </v>
      </c>
      <c r="C255" s="11" t="str">
        <f>I14</f>
        <v xml:space="preserve"> </v>
      </c>
      <c r="D255" s="11" t="e">
        <f>C255*0.1</f>
        <v>#VALUE!</v>
      </c>
      <c r="E255" s="11" t="e">
        <f>C255*0.15</f>
        <v>#VALUE!</v>
      </c>
      <c r="F255" s="12" t="str">
        <f>E14</f>
        <v xml:space="preserve"> </v>
      </c>
      <c r="G255" s="12"/>
      <c r="H255" s="12"/>
      <c r="I255" s="8"/>
      <c r="J255" s="8"/>
      <c r="K255" s="8"/>
      <c r="L255" s="8"/>
      <c r="M255" s="8"/>
      <c r="N255" s="8"/>
      <c r="O255" s="8"/>
      <c r="P255" s="8"/>
    </row>
    <row r="256" spans="1:35" x14ac:dyDescent="0.3">
      <c r="A256" s="13">
        <f t="shared" si="12"/>
        <v>0</v>
      </c>
      <c r="B256" s="8" t="str">
        <f>D15</f>
        <v>TOPLAM</v>
      </c>
      <c r="C256" s="11" t="str">
        <f>IF(B256=" "," ",IF(B256="TOPLAM",C255,I15))</f>
        <v xml:space="preserve"> </v>
      </c>
      <c r="D256" s="11" t="e">
        <f>IF(B256=" "," ",IF(B256="TOPLAM",D255,C256*0.1))</f>
        <v>#VALUE!</v>
      </c>
      <c r="E256" s="11" t="e">
        <f>IF(B256=" "," ",IF(B256="TOPLAM",E255,C255*0.15))</f>
        <v>#VALUE!</v>
      </c>
      <c r="F256" s="12">
        <f t="shared" ref="F256:F319" si="13">E15</f>
        <v>0</v>
      </c>
      <c r="G256" s="12"/>
      <c r="H256" s="12"/>
      <c r="I256" s="8"/>
      <c r="J256" s="8"/>
      <c r="K256" s="8"/>
      <c r="L256" s="8"/>
      <c r="M256" s="8"/>
      <c r="N256" s="8"/>
      <c r="O256" s="8"/>
      <c r="P256" s="8"/>
    </row>
    <row r="257" spans="1:16" x14ac:dyDescent="0.3">
      <c r="A257" s="13">
        <f>AYARLAR!J76</f>
        <v>0.1</v>
      </c>
      <c r="B257" s="8" t="str">
        <f t="shared" ref="B257:B320" si="14">D16</f>
        <v xml:space="preserve"> </v>
      </c>
      <c r="C257" s="11" t="str">
        <f>IF(B257=" "," ",IF(B257="TOPLAM",SUM($C$255:C256),I16))</f>
        <v xml:space="preserve"> </v>
      </c>
      <c r="D257" s="11" t="str">
        <f>IF(B257=" "," ",IF(B257="TOPLAM",SUM($D$255:D256),C257*0.1))</f>
        <v xml:space="preserve"> </v>
      </c>
      <c r="E257" s="11" t="str">
        <f>IF(B257=" "," ",IF(B257="TOPLAM",SUM($E$255:E256),C257*0.15))</f>
        <v xml:space="preserve"> </v>
      </c>
      <c r="F257" s="12" t="str">
        <f t="shared" si="13"/>
        <v xml:space="preserve"> </v>
      </c>
      <c r="G257" s="12"/>
      <c r="H257" s="12"/>
      <c r="I257" s="8"/>
      <c r="J257" s="8"/>
      <c r="K257" s="8"/>
      <c r="L257" s="8"/>
      <c r="M257" s="8"/>
      <c r="N257" s="8"/>
      <c r="O257" s="8"/>
      <c r="P257" s="8"/>
    </row>
    <row r="258" spans="1:16" x14ac:dyDescent="0.3">
      <c r="A258" s="13">
        <f>AYARLAR!J77</f>
        <v>0.15</v>
      </c>
      <c r="B258" s="8" t="str">
        <f t="shared" si="14"/>
        <v xml:space="preserve"> </v>
      </c>
      <c r="C258" s="11" t="str">
        <f>IF(B258=" "," ",IF(B258="TOPLAM",SUM($C$255:C257),I17))</f>
        <v xml:space="preserve"> </v>
      </c>
      <c r="D258" s="11" t="str">
        <f>IF(B258=" "," ",IF(B258="TOPLAM",SUM($D$255:D257),C258*0.1))</f>
        <v xml:space="preserve"> </v>
      </c>
      <c r="E258" s="11" t="str">
        <f>IF(B258=" "," ",IF(B258="TOPLAM",SUM($E$255:E257),C258*0.15))</f>
        <v xml:space="preserve"> </v>
      </c>
      <c r="F258" s="12" t="str">
        <f t="shared" si="13"/>
        <v xml:space="preserve"> </v>
      </c>
      <c r="G258" s="12"/>
      <c r="H258" s="12"/>
      <c r="I258" s="8"/>
      <c r="J258" s="8"/>
      <c r="K258" s="8"/>
      <c r="L258" s="8"/>
      <c r="M258" s="8"/>
      <c r="N258" s="8"/>
      <c r="O258" s="8"/>
      <c r="P258" s="8"/>
    </row>
    <row r="259" spans="1:16" x14ac:dyDescent="0.3">
      <c r="A259" s="212" t="b">
        <v>0</v>
      </c>
      <c r="B259" s="8" t="str">
        <f t="shared" si="14"/>
        <v xml:space="preserve"> </v>
      </c>
      <c r="C259" s="11" t="str">
        <f>IF(B259=" "," ",IF(B259="TOPLAM",SUM($C$255:C258),I18))</f>
        <v xml:space="preserve"> </v>
      </c>
      <c r="D259" s="11" t="str">
        <f>IF(B259=" "," ",IF(B259="TOPLAM",SUM($D$255:D258),C259*0.1))</f>
        <v xml:space="preserve"> </v>
      </c>
      <c r="E259" s="11" t="str">
        <f>IF(B259=" "," ",IF(B259="TOPLAM",SUM($E$255:E258),C259*0.15))</f>
        <v xml:space="preserve"> </v>
      </c>
      <c r="F259" s="12" t="str">
        <f t="shared" si="13"/>
        <v xml:space="preserve"> </v>
      </c>
      <c r="G259" s="12"/>
      <c r="H259" s="12"/>
      <c r="I259" s="8"/>
      <c r="J259" s="8"/>
      <c r="K259" s="8"/>
      <c r="L259" s="8"/>
      <c r="M259" s="8"/>
      <c r="N259" s="8"/>
      <c r="O259" s="8"/>
      <c r="P259" s="8"/>
    </row>
    <row r="260" spans="1:16" x14ac:dyDescent="0.3">
      <c r="B260" s="8" t="str">
        <f t="shared" si="14"/>
        <v xml:space="preserve"> </v>
      </c>
      <c r="C260" s="11" t="str">
        <f>IF(B260=" "," ",IF(B260="TOPLAM",SUM($C$255:C259),I19))</f>
        <v xml:space="preserve"> </v>
      </c>
      <c r="D260" s="11" t="str">
        <f>IF(B260=" "," ",IF(B260="TOPLAM",SUM($D$255:D259),C260*0.1))</f>
        <v xml:space="preserve"> </v>
      </c>
      <c r="E260" s="11" t="str">
        <f>IF(B260=" "," ",IF(B260="TOPLAM",SUM($E$255:E259),C260*0.15))</f>
        <v xml:space="preserve"> </v>
      </c>
      <c r="F260" s="12" t="str">
        <f t="shared" si="13"/>
        <v xml:space="preserve"> </v>
      </c>
      <c r="G260" s="12"/>
      <c r="H260" s="12"/>
      <c r="I260" s="8"/>
      <c r="J260" s="8"/>
      <c r="K260" s="8"/>
      <c r="L260" s="8"/>
      <c r="M260" s="8"/>
      <c r="N260" s="8"/>
      <c r="O260" s="8"/>
      <c r="P260" s="8"/>
    </row>
    <row r="261" spans="1:16" x14ac:dyDescent="0.3">
      <c r="B261" s="8" t="str">
        <f t="shared" si="14"/>
        <v xml:space="preserve"> </v>
      </c>
      <c r="C261" s="11" t="str">
        <f>IF(B261=" "," ",IF(B261="TOPLAM",SUM($C$255:C260),I20))</f>
        <v xml:space="preserve"> </v>
      </c>
      <c r="D261" s="11" t="str">
        <f>IF(B261=" "," ",IF(B261="TOPLAM",SUM($D$255:D260),C261*0.1))</f>
        <v xml:space="preserve"> </v>
      </c>
      <c r="E261" s="11" t="str">
        <f>IF(B261=" "," ",IF(B261="TOPLAM",SUM($E$255:E260),C261*0.15))</f>
        <v xml:space="preserve"> </v>
      </c>
      <c r="F261" s="12" t="str">
        <f t="shared" si="13"/>
        <v xml:space="preserve"> </v>
      </c>
      <c r="G261" s="12"/>
      <c r="H261" s="12"/>
      <c r="I261" s="8"/>
      <c r="J261" s="8"/>
      <c r="K261" s="8"/>
      <c r="L261" s="8"/>
      <c r="M261" s="8"/>
      <c r="N261" s="8"/>
      <c r="O261" s="8"/>
      <c r="P261" s="8"/>
    </row>
    <row r="262" spans="1:16" x14ac:dyDescent="0.3">
      <c r="B262" s="8" t="str">
        <f t="shared" si="14"/>
        <v xml:space="preserve"> </v>
      </c>
      <c r="C262" s="11" t="str">
        <f>IF(B262=" "," ",IF(B262="TOPLAM",SUM($C$255:C261),I21))</f>
        <v xml:space="preserve"> </v>
      </c>
      <c r="D262" s="11" t="str">
        <f>IF(B262=" "," ",IF(B262="TOPLAM",SUM($D$255:D261),C262*0.1))</f>
        <v xml:space="preserve"> </v>
      </c>
      <c r="E262" s="11" t="str">
        <f>IF(B262=" "," ",IF(B262="TOPLAM",SUM($E$255:E261),C262*0.15))</f>
        <v xml:space="preserve"> </v>
      </c>
      <c r="F262" s="12" t="str">
        <f t="shared" si="13"/>
        <v xml:space="preserve"> </v>
      </c>
      <c r="G262" s="12"/>
      <c r="H262" s="12"/>
      <c r="I262" s="8"/>
      <c r="J262" s="8"/>
      <c r="K262" s="8"/>
      <c r="L262" s="8"/>
      <c r="M262" s="8"/>
      <c r="N262" s="8"/>
      <c r="O262" s="8"/>
      <c r="P262" s="8"/>
    </row>
    <row r="263" spans="1:16" x14ac:dyDescent="0.3">
      <c r="B263" s="8" t="str">
        <f t="shared" si="14"/>
        <v xml:space="preserve"> </v>
      </c>
      <c r="C263" s="11" t="str">
        <f>IF(B263=" "," ",IF(B263="TOPLAM",SUM($C$255:C262),I22))</f>
        <v xml:space="preserve"> </v>
      </c>
      <c r="D263" s="11" t="str">
        <f>IF(B263=" "," ",IF(B263="TOPLAM",SUM($D$255:D262),C263*0.1))</f>
        <v xml:space="preserve"> </v>
      </c>
      <c r="E263" s="11" t="str">
        <f>IF(B263=" "," ",IF(B263="TOPLAM",SUM($E$255:E262),C263*0.15))</f>
        <v xml:space="preserve"> </v>
      </c>
      <c r="F263" s="12" t="str">
        <f t="shared" si="13"/>
        <v xml:space="preserve"> </v>
      </c>
      <c r="G263" s="12"/>
      <c r="H263" s="12"/>
      <c r="I263" s="8"/>
      <c r="J263" s="8"/>
      <c r="K263" s="8"/>
      <c r="L263" s="8"/>
      <c r="M263" s="8"/>
      <c r="N263" s="8"/>
      <c r="O263" s="8"/>
      <c r="P263" s="8"/>
    </row>
    <row r="264" spans="1:16" x14ac:dyDescent="0.3">
      <c r="B264" s="8" t="str">
        <f t="shared" si="14"/>
        <v xml:space="preserve"> </v>
      </c>
      <c r="C264" s="11" t="str">
        <f>IF(B264=" "," ",IF(B264="TOPLAM",SUM($C$255:C263),I23))</f>
        <v xml:space="preserve"> </v>
      </c>
      <c r="D264" s="11" t="str">
        <f>IF(B264=" "," ",IF(B264="TOPLAM",SUM($D$255:D263),C264*0.1))</f>
        <v xml:space="preserve"> </v>
      </c>
      <c r="E264" s="11" t="str">
        <f>IF(B264=" "," ",IF(B264="TOPLAM",SUM($E$255:E263),C264*0.15))</f>
        <v xml:space="preserve"> </v>
      </c>
      <c r="F264" s="12" t="str">
        <f t="shared" si="13"/>
        <v xml:space="preserve"> </v>
      </c>
      <c r="G264" s="12"/>
      <c r="H264" s="12"/>
      <c r="I264" s="8"/>
      <c r="J264" s="8"/>
      <c r="K264" s="8"/>
      <c r="L264" s="8"/>
      <c r="M264" s="8"/>
      <c r="N264" s="8"/>
      <c r="O264" s="8"/>
      <c r="P264" s="8"/>
    </row>
    <row r="265" spans="1:16" x14ac:dyDescent="0.3">
      <c r="B265" s="8" t="str">
        <f t="shared" si="14"/>
        <v xml:space="preserve"> </v>
      </c>
      <c r="C265" s="11" t="str">
        <f>IF(B265=" "," ",IF(B265="TOPLAM",SUM($C$255:C264),I24))</f>
        <v xml:space="preserve"> </v>
      </c>
      <c r="D265" s="11" t="str">
        <f>IF(B265=" "," ",IF(B265="TOPLAM",SUM($D$255:D264),C265*0.1))</f>
        <v xml:space="preserve"> </v>
      </c>
      <c r="E265" s="11" t="str">
        <f>IF(B265=" "," ",IF(B265="TOPLAM",SUM($E$255:E264),C265*0.15))</f>
        <v xml:space="preserve"> </v>
      </c>
      <c r="F265" s="12" t="str">
        <f t="shared" si="13"/>
        <v xml:space="preserve"> </v>
      </c>
      <c r="G265" s="12"/>
      <c r="H265" s="12"/>
      <c r="I265" s="8"/>
      <c r="J265" s="8"/>
      <c r="K265" s="8"/>
      <c r="L265" s="8"/>
      <c r="M265" s="8"/>
      <c r="N265" s="8"/>
      <c r="O265" s="8"/>
      <c r="P265" s="8"/>
    </row>
    <row r="266" spans="1:16" x14ac:dyDescent="0.3">
      <c r="B266" s="8" t="str">
        <f t="shared" si="14"/>
        <v xml:space="preserve"> </v>
      </c>
      <c r="C266" s="11" t="str">
        <f>IF(B266=" "," ",IF(B266="TOPLAM",SUM($C$255:C265),I25))</f>
        <v xml:space="preserve"> </v>
      </c>
      <c r="D266" s="11" t="str">
        <f>IF(B266=" "," ",IF(B266="TOPLAM",SUM($D$255:D265),C266*0.1))</f>
        <v xml:space="preserve"> </v>
      </c>
      <c r="E266" s="11" t="str">
        <f>IF(B266=" "," ",IF(B266="TOPLAM",SUM($E$255:E265),C266*0.15))</f>
        <v xml:space="preserve"> </v>
      </c>
      <c r="F266" s="12" t="str">
        <f t="shared" si="13"/>
        <v xml:space="preserve"> </v>
      </c>
      <c r="G266" s="12"/>
      <c r="H266" s="12"/>
      <c r="I266" s="8"/>
      <c r="J266" s="8"/>
      <c r="K266" s="8"/>
      <c r="L266" s="8"/>
      <c r="M266" s="8"/>
      <c r="N266" s="8"/>
      <c r="O266" s="8"/>
      <c r="P266" s="8"/>
    </row>
    <row r="267" spans="1:16" x14ac:dyDescent="0.3">
      <c r="B267" s="8" t="str">
        <f t="shared" si="14"/>
        <v xml:space="preserve"> </v>
      </c>
      <c r="C267" s="11" t="str">
        <f>IF(B267=" "," ",IF(B267="TOPLAM",SUM($C$255:C266),I26))</f>
        <v xml:space="preserve"> </v>
      </c>
      <c r="D267" s="11" t="str">
        <f>IF(B267=" "," ",IF(B267="TOPLAM",SUM($D$255:D266),C267*0.1))</f>
        <v xml:space="preserve"> </v>
      </c>
      <c r="E267" s="11" t="str">
        <f>IF(B267=" "," ",IF(B267="TOPLAM",SUM($E$255:E266),C267*0.15))</f>
        <v xml:space="preserve"> </v>
      </c>
      <c r="F267" s="12" t="str">
        <f t="shared" si="13"/>
        <v xml:space="preserve"> </v>
      </c>
      <c r="G267" s="12"/>
      <c r="H267" s="8"/>
      <c r="I267" s="8"/>
      <c r="J267" s="8"/>
      <c r="K267" s="8"/>
      <c r="L267" s="8"/>
      <c r="M267" s="8"/>
      <c r="N267" s="8"/>
      <c r="O267" s="8"/>
      <c r="P267" s="8"/>
    </row>
    <row r="268" spans="1:16" x14ac:dyDescent="0.3">
      <c r="B268" s="8" t="str">
        <f t="shared" si="14"/>
        <v xml:space="preserve"> </v>
      </c>
      <c r="C268" s="11" t="str">
        <f>IF(B268=" "," ",IF(B268="TOPLAM",SUM($C$255:C267),I27))</f>
        <v xml:space="preserve"> </v>
      </c>
      <c r="D268" s="11" t="str">
        <f>IF(B268=" "," ",IF(B268="TOPLAM",SUM($D$255:D267),C268*0.1))</f>
        <v xml:space="preserve"> </v>
      </c>
      <c r="E268" s="11" t="str">
        <f>IF(B268=" "," ",IF(B268="TOPLAM",SUM($E$255:E267),C268*0.15))</f>
        <v xml:space="preserve"> </v>
      </c>
      <c r="F268" s="12" t="str">
        <f t="shared" si="13"/>
        <v xml:space="preserve"> </v>
      </c>
      <c r="G268" s="8"/>
      <c r="H268" s="8"/>
      <c r="I268" s="8"/>
      <c r="J268" s="8"/>
      <c r="K268" s="8"/>
      <c r="L268" s="8"/>
      <c r="M268" s="8"/>
      <c r="N268" s="8"/>
      <c r="O268" s="8"/>
      <c r="P268" s="8"/>
    </row>
    <row r="269" spans="1:16" x14ac:dyDescent="0.3">
      <c r="B269" s="8" t="str">
        <f t="shared" si="14"/>
        <v xml:space="preserve"> </v>
      </c>
      <c r="C269" s="11" t="str">
        <f>IF(B269=" "," ",IF(B269="TOPLAM",SUM($C$255:C268),I28))</f>
        <v xml:space="preserve"> </v>
      </c>
      <c r="D269" s="11" t="str">
        <f>IF(B269=" "," ",IF(B269="TOPLAM",SUM($D$255:D268),C269*0.1))</f>
        <v xml:space="preserve"> </v>
      </c>
      <c r="E269" s="11" t="str">
        <f>IF(B269=" "," ",IF(B269="TOPLAM",SUM($E$255:E268),C269*0.15))</f>
        <v xml:space="preserve"> </v>
      </c>
      <c r="F269" s="12" t="str">
        <f t="shared" si="13"/>
        <v xml:space="preserve"> </v>
      </c>
      <c r="G269" s="12"/>
      <c r="H269" s="12"/>
      <c r="I269" s="12"/>
      <c r="J269" s="12"/>
      <c r="K269" s="8"/>
      <c r="L269" s="8"/>
      <c r="M269" s="8"/>
      <c r="N269" s="8"/>
      <c r="O269" s="8"/>
      <c r="P269" s="8"/>
    </row>
    <row r="270" spans="1:16" x14ac:dyDescent="0.3">
      <c r="A270" s="213"/>
      <c r="B270" s="8" t="str">
        <f t="shared" si="14"/>
        <v xml:space="preserve"> </v>
      </c>
      <c r="C270" s="11" t="str">
        <f>IF(B270=" "," ",IF(B270="TOPLAM",SUM($C$255:C269),I29))</f>
        <v xml:space="preserve"> </v>
      </c>
      <c r="D270" s="11" t="str">
        <f>IF(B270=" "," ",IF(B270="TOPLAM",SUM($D$255:D269),C270*0.1))</f>
        <v xml:space="preserve"> </v>
      </c>
      <c r="E270" s="11" t="str">
        <f>IF(B270=" "," ",IF(B270="TOPLAM",SUM($E$255:E269),C270*0.15))</f>
        <v xml:space="preserve"> </v>
      </c>
      <c r="F270" s="12" t="str">
        <f t="shared" si="13"/>
        <v xml:space="preserve"> </v>
      </c>
      <c r="G270" s="12"/>
      <c r="H270" s="8"/>
      <c r="I270" s="12"/>
      <c r="J270" s="12"/>
      <c r="K270" s="8"/>
      <c r="L270" s="8"/>
      <c r="M270" s="8"/>
      <c r="N270" s="8"/>
      <c r="O270" s="8"/>
      <c r="P270" s="8"/>
    </row>
    <row r="271" spans="1:16" x14ac:dyDescent="0.3">
      <c r="B271" s="8" t="str">
        <f t="shared" si="14"/>
        <v xml:space="preserve"> </v>
      </c>
      <c r="C271" s="11" t="str">
        <f>IF(B271=" "," ",IF(B271="TOPLAM",SUM($C$255:C270),I30))</f>
        <v xml:space="preserve"> </v>
      </c>
      <c r="D271" s="11" t="str">
        <f>IF(B271=" "," ",IF(B271="TOPLAM",SUM($D$255:D270),C271*0.1))</f>
        <v xml:space="preserve"> </v>
      </c>
      <c r="E271" s="11" t="str">
        <f>IF(B271=" "," ",IF(B271="TOPLAM",SUM($E$255:E270),C271*0.15))</f>
        <v xml:space="preserve"> </v>
      </c>
      <c r="F271" s="12" t="str">
        <f t="shared" si="13"/>
        <v xml:space="preserve"> </v>
      </c>
      <c r="G271" s="12"/>
      <c r="H271" s="8"/>
      <c r="I271" s="12"/>
      <c r="J271" s="12"/>
      <c r="K271" s="8"/>
      <c r="L271" s="8"/>
      <c r="M271" s="8"/>
      <c r="N271" s="8"/>
      <c r="O271" s="8"/>
      <c r="P271" s="8"/>
    </row>
    <row r="272" spans="1:16" x14ac:dyDescent="0.3">
      <c r="B272" s="8" t="str">
        <f t="shared" si="14"/>
        <v xml:space="preserve"> </v>
      </c>
      <c r="C272" s="11" t="str">
        <f>IF(B272=" "," ",IF(B272="TOPLAM",SUM($C$255:C271),I31))</f>
        <v xml:space="preserve"> </v>
      </c>
      <c r="D272" s="11" t="str">
        <f>IF(B272=" "," ",IF(B272="TOPLAM",SUM($D$255:D271),C272*0.1))</f>
        <v xml:space="preserve"> </v>
      </c>
      <c r="E272" s="11" t="str">
        <f>IF(B272=" "," ",IF(B272="TOPLAM",SUM($E$255:E271),C272*0.15))</f>
        <v xml:space="preserve"> </v>
      </c>
      <c r="F272" s="12" t="str">
        <f t="shared" si="13"/>
        <v xml:space="preserve"> </v>
      </c>
      <c r="G272" s="12"/>
      <c r="H272" s="8"/>
      <c r="I272" s="12"/>
      <c r="J272" s="12"/>
      <c r="K272" s="8"/>
      <c r="L272" s="8"/>
      <c r="M272" s="8"/>
      <c r="N272" s="8"/>
      <c r="O272" s="8"/>
      <c r="P272" s="8"/>
    </row>
    <row r="273" spans="1:16" x14ac:dyDescent="0.3">
      <c r="A273" s="214"/>
      <c r="B273" s="8" t="str">
        <f t="shared" si="14"/>
        <v xml:space="preserve"> </v>
      </c>
      <c r="C273" s="11" t="str">
        <f>IF(B273=" "," ",IF(B273="TOPLAM",SUM($C$255:C272),I32))</f>
        <v xml:space="preserve"> </v>
      </c>
      <c r="D273" s="11" t="str">
        <f>IF(B273=" "," ",IF(B273="TOPLAM",SUM($D$255:D272),C273*0.1))</f>
        <v xml:space="preserve"> </v>
      </c>
      <c r="E273" s="11" t="str">
        <f>IF(B273=" "," ",IF(B273="TOPLAM",SUM($E$255:E272),C273*0.15))</f>
        <v xml:space="preserve"> </v>
      </c>
      <c r="F273" s="12" t="str">
        <f t="shared" si="13"/>
        <v xml:space="preserve"> </v>
      </c>
      <c r="G273" s="12"/>
      <c r="H273" s="8"/>
      <c r="I273" s="12"/>
      <c r="J273" s="12"/>
      <c r="K273" s="8"/>
      <c r="L273" s="8"/>
      <c r="M273" s="8"/>
      <c r="N273" s="8"/>
      <c r="O273" s="8"/>
      <c r="P273" s="8"/>
    </row>
    <row r="274" spans="1:16" x14ac:dyDescent="0.3">
      <c r="B274" s="8" t="str">
        <f t="shared" si="14"/>
        <v xml:space="preserve"> </v>
      </c>
      <c r="C274" s="11" t="str">
        <f>IF(B274=" "," ",IF(B274="TOPLAM",SUM($C$255:C273),I33))</f>
        <v xml:space="preserve"> </v>
      </c>
      <c r="D274" s="11" t="str">
        <f>IF(B274=" "," ",IF(B274="TOPLAM",SUM($D$255:D273),C274*0.1))</f>
        <v xml:space="preserve"> </v>
      </c>
      <c r="E274" s="11" t="str">
        <f>IF(B274=" "," ",IF(B274="TOPLAM",SUM($E$255:E273),C274*0.15))</f>
        <v xml:space="preserve"> </v>
      </c>
      <c r="F274" s="12" t="str">
        <f t="shared" si="13"/>
        <v xml:space="preserve"> </v>
      </c>
      <c r="G274" s="12"/>
      <c r="H274" s="8"/>
      <c r="I274" s="12"/>
      <c r="J274" s="12"/>
      <c r="K274" s="8"/>
      <c r="L274" s="8"/>
      <c r="M274" s="8"/>
      <c r="N274" s="8"/>
      <c r="O274" s="8"/>
      <c r="P274" s="8"/>
    </row>
    <row r="275" spans="1:16" x14ac:dyDescent="0.3">
      <c r="B275" s="8" t="str">
        <f t="shared" si="14"/>
        <v xml:space="preserve"> </v>
      </c>
      <c r="C275" s="11" t="str">
        <f>IF(B275=" "," ",IF(B275="TOPLAM",SUM($C$255:C274),I34))</f>
        <v xml:space="preserve"> </v>
      </c>
      <c r="D275" s="11" t="str">
        <f>IF(B275=" "," ",IF(B275="TOPLAM",SUM($D$255:D274),C275*0.1))</f>
        <v xml:space="preserve"> </v>
      </c>
      <c r="E275" s="11" t="str">
        <f>IF(B275=" "," ",IF(B275="TOPLAM",SUM($E$255:E274),C275*0.15))</f>
        <v xml:space="preserve"> </v>
      </c>
      <c r="F275" s="12" t="str">
        <f t="shared" si="13"/>
        <v xml:space="preserve"> </v>
      </c>
      <c r="G275" s="12"/>
      <c r="H275" s="8"/>
      <c r="I275" s="12"/>
      <c r="J275" s="12"/>
      <c r="K275" s="8"/>
      <c r="L275" s="8"/>
      <c r="M275" s="8"/>
      <c r="N275" s="8"/>
      <c r="O275" s="8"/>
      <c r="P275" s="8"/>
    </row>
    <row r="276" spans="1:16" x14ac:dyDescent="0.3">
      <c r="A276" s="4"/>
      <c r="B276" s="8" t="str">
        <f t="shared" si="14"/>
        <v xml:space="preserve"> </v>
      </c>
      <c r="C276" s="11" t="str">
        <f>IF(B276=" "," ",IF(B276="TOPLAM",SUM($C$255:C275),I35))</f>
        <v xml:space="preserve"> </v>
      </c>
      <c r="D276" s="11" t="str">
        <f>IF(B276=" "," ",IF(B276="TOPLAM",SUM($D$255:D275),C276*0.1))</f>
        <v xml:space="preserve"> </v>
      </c>
      <c r="E276" s="11" t="str">
        <f>IF(B276=" "," ",IF(B276="TOPLAM",SUM($E$255:E275),C276*0.15))</f>
        <v xml:space="preserve"> </v>
      </c>
      <c r="F276" s="12" t="str">
        <f t="shared" si="13"/>
        <v xml:space="preserve"> </v>
      </c>
      <c r="G276" s="12"/>
      <c r="H276" s="8"/>
      <c r="I276" s="12"/>
      <c r="J276" s="12"/>
      <c r="K276" s="8"/>
      <c r="L276" s="8"/>
      <c r="M276" s="8"/>
      <c r="N276" s="8"/>
      <c r="O276" s="8"/>
      <c r="P276" s="8"/>
    </row>
    <row r="277" spans="1:16" x14ac:dyDescent="0.3">
      <c r="A277" s="4"/>
      <c r="B277" s="8" t="str">
        <f t="shared" si="14"/>
        <v xml:space="preserve"> </v>
      </c>
      <c r="C277" s="11" t="str">
        <f>IF(B277=" "," ",IF(B277="TOPLAM",SUM($C$255:C276),I36))</f>
        <v xml:space="preserve"> </v>
      </c>
      <c r="D277" s="11" t="str">
        <f>IF(B277=" "," ",IF(B277="TOPLAM",SUM($D$255:D276),C277*0.1))</f>
        <v xml:space="preserve"> </v>
      </c>
      <c r="E277" s="11" t="str">
        <f>IF(B277=" "," ",IF(B277="TOPLAM",SUM($E$255:E276),C277*0.15))</f>
        <v xml:space="preserve"> </v>
      </c>
      <c r="F277" s="12" t="str">
        <f t="shared" si="13"/>
        <v xml:space="preserve"> </v>
      </c>
      <c r="G277" s="12"/>
      <c r="H277" s="8"/>
      <c r="I277" s="12"/>
      <c r="J277" s="12"/>
      <c r="K277" s="8"/>
      <c r="L277" s="8"/>
      <c r="M277" s="8"/>
      <c r="N277" s="8"/>
      <c r="O277" s="8"/>
      <c r="P277" s="8"/>
    </row>
    <row r="278" spans="1:16" x14ac:dyDescent="0.3">
      <c r="A278" s="214"/>
      <c r="B278" s="8" t="str">
        <f t="shared" si="14"/>
        <v xml:space="preserve"> </v>
      </c>
      <c r="C278" s="11" t="str">
        <f>IF(B278=" "," ",IF(B278="TOPLAM",SUM($C$255:C277),I37))</f>
        <v xml:space="preserve"> </v>
      </c>
      <c r="D278" s="11" t="str">
        <f>IF(B278=" "," ",IF(B278="TOPLAM",SUM($D$255:D277),C278*0.1))</f>
        <v xml:space="preserve"> </v>
      </c>
      <c r="E278" s="11" t="str">
        <f>IF(B278=" "," ",IF(B278="TOPLAM",SUM($E$255:E277),C278*0.15))</f>
        <v xml:space="preserve"> </v>
      </c>
      <c r="F278" s="12" t="str">
        <f t="shared" si="13"/>
        <v xml:space="preserve"> </v>
      </c>
      <c r="G278" s="12"/>
      <c r="H278" s="8"/>
      <c r="I278" s="12"/>
      <c r="J278" s="12"/>
      <c r="K278" s="8"/>
      <c r="L278" s="8"/>
      <c r="M278" s="8"/>
      <c r="N278" s="8"/>
      <c r="O278" s="8"/>
      <c r="P278" s="8"/>
    </row>
    <row r="279" spans="1:16" x14ac:dyDescent="0.3">
      <c r="B279" s="8" t="str">
        <f t="shared" si="14"/>
        <v xml:space="preserve"> </v>
      </c>
      <c r="C279" s="11" t="str">
        <f>IF(B279=" "," ",IF(B279="TOPLAM",SUM($C$255:C278),I38))</f>
        <v xml:space="preserve"> </v>
      </c>
      <c r="D279" s="11" t="str">
        <f>IF(B279=" "," ",IF(B279="TOPLAM",SUM($D$255:D278),C279*0.1))</f>
        <v xml:space="preserve"> </v>
      </c>
      <c r="E279" s="11" t="str">
        <f>IF(B279=" "," ",IF(B279="TOPLAM",SUM($E$255:E278),C279*0.15))</f>
        <v xml:space="preserve"> </v>
      </c>
      <c r="F279" s="12" t="str">
        <f t="shared" si="13"/>
        <v xml:space="preserve"> </v>
      </c>
      <c r="G279" s="12"/>
      <c r="H279" s="8"/>
      <c r="I279" s="12"/>
      <c r="J279" s="12"/>
      <c r="K279" s="8"/>
      <c r="L279" s="8"/>
      <c r="M279" s="8"/>
      <c r="N279" s="8"/>
      <c r="O279" s="8"/>
      <c r="P279" s="8"/>
    </row>
    <row r="280" spans="1:16" x14ac:dyDescent="0.3">
      <c r="B280" s="8" t="str">
        <f t="shared" si="14"/>
        <v xml:space="preserve"> </v>
      </c>
      <c r="C280" s="11" t="str">
        <f>IF(B280=" "," ",IF(B280="TOPLAM",SUM($C$255:C279),I39))</f>
        <v xml:space="preserve"> </v>
      </c>
      <c r="D280" s="11" t="str">
        <f>IF(B280=" "," ",IF(B280="TOPLAM",SUM($D$255:D279),C280*0.1))</f>
        <v xml:space="preserve"> </v>
      </c>
      <c r="E280" s="11" t="str">
        <f>IF(B280=" "," ",IF(B280="TOPLAM",SUM($E$255:E279),C280*0.15))</f>
        <v xml:space="preserve"> </v>
      </c>
      <c r="F280" s="12" t="str">
        <f t="shared" si="13"/>
        <v xml:space="preserve"> </v>
      </c>
      <c r="G280" s="12"/>
      <c r="H280" s="8"/>
      <c r="I280" s="12"/>
      <c r="J280" s="12"/>
      <c r="K280" s="8"/>
      <c r="L280" s="8"/>
      <c r="M280" s="8"/>
      <c r="N280" s="8"/>
      <c r="O280" s="8"/>
      <c r="P280" s="8"/>
    </row>
    <row r="281" spans="1:16" x14ac:dyDescent="0.3">
      <c r="B281" s="8" t="str">
        <f t="shared" si="14"/>
        <v xml:space="preserve"> </v>
      </c>
      <c r="C281" s="11" t="str">
        <f>IF(B281=" "," ",IF(B281="TOPLAM",SUM($C$255:C280),I40))</f>
        <v xml:space="preserve"> </v>
      </c>
      <c r="D281" s="11" t="str">
        <f>IF(B281=" "," ",IF(B281="TOPLAM",SUM($D$255:D280),C281*0.1))</f>
        <v xml:space="preserve"> </v>
      </c>
      <c r="E281" s="11" t="str">
        <f>IF(B281=" "," ",IF(B281="TOPLAM",SUM($E$255:E280),C281*0.15))</f>
        <v xml:space="preserve"> </v>
      </c>
      <c r="F281" s="12" t="str">
        <f t="shared" si="13"/>
        <v xml:space="preserve"> </v>
      </c>
      <c r="G281" s="12"/>
      <c r="H281" s="8"/>
      <c r="I281" s="12"/>
      <c r="J281" s="12"/>
      <c r="K281" s="8"/>
      <c r="L281" s="8"/>
      <c r="M281" s="8"/>
      <c r="N281" s="8"/>
      <c r="O281" s="8"/>
      <c r="P281" s="8"/>
    </row>
    <row r="282" spans="1:16" x14ac:dyDescent="0.3">
      <c r="B282" s="8" t="str">
        <f t="shared" si="14"/>
        <v xml:space="preserve"> </v>
      </c>
      <c r="C282" s="11" t="str">
        <f>IF(B282=" "," ",IF(B282="TOPLAM",SUM($C$255:C281),I41))</f>
        <v xml:space="preserve"> </v>
      </c>
      <c r="D282" s="11" t="str">
        <f>IF(B282=" "," ",IF(B282="TOPLAM",SUM($D$255:D281),C282*0.1))</f>
        <v xml:space="preserve"> </v>
      </c>
      <c r="E282" s="11" t="str">
        <f>IF(B282=" "," ",IF(B282="TOPLAM",SUM($E$255:E281),C282*0.15))</f>
        <v xml:space="preserve"> </v>
      </c>
      <c r="F282" s="12" t="str">
        <f t="shared" si="13"/>
        <v xml:space="preserve"> </v>
      </c>
      <c r="G282" s="12"/>
      <c r="H282" s="8"/>
      <c r="I282" s="12"/>
      <c r="J282" s="12"/>
      <c r="K282" s="8"/>
      <c r="L282" s="8"/>
      <c r="M282" s="8"/>
      <c r="N282" s="8"/>
      <c r="O282" s="8"/>
      <c r="P282" s="8"/>
    </row>
    <row r="283" spans="1:16" x14ac:dyDescent="0.3">
      <c r="B283" s="8" t="str">
        <f t="shared" si="14"/>
        <v xml:space="preserve"> </v>
      </c>
      <c r="C283" s="11" t="str">
        <f>IF(B283=" "," ",IF(B283="TOPLAM",SUM($C$255:C282),I42))</f>
        <v xml:space="preserve"> </v>
      </c>
      <c r="D283" s="11" t="str">
        <f>IF(B283=" "," ",IF(B283="TOPLAM",SUM($D$255:D282),C283*0.1))</f>
        <v xml:space="preserve"> </v>
      </c>
      <c r="E283" s="11" t="str">
        <f>IF(B283=" "," ",IF(B283="TOPLAM",SUM($E$255:E282),C283*0.15))</f>
        <v xml:space="preserve"> </v>
      </c>
      <c r="F283" s="12" t="str">
        <f t="shared" si="13"/>
        <v xml:space="preserve"> </v>
      </c>
      <c r="G283" s="8"/>
      <c r="H283" s="8"/>
      <c r="I283" s="12"/>
      <c r="J283" s="12"/>
      <c r="K283" s="8"/>
      <c r="L283" s="8"/>
      <c r="M283" s="8"/>
      <c r="N283" s="8"/>
      <c r="O283" s="8"/>
      <c r="P283" s="8"/>
    </row>
    <row r="284" spans="1:16" x14ac:dyDescent="0.3">
      <c r="B284" s="8" t="str">
        <f t="shared" si="14"/>
        <v xml:space="preserve"> </v>
      </c>
      <c r="C284" s="11" t="str">
        <f>IF(B284=" "," ",IF(B284="TOPLAM",SUM($C$255:C283),I43))</f>
        <v xml:space="preserve"> </v>
      </c>
      <c r="D284" s="11" t="str">
        <f>IF(B284=" "," ",IF(B284="TOPLAM",SUM($D$255:D283),C284*0.1))</f>
        <v xml:space="preserve"> </v>
      </c>
      <c r="E284" s="11" t="str">
        <f>IF(B284=" "," ",IF(B284="TOPLAM",SUM($E$255:E283),C284*0.15))</f>
        <v xml:space="preserve"> </v>
      </c>
      <c r="F284" s="12" t="str">
        <f t="shared" si="13"/>
        <v xml:space="preserve"> </v>
      </c>
      <c r="G284" s="8"/>
      <c r="H284" s="8"/>
      <c r="I284" s="8"/>
      <c r="J284" s="8"/>
      <c r="K284" s="8"/>
      <c r="L284" s="8"/>
      <c r="M284" s="8"/>
      <c r="N284" s="8"/>
      <c r="O284" s="8"/>
      <c r="P284" s="8"/>
    </row>
    <row r="285" spans="1:16" x14ac:dyDescent="0.3">
      <c r="B285" s="8" t="str">
        <f t="shared" si="14"/>
        <v xml:space="preserve"> </v>
      </c>
      <c r="C285" s="11" t="str">
        <f>IF(B285=" "," ",IF(B285="TOPLAM",SUM($C$255:C284),I44))</f>
        <v xml:space="preserve"> </v>
      </c>
      <c r="D285" s="11" t="str">
        <f>IF(B285=" "," ",IF(B285="TOPLAM",SUM($D$255:D284),C285*0.1))</f>
        <v xml:space="preserve"> </v>
      </c>
      <c r="E285" s="11" t="str">
        <f>IF(B285=" "," ",IF(B285="TOPLAM",SUM($E$255:E284),C285*0.15))</f>
        <v xml:space="preserve"> </v>
      </c>
      <c r="F285" s="12" t="str">
        <f t="shared" si="13"/>
        <v xml:space="preserve"> </v>
      </c>
      <c r="G285" s="8"/>
      <c r="H285" s="8"/>
      <c r="I285" s="8"/>
      <c r="J285" s="8"/>
      <c r="K285" s="8"/>
      <c r="L285" s="8"/>
      <c r="M285" s="8"/>
      <c r="N285" s="8"/>
      <c r="O285" s="8"/>
      <c r="P285" s="8"/>
    </row>
    <row r="286" spans="1:16" x14ac:dyDescent="0.3">
      <c r="B286" s="8" t="str">
        <f t="shared" si="14"/>
        <v xml:space="preserve"> </v>
      </c>
      <c r="C286" s="11" t="str">
        <f>IF(B286=" "," ",IF(B286="TOPLAM",SUM($C$255:C285),I45))</f>
        <v xml:space="preserve"> </v>
      </c>
      <c r="D286" s="11" t="str">
        <f>IF(B286=" "," ",IF(B286="TOPLAM",SUM($D$255:D285),C286*0.1))</f>
        <v xml:space="preserve"> </v>
      </c>
      <c r="E286" s="11" t="str">
        <f>IF(B286=" "," ",IF(B286="TOPLAM",SUM($E$255:E285),C286*0.15))</f>
        <v xml:space="preserve"> </v>
      </c>
      <c r="F286" s="12" t="str">
        <f t="shared" si="13"/>
        <v xml:space="preserve"> </v>
      </c>
      <c r="G286" s="8"/>
      <c r="H286" s="8"/>
      <c r="I286" s="8"/>
      <c r="J286" s="8"/>
      <c r="K286" s="8"/>
      <c r="L286" s="8"/>
      <c r="M286" s="8"/>
      <c r="N286" s="8"/>
      <c r="O286" s="8"/>
      <c r="P286" s="8"/>
    </row>
    <row r="287" spans="1:16" x14ac:dyDescent="0.3">
      <c r="B287" s="8" t="str">
        <f t="shared" si="14"/>
        <v xml:space="preserve"> </v>
      </c>
      <c r="C287" s="11" t="str">
        <f>IF(B287=" "," ",IF(B287="TOPLAM",SUM($C$255:C286),I46))</f>
        <v xml:space="preserve"> </v>
      </c>
      <c r="D287" s="11" t="str">
        <f>IF(B287=" "," ",IF(B287="TOPLAM",SUM($D$255:D286),C287*0.1))</f>
        <v xml:space="preserve"> </v>
      </c>
      <c r="E287" s="11" t="str">
        <f>IF(B287=" "," ",IF(B287="TOPLAM",SUM($E$255:E286),C287*0.15))</f>
        <v xml:space="preserve"> </v>
      </c>
      <c r="F287" s="12" t="str">
        <f t="shared" si="13"/>
        <v xml:space="preserve"> </v>
      </c>
      <c r="G287" s="8"/>
      <c r="H287" s="8"/>
      <c r="I287" s="8"/>
      <c r="J287" s="8"/>
      <c r="K287" s="8"/>
      <c r="L287" s="8"/>
      <c r="M287" s="8"/>
      <c r="N287" s="8"/>
      <c r="O287" s="8"/>
      <c r="P287" s="8"/>
    </row>
    <row r="288" spans="1:16" x14ac:dyDescent="0.3">
      <c r="B288" s="8" t="str">
        <f t="shared" si="14"/>
        <v xml:space="preserve"> </v>
      </c>
      <c r="C288" s="11" t="str">
        <f>IF(B288=" "," ",IF(B288="TOPLAM",SUM($C$255:C287),I47))</f>
        <v xml:space="preserve"> </v>
      </c>
      <c r="D288" s="11" t="str">
        <f>IF(B288=" "," ",IF(B288="TOPLAM",SUM($D$255:D287),C288*0.1))</f>
        <v xml:space="preserve"> </v>
      </c>
      <c r="E288" s="11" t="str">
        <f>IF(B288=" "," ",IF(B288="TOPLAM",SUM($E$255:E287),C288*0.15))</f>
        <v xml:space="preserve"> </v>
      </c>
      <c r="F288" s="12" t="str">
        <f t="shared" si="13"/>
        <v xml:space="preserve"> </v>
      </c>
      <c r="G288" s="8"/>
      <c r="H288" s="8"/>
      <c r="I288" s="8"/>
      <c r="J288" s="8"/>
      <c r="K288" s="8"/>
      <c r="L288" s="8"/>
      <c r="M288" s="8"/>
      <c r="N288" s="8"/>
      <c r="O288" s="8"/>
      <c r="P288" s="8"/>
    </row>
    <row r="289" spans="2:16" x14ac:dyDescent="0.3">
      <c r="B289" s="8" t="str">
        <f t="shared" si="14"/>
        <v xml:space="preserve"> </v>
      </c>
      <c r="C289" s="11" t="str">
        <f>IF(B289=" "," ",IF(B289="TOPLAM",SUM($C$255:C288),I48))</f>
        <v xml:space="preserve"> </v>
      </c>
      <c r="D289" s="11" t="str">
        <f>IF(B289=" "," ",IF(B289="TOPLAM",SUM($D$255:D288),C289*0.1))</f>
        <v xml:space="preserve"> </v>
      </c>
      <c r="E289" s="11" t="str">
        <f>IF(B289=" "," ",IF(B289="TOPLAM",SUM($E$255:E288),C289*0.15))</f>
        <v xml:space="preserve"> </v>
      </c>
      <c r="F289" s="12" t="str">
        <f t="shared" si="13"/>
        <v xml:space="preserve"> </v>
      </c>
      <c r="G289" s="8"/>
      <c r="H289" s="8"/>
      <c r="I289" s="8"/>
      <c r="J289" s="8"/>
      <c r="K289" s="8"/>
      <c r="L289" s="8"/>
      <c r="M289" s="8"/>
      <c r="N289" s="8"/>
      <c r="O289" s="8"/>
      <c r="P289" s="8"/>
    </row>
    <row r="290" spans="2:16" x14ac:dyDescent="0.3">
      <c r="B290" s="8" t="str">
        <f t="shared" si="14"/>
        <v xml:space="preserve"> </v>
      </c>
      <c r="C290" s="11" t="str">
        <f>IF(B290=" "," ",IF(B290="TOPLAM",SUM($C$255:C289),I49))</f>
        <v xml:space="preserve"> </v>
      </c>
      <c r="D290" s="11" t="str">
        <f>IF(B290=" "," ",IF(B290="TOPLAM",SUM($D$255:D289),C290*0.1))</f>
        <v xml:space="preserve"> </v>
      </c>
      <c r="E290" s="11" t="str">
        <f>IF(B290=" "," ",IF(B290="TOPLAM",SUM($E$255:E289),C290*0.15))</f>
        <v xml:space="preserve"> </v>
      </c>
      <c r="F290" s="12" t="str">
        <f t="shared" si="13"/>
        <v xml:space="preserve"> </v>
      </c>
      <c r="G290" s="8"/>
      <c r="H290" s="8"/>
      <c r="I290" s="8"/>
      <c r="J290" s="8"/>
      <c r="K290" s="8"/>
      <c r="L290" s="8"/>
      <c r="M290" s="8"/>
      <c r="N290" s="8"/>
      <c r="O290" s="8"/>
      <c r="P290" s="8"/>
    </row>
    <row r="291" spans="2:16" x14ac:dyDescent="0.3">
      <c r="B291" s="8" t="str">
        <f t="shared" si="14"/>
        <v xml:space="preserve"> </v>
      </c>
      <c r="C291" s="11" t="str">
        <f>IF(B291=" "," ",IF(B291="TOPLAM",SUM($C$255:C290),I50))</f>
        <v xml:space="preserve"> </v>
      </c>
      <c r="D291" s="11" t="str">
        <f>IF(B291=" "," ",IF(B291="TOPLAM",SUM($D$255:D290),C291*0.1))</f>
        <v xml:space="preserve"> </v>
      </c>
      <c r="E291" s="11" t="str">
        <f>IF(B291=" "," ",IF(B291="TOPLAM",SUM($E$255:E290),C291*0.15))</f>
        <v xml:space="preserve"> </v>
      </c>
      <c r="F291" s="12" t="str">
        <f t="shared" si="13"/>
        <v xml:space="preserve"> </v>
      </c>
      <c r="G291" s="8"/>
      <c r="H291" s="8"/>
      <c r="I291" s="8"/>
      <c r="J291" s="8"/>
      <c r="K291" s="8"/>
      <c r="L291" s="8"/>
      <c r="M291" s="8"/>
      <c r="N291" s="8"/>
      <c r="O291" s="8"/>
      <c r="P291" s="8"/>
    </row>
    <row r="292" spans="2:16" x14ac:dyDescent="0.3">
      <c r="B292" s="8" t="str">
        <f t="shared" si="14"/>
        <v xml:space="preserve"> </v>
      </c>
      <c r="C292" s="11" t="str">
        <f>IF(B292=" "," ",IF(B292="TOPLAM",SUM($C$255:C291),I51))</f>
        <v xml:space="preserve"> </v>
      </c>
      <c r="D292" s="11" t="str">
        <f>IF(B292=" "," ",IF(B292="TOPLAM",SUM($D$255:D291),C292*0.1))</f>
        <v xml:space="preserve"> </v>
      </c>
      <c r="E292" s="11" t="str">
        <f>IF(B292=" "," ",IF(B292="TOPLAM",SUM($E$255:E291),C292*0.15))</f>
        <v xml:space="preserve"> </v>
      </c>
      <c r="F292" s="12" t="str">
        <f t="shared" si="13"/>
        <v xml:space="preserve"> </v>
      </c>
      <c r="G292" s="8"/>
      <c r="H292" s="8"/>
      <c r="I292" s="8"/>
      <c r="J292" s="8"/>
      <c r="K292" s="8"/>
      <c r="L292" s="8"/>
      <c r="M292" s="8"/>
      <c r="N292" s="8"/>
      <c r="O292" s="8"/>
      <c r="P292" s="8"/>
    </row>
    <row r="293" spans="2:16" x14ac:dyDescent="0.3">
      <c r="B293" s="8" t="str">
        <f t="shared" si="14"/>
        <v xml:space="preserve"> </v>
      </c>
      <c r="C293" s="11" t="str">
        <f>IF(B293=" "," ",IF(B293="TOPLAM",SUM($C$255:C292),I52))</f>
        <v xml:space="preserve"> </v>
      </c>
      <c r="D293" s="11" t="str">
        <f>IF(B293=" "," ",IF(B293="TOPLAM",SUM($D$255:D292),C293*0.1))</f>
        <v xml:space="preserve"> </v>
      </c>
      <c r="E293" s="11" t="str">
        <f>IF(B293=" "," ",IF(B293="TOPLAM",SUM($E$255:E292),C293*0.15))</f>
        <v xml:space="preserve"> </v>
      </c>
      <c r="F293" s="12" t="str">
        <f t="shared" si="13"/>
        <v xml:space="preserve"> </v>
      </c>
      <c r="G293" s="8"/>
      <c r="H293" s="8"/>
      <c r="I293" s="8"/>
      <c r="J293" s="8"/>
      <c r="K293" s="8"/>
      <c r="L293" s="8"/>
      <c r="M293" s="8"/>
      <c r="N293" s="8"/>
      <c r="O293" s="8"/>
      <c r="P293" s="8"/>
    </row>
    <row r="294" spans="2:16" x14ac:dyDescent="0.3">
      <c r="B294" s="8" t="str">
        <f t="shared" si="14"/>
        <v xml:space="preserve"> </v>
      </c>
      <c r="C294" s="11" t="str">
        <f>IF(B294=" "," ",IF(B294="TOPLAM",SUM($C$255:C293),I53))</f>
        <v xml:space="preserve"> </v>
      </c>
      <c r="D294" s="11" t="str">
        <f>IF(B294=" "," ",IF(B294="TOPLAM",SUM($D$255:D293),C294*0.1))</f>
        <v xml:space="preserve"> </v>
      </c>
      <c r="E294" s="11" t="str">
        <f>IF(B294=" "," ",IF(B294="TOPLAM",SUM($E$255:E293),C294*0.15))</f>
        <v xml:space="preserve"> </v>
      </c>
      <c r="F294" s="12" t="str">
        <f t="shared" si="13"/>
        <v xml:space="preserve"> </v>
      </c>
      <c r="G294" s="8"/>
      <c r="H294" s="8"/>
      <c r="I294" s="8"/>
      <c r="J294" s="8"/>
      <c r="K294" s="8"/>
      <c r="L294" s="8"/>
      <c r="M294" s="8"/>
      <c r="N294" s="8"/>
      <c r="O294" s="8"/>
      <c r="P294" s="8"/>
    </row>
    <row r="295" spans="2:16" x14ac:dyDescent="0.3">
      <c r="B295" s="8" t="str">
        <f t="shared" si="14"/>
        <v xml:space="preserve"> </v>
      </c>
      <c r="C295" s="11" t="str">
        <f>IF(B295=" "," ",IF(B295="TOPLAM",SUM($C$255:C294),I54))</f>
        <v xml:space="preserve"> </v>
      </c>
      <c r="D295" s="11" t="str">
        <f>IF(B295=" "," ",IF(B295="TOPLAM",SUM($D$255:D294),C295*0.1))</f>
        <v xml:space="preserve"> </v>
      </c>
      <c r="E295" s="11" t="str">
        <f>IF(B295=" "," ",IF(B295="TOPLAM",SUM($E$255:E294),C295*0.15))</f>
        <v xml:space="preserve"> </v>
      </c>
      <c r="F295" s="12" t="str">
        <f t="shared" si="13"/>
        <v xml:space="preserve"> </v>
      </c>
      <c r="G295" s="8"/>
      <c r="H295" s="8"/>
      <c r="I295" s="8"/>
      <c r="J295" s="8"/>
      <c r="K295" s="8"/>
      <c r="L295" s="8"/>
      <c r="M295" s="8"/>
      <c r="N295" s="8"/>
      <c r="O295" s="8"/>
      <c r="P295" s="8"/>
    </row>
    <row r="296" spans="2:16" x14ac:dyDescent="0.3">
      <c r="B296" s="8" t="str">
        <f t="shared" si="14"/>
        <v xml:space="preserve"> </v>
      </c>
      <c r="C296" s="11" t="str">
        <f>IF(B296=" "," ",IF(B296="TOPLAM",SUM($C$255:C295),I55))</f>
        <v xml:space="preserve"> </v>
      </c>
      <c r="D296" s="11" t="str">
        <f>IF(B296=" "," ",IF(B296="TOPLAM",SUM($D$255:D295),C296*0.1))</f>
        <v xml:space="preserve"> </v>
      </c>
      <c r="E296" s="11" t="str">
        <f>IF(B296=" "," ",IF(B296="TOPLAM",SUM($E$255:E295),C296*0.15))</f>
        <v xml:space="preserve"> </v>
      </c>
      <c r="F296" s="12" t="str">
        <f t="shared" si="13"/>
        <v xml:space="preserve"> </v>
      </c>
      <c r="G296" s="8"/>
      <c r="H296" s="8"/>
      <c r="I296" s="8"/>
      <c r="J296" s="8"/>
      <c r="K296" s="8"/>
      <c r="L296" s="8"/>
      <c r="M296" s="8"/>
      <c r="N296" s="8"/>
      <c r="O296" s="8"/>
      <c r="P296" s="8"/>
    </row>
    <row r="297" spans="2:16" x14ac:dyDescent="0.3">
      <c r="B297" s="8" t="str">
        <f t="shared" si="14"/>
        <v xml:space="preserve"> </v>
      </c>
      <c r="C297" s="11" t="str">
        <f>IF(B297=" "," ",IF(B297="TOPLAM",SUM($C$255:C296),I56))</f>
        <v xml:space="preserve"> </v>
      </c>
      <c r="D297" s="11" t="str">
        <f>IF(B297=" "," ",IF(B297="TOPLAM",SUM($D$255:D296),C297*0.1))</f>
        <v xml:space="preserve"> </v>
      </c>
      <c r="E297" s="11" t="str">
        <f>IF(B297=" "," ",IF(B297="TOPLAM",SUM($E$255:E296),C297*0.15))</f>
        <v xml:space="preserve"> </v>
      </c>
      <c r="F297" s="12" t="str">
        <f t="shared" si="13"/>
        <v xml:space="preserve"> </v>
      </c>
      <c r="G297" s="8"/>
      <c r="H297" s="8"/>
      <c r="I297" s="8"/>
      <c r="J297" s="8"/>
      <c r="K297" s="8"/>
      <c r="L297" s="8"/>
      <c r="M297" s="8"/>
      <c r="N297" s="8"/>
      <c r="O297" s="8"/>
      <c r="P297" s="8"/>
    </row>
    <row r="298" spans="2:16" x14ac:dyDescent="0.3">
      <c r="B298" s="8" t="str">
        <f t="shared" si="14"/>
        <v xml:space="preserve"> </v>
      </c>
      <c r="C298" s="11" t="str">
        <f>IF(B298=" "," ",IF(B298="TOPLAM",SUM($C$255:C297),I57))</f>
        <v xml:space="preserve"> </v>
      </c>
      <c r="D298" s="11" t="str">
        <f>IF(B298=" "," ",IF(B298="TOPLAM",SUM($D$255:D297),C298*0.1))</f>
        <v xml:space="preserve"> </v>
      </c>
      <c r="E298" s="11" t="str">
        <f>IF(B298=" "," ",IF(B298="TOPLAM",SUM($E$255:E297),C298*0.15))</f>
        <v xml:space="preserve"> </v>
      </c>
      <c r="F298" s="12" t="str">
        <f t="shared" si="13"/>
        <v xml:space="preserve"> </v>
      </c>
      <c r="G298" s="8"/>
      <c r="H298" s="8"/>
      <c r="I298" s="8"/>
      <c r="J298" s="8"/>
      <c r="K298" s="8"/>
      <c r="L298" s="8"/>
      <c r="M298" s="8"/>
      <c r="N298" s="8"/>
      <c r="O298" s="8"/>
      <c r="P298" s="8"/>
    </row>
    <row r="299" spans="2:16" x14ac:dyDescent="0.3">
      <c r="B299" s="8" t="str">
        <f t="shared" si="14"/>
        <v xml:space="preserve"> </v>
      </c>
      <c r="C299" s="11" t="str">
        <f>IF(B299=" "," ",IF(B299="TOPLAM",SUM($C$255:C298),I58))</f>
        <v xml:space="preserve"> </v>
      </c>
      <c r="D299" s="11" t="str">
        <f>IF(B299=" "," ",IF(B299="TOPLAM",SUM($D$255:D298),C299*0.1))</f>
        <v xml:space="preserve"> </v>
      </c>
      <c r="E299" s="11" t="str">
        <f>IF(B299=" "," ",IF(B299="TOPLAM",SUM($E$255:E298),C299*0.15))</f>
        <v xml:space="preserve"> </v>
      </c>
      <c r="F299" s="12" t="str">
        <f t="shared" si="13"/>
        <v xml:space="preserve"> </v>
      </c>
      <c r="G299" s="8"/>
      <c r="H299" s="8"/>
      <c r="I299" s="8"/>
      <c r="J299" s="8"/>
      <c r="K299" s="8"/>
      <c r="L299" s="8"/>
      <c r="M299" s="8"/>
      <c r="N299" s="8"/>
      <c r="O299" s="8"/>
      <c r="P299" s="8"/>
    </row>
    <row r="300" spans="2:16" x14ac:dyDescent="0.3">
      <c r="B300" s="8" t="str">
        <f t="shared" si="14"/>
        <v xml:space="preserve"> </v>
      </c>
      <c r="C300" s="11" t="str">
        <f>IF(B300=" "," ",IF(B300="TOPLAM",SUM($C$255:C299),I59))</f>
        <v xml:space="preserve"> </v>
      </c>
      <c r="D300" s="11" t="str">
        <f>IF(B300=" "," ",IF(B300="TOPLAM",SUM($D$255:D299),C300*0.1))</f>
        <v xml:space="preserve"> </v>
      </c>
      <c r="E300" s="11" t="str">
        <f>IF(B300=" "," ",IF(B300="TOPLAM",SUM($E$255:E299),C300*0.15))</f>
        <v xml:space="preserve"> </v>
      </c>
      <c r="F300" s="12" t="str">
        <f t="shared" si="13"/>
        <v xml:space="preserve"> </v>
      </c>
      <c r="G300" s="8"/>
      <c r="H300" s="8"/>
      <c r="I300" s="8"/>
      <c r="J300" s="8"/>
      <c r="K300" s="8"/>
      <c r="L300" s="8"/>
      <c r="M300" s="8"/>
      <c r="N300" s="8"/>
      <c r="O300" s="8"/>
      <c r="P300" s="8"/>
    </row>
    <row r="301" spans="2:16" x14ac:dyDescent="0.3">
      <c r="B301" s="8" t="str">
        <f t="shared" si="14"/>
        <v xml:space="preserve"> </v>
      </c>
      <c r="C301" s="11" t="str">
        <f>IF(B301=" "," ",IF(B301="TOPLAM",SUM($C$255:C300),I60))</f>
        <v xml:space="preserve"> </v>
      </c>
      <c r="D301" s="11" t="str">
        <f>IF(B301=" "," ",IF(B301="TOPLAM",SUM($D$255:D300),C301*0.1))</f>
        <v xml:space="preserve"> </v>
      </c>
      <c r="E301" s="11" t="str">
        <f>IF(B301=" "," ",IF(B301="TOPLAM",SUM($E$255:E300),C301*0.15))</f>
        <v xml:space="preserve"> </v>
      </c>
      <c r="F301" s="12" t="str">
        <f t="shared" si="13"/>
        <v xml:space="preserve"> </v>
      </c>
      <c r="G301" s="8"/>
      <c r="H301" s="8"/>
      <c r="I301" s="8"/>
      <c r="J301" s="8"/>
      <c r="K301" s="8"/>
      <c r="L301" s="8"/>
      <c r="M301" s="8"/>
      <c r="N301" s="8"/>
      <c r="O301" s="8"/>
      <c r="P301" s="8"/>
    </row>
    <row r="302" spans="2:16" x14ac:dyDescent="0.3">
      <c r="B302" s="8" t="str">
        <f t="shared" si="14"/>
        <v xml:space="preserve"> </v>
      </c>
      <c r="C302" s="11" t="str">
        <f>IF(B302=" "," ",IF(B302="TOPLAM",SUM($C$255:C301),I61))</f>
        <v xml:space="preserve"> </v>
      </c>
      <c r="D302" s="11" t="str">
        <f>IF(B302=" "," ",IF(B302="TOPLAM",SUM($D$255:D301),C302*0.1))</f>
        <v xml:space="preserve"> </v>
      </c>
      <c r="E302" s="11" t="str">
        <f>IF(B302=" "," ",IF(B302="TOPLAM",SUM($E$255:E301),C302*0.15))</f>
        <v xml:space="preserve"> </v>
      </c>
      <c r="F302" s="12" t="str">
        <f t="shared" si="13"/>
        <v xml:space="preserve"> </v>
      </c>
      <c r="G302" s="8"/>
      <c r="H302" s="8"/>
      <c r="I302" s="8"/>
      <c r="J302" s="8"/>
      <c r="K302" s="8"/>
      <c r="L302" s="8"/>
      <c r="M302" s="8"/>
      <c r="N302" s="8"/>
      <c r="O302" s="8"/>
      <c r="P302" s="8"/>
    </row>
    <row r="303" spans="2:16" x14ac:dyDescent="0.3">
      <c r="B303" s="8" t="str">
        <f t="shared" si="14"/>
        <v xml:space="preserve"> </v>
      </c>
      <c r="C303" s="11" t="str">
        <f>IF(B303=" "," ",IF(B303="TOPLAM",SUM($C$255:C302),I62))</f>
        <v xml:space="preserve"> </v>
      </c>
      <c r="D303" s="11" t="str">
        <f>IF(B303=" "," ",IF(B303="TOPLAM",SUM($D$255:D302),C303*0.1))</f>
        <v xml:space="preserve"> </v>
      </c>
      <c r="E303" s="11" t="str">
        <f>IF(B303=" "," ",IF(B303="TOPLAM",SUM($E$255:E302),C303*0.15))</f>
        <v xml:space="preserve"> </v>
      </c>
      <c r="F303" s="12" t="str">
        <f t="shared" si="13"/>
        <v xml:space="preserve"> </v>
      </c>
      <c r="G303" s="8"/>
      <c r="H303" s="8"/>
      <c r="I303" s="8"/>
      <c r="J303" s="8"/>
      <c r="K303" s="8"/>
      <c r="L303" s="8"/>
      <c r="M303" s="8"/>
      <c r="N303" s="8"/>
      <c r="O303" s="8"/>
      <c r="P303" s="8"/>
    </row>
    <row r="304" spans="2:16" x14ac:dyDescent="0.3">
      <c r="B304" s="8" t="str">
        <f t="shared" si="14"/>
        <v xml:space="preserve"> </v>
      </c>
      <c r="C304" s="11" t="str">
        <f>IF(B304=" "," ",IF(B304="TOPLAM",SUM($C$255:C303),I63))</f>
        <v xml:space="preserve"> </v>
      </c>
      <c r="D304" s="11" t="str">
        <f>IF(B304=" "," ",IF(B304="TOPLAM",SUM($D$255:D303),C304*0.1))</f>
        <v xml:space="preserve"> </v>
      </c>
      <c r="E304" s="11" t="str">
        <f>IF(B304=" "," ",IF(B304="TOPLAM",SUM($E$255:E303),C304*0.15))</f>
        <v xml:space="preserve"> </v>
      </c>
      <c r="F304" s="12" t="str">
        <f t="shared" si="13"/>
        <v xml:space="preserve"> </v>
      </c>
      <c r="G304" s="8"/>
      <c r="H304" s="8"/>
      <c r="I304" s="8"/>
      <c r="J304" s="8"/>
      <c r="K304" s="8"/>
      <c r="L304" s="8"/>
      <c r="M304" s="8"/>
      <c r="N304" s="8"/>
      <c r="O304" s="8"/>
      <c r="P304" s="8"/>
    </row>
    <row r="305" spans="2:16" x14ac:dyDescent="0.3">
      <c r="B305" s="8" t="str">
        <f t="shared" si="14"/>
        <v xml:space="preserve"> </v>
      </c>
      <c r="C305" s="11" t="str">
        <f>IF(B305=" "," ",IF(B305="TOPLAM",SUM($C$255:C304),I64))</f>
        <v xml:space="preserve"> </v>
      </c>
      <c r="D305" s="11" t="str">
        <f>IF(B305=" "," ",IF(B305="TOPLAM",SUM($D$255:D304),C305*0.1))</f>
        <v xml:space="preserve"> </v>
      </c>
      <c r="E305" s="11" t="str">
        <f>IF(B305=" "," ",IF(B305="TOPLAM",SUM($E$255:E304),C305*0.15))</f>
        <v xml:space="preserve"> </v>
      </c>
      <c r="F305" s="12" t="str">
        <f t="shared" si="13"/>
        <v xml:space="preserve"> </v>
      </c>
      <c r="G305" s="8"/>
      <c r="H305" s="8"/>
      <c r="I305" s="8"/>
      <c r="J305" s="8"/>
      <c r="K305" s="8"/>
      <c r="L305" s="8"/>
      <c r="M305" s="8"/>
      <c r="N305" s="8"/>
      <c r="O305" s="8"/>
      <c r="P305" s="8"/>
    </row>
    <row r="306" spans="2:16" x14ac:dyDescent="0.3">
      <c r="B306" s="8" t="str">
        <f t="shared" si="14"/>
        <v xml:space="preserve"> </v>
      </c>
      <c r="C306" s="11" t="str">
        <f>IF(B306=" "," ",IF(B306="TOPLAM",SUM($C$255:C305),I65))</f>
        <v xml:space="preserve"> </v>
      </c>
      <c r="D306" s="11" t="str">
        <f>IF(B306=" "," ",IF(B306="TOPLAM",SUM($D$255:D305),C306*0.1))</f>
        <v xml:space="preserve"> </v>
      </c>
      <c r="E306" s="11" t="str">
        <f>IF(B306=" "," ",IF(B306="TOPLAM",SUM($E$255:E305),C306*0.15))</f>
        <v xml:space="preserve"> </v>
      </c>
      <c r="F306" s="12" t="str">
        <f t="shared" si="13"/>
        <v xml:space="preserve"> </v>
      </c>
      <c r="G306" s="8"/>
      <c r="H306" s="8"/>
      <c r="I306" s="8"/>
      <c r="J306" s="8"/>
      <c r="K306" s="8"/>
      <c r="L306" s="8"/>
      <c r="M306" s="8"/>
      <c r="N306" s="8"/>
      <c r="O306" s="8"/>
      <c r="P306" s="8"/>
    </row>
    <row r="307" spans="2:16" x14ac:dyDescent="0.3">
      <c r="B307" s="8" t="str">
        <f t="shared" si="14"/>
        <v xml:space="preserve"> </v>
      </c>
      <c r="C307" s="11" t="str">
        <f>IF(B307=" "," ",IF(B307="TOPLAM",SUM($C$255:C306),I66))</f>
        <v xml:space="preserve"> </v>
      </c>
      <c r="D307" s="11" t="str">
        <f>IF(B307=" "," ",IF(B307="TOPLAM",SUM($D$255:D306),C307*0.1))</f>
        <v xml:space="preserve"> </v>
      </c>
      <c r="E307" s="11" t="str">
        <f>IF(B307=" "," ",IF(B307="TOPLAM",SUM($E$255:E306),C307*0.15))</f>
        <v xml:space="preserve"> </v>
      </c>
      <c r="F307" s="12" t="str">
        <f t="shared" si="13"/>
        <v xml:space="preserve"> </v>
      </c>
      <c r="G307" s="8"/>
      <c r="H307" s="8"/>
      <c r="I307" s="8"/>
      <c r="J307" s="8"/>
      <c r="K307" s="8"/>
      <c r="L307" s="8"/>
      <c r="M307" s="8"/>
      <c r="N307" s="8"/>
      <c r="O307" s="8"/>
      <c r="P307" s="8"/>
    </row>
    <row r="308" spans="2:16" x14ac:dyDescent="0.3">
      <c r="B308" s="8" t="str">
        <f t="shared" si="14"/>
        <v xml:space="preserve"> </v>
      </c>
      <c r="C308" s="11" t="str">
        <f>IF(B308=" "," ",IF(B308="TOPLAM",SUM($C$255:C307),I67))</f>
        <v xml:space="preserve"> </v>
      </c>
      <c r="D308" s="11" t="str">
        <f>IF(B308=" "," ",IF(B308="TOPLAM",SUM($D$255:D307),C308*0.1))</f>
        <v xml:space="preserve"> </v>
      </c>
      <c r="E308" s="11" t="str">
        <f>IF(B308=" "," ",IF(B308="TOPLAM",SUM($E$255:E307),C308*0.15))</f>
        <v xml:space="preserve"> </v>
      </c>
      <c r="F308" s="12" t="str">
        <f t="shared" si="13"/>
        <v xml:space="preserve"> </v>
      </c>
      <c r="G308" s="8"/>
      <c r="H308" s="8"/>
      <c r="I308" s="8"/>
      <c r="J308" s="8"/>
      <c r="K308" s="8"/>
      <c r="L308" s="8"/>
      <c r="M308" s="8"/>
      <c r="N308" s="8"/>
      <c r="O308" s="8"/>
      <c r="P308" s="8"/>
    </row>
    <row r="309" spans="2:16" x14ac:dyDescent="0.3">
      <c r="B309" s="8" t="str">
        <f t="shared" si="14"/>
        <v xml:space="preserve"> </v>
      </c>
      <c r="C309" s="11" t="str">
        <f>IF(B309=" "," ",IF(B309="TOPLAM",SUM($C$255:C308),I68))</f>
        <v xml:space="preserve"> </v>
      </c>
      <c r="D309" s="11" t="str">
        <f>IF(B309=" "," ",IF(B309="TOPLAM",SUM($D$255:D308),C309*0.1))</f>
        <v xml:space="preserve"> </v>
      </c>
      <c r="E309" s="11" t="str">
        <f>IF(B309=" "," ",IF(B309="TOPLAM",SUM($E$255:E308),C309*0.15))</f>
        <v xml:space="preserve"> </v>
      </c>
      <c r="F309" s="12" t="str">
        <f t="shared" si="13"/>
        <v xml:space="preserve"> </v>
      </c>
      <c r="G309" s="8"/>
      <c r="H309" s="8"/>
      <c r="I309" s="8"/>
      <c r="J309" s="8"/>
      <c r="K309" s="8"/>
      <c r="L309" s="8"/>
      <c r="M309" s="8"/>
      <c r="N309" s="8"/>
      <c r="O309" s="8"/>
      <c r="P309" s="8"/>
    </row>
    <row r="310" spans="2:16" x14ac:dyDescent="0.3">
      <c r="B310" s="8" t="str">
        <f t="shared" si="14"/>
        <v xml:space="preserve"> </v>
      </c>
      <c r="C310" s="11" t="str">
        <f>IF(B310=" "," ",IF(B310="TOPLAM",SUM($C$255:C309),I69))</f>
        <v xml:space="preserve"> </v>
      </c>
      <c r="D310" s="11" t="str">
        <f>IF(B310=" "," ",IF(B310="TOPLAM",SUM($D$255:D309),C310*0.1))</f>
        <v xml:space="preserve"> </v>
      </c>
      <c r="E310" s="11" t="str">
        <f>IF(B310=" "," ",IF(B310="TOPLAM",SUM($E$255:E309),C310*0.15))</f>
        <v xml:space="preserve"> </v>
      </c>
      <c r="F310" s="12" t="str">
        <f t="shared" si="13"/>
        <v xml:space="preserve"> </v>
      </c>
      <c r="G310" s="8"/>
      <c r="H310" s="8"/>
      <c r="I310" s="8"/>
      <c r="J310" s="8"/>
      <c r="K310" s="8"/>
      <c r="L310" s="8"/>
      <c r="M310" s="8"/>
      <c r="N310" s="8"/>
      <c r="O310" s="8"/>
      <c r="P310" s="8"/>
    </row>
    <row r="311" spans="2:16" x14ac:dyDescent="0.3">
      <c r="B311" s="8" t="str">
        <f t="shared" si="14"/>
        <v xml:space="preserve"> </v>
      </c>
      <c r="C311" s="11" t="str">
        <f>IF(B311=" "," ",IF(B311="TOPLAM",SUM($C$255:C310),I70))</f>
        <v xml:space="preserve"> </v>
      </c>
      <c r="D311" s="11" t="str">
        <f>IF(B311=" "," ",IF(B311="TOPLAM",SUM($D$255:D310),C311*0.1))</f>
        <v xml:space="preserve"> </v>
      </c>
      <c r="E311" s="11" t="str">
        <f>IF(B311=" "," ",IF(B311="TOPLAM",SUM($E$255:E310),C311*0.15))</f>
        <v xml:space="preserve"> </v>
      </c>
      <c r="F311" s="12" t="str">
        <f t="shared" si="13"/>
        <v xml:space="preserve"> </v>
      </c>
      <c r="G311" s="8"/>
      <c r="H311" s="8"/>
      <c r="I311" s="8"/>
      <c r="J311" s="8"/>
      <c r="K311" s="8"/>
      <c r="L311" s="8"/>
      <c r="M311" s="8"/>
      <c r="N311" s="8"/>
      <c r="O311" s="8"/>
      <c r="P311" s="8"/>
    </row>
    <row r="312" spans="2:16" x14ac:dyDescent="0.3">
      <c r="B312" s="8" t="str">
        <f t="shared" si="14"/>
        <v xml:space="preserve"> </v>
      </c>
      <c r="C312" s="11" t="str">
        <f>IF(B312=" "," ",IF(B312="TOPLAM",SUM($C$255:C311),I71))</f>
        <v xml:space="preserve"> </v>
      </c>
      <c r="D312" s="11" t="str">
        <f>IF(B312=" "," ",IF(B312="TOPLAM",SUM($D$255:D311),C312*0.1))</f>
        <v xml:space="preserve"> </v>
      </c>
      <c r="E312" s="11" t="str">
        <f>IF(B312=" "," ",IF(B312="TOPLAM",SUM($E$255:E311),C312*0.15))</f>
        <v xml:space="preserve"> </v>
      </c>
      <c r="F312" s="12" t="str">
        <f t="shared" si="13"/>
        <v xml:space="preserve"> </v>
      </c>
      <c r="G312" s="8"/>
      <c r="H312" s="8"/>
      <c r="I312" s="8"/>
      <c r="J312" s="8"/>
      <c r="K312" s="8"/>
      <c r="L312" s="8"/>
      <c r="M312" s="8"/>
      <c r="N312" s="8"/>
      <c r="O312" s="8"/>
      <c r="P312" s="8"/>
    </row>
    <row r="313" spans="2:16" x14ac:dyDescent="0.3">
      <c r="B313" s="8" t="str">
        <f t="shared" si="14"/>
        <v xml:space="preserve"> </v>
      </c>
      <c r="C313" s="11" t="str">
        <f>IF(B313=" "," ",IF(B313="TOPLAM",SUM($C$255:C312),I72))</f>
        <v xml:space="preserve"> </v>
      </c>
      <c r="D313" s="11" t="str">
        <f>IF(B313=" "," ",IF(B313="TOPLAM",SUM($D$255:D312),C313*0.1))</f>
        <v xml:space="preserve"> </v>
      </c>
      <c r="E313" s="11" t="str">
        <f>IF(B313=" "," ",IF(B313="TOPLAM",SUM($E$255:E312),C313*0.15))</f>
        <v xml:space="preserve"> </v>
      </c>
      <c r="F313" s="12" t="str">
        <f t="shared" si="13"/>
        <v xml:space="preserve"> </v>
      </c>
      <c r="G313" s="8"/>
      <c r="H313" s="8"/>
      <c r="I313" s="8"/>
      <c r="J313" s="8"/>
      <c r="K313" s="8"/>
      <c r="L313" s="8"/>
      <c r="M313" s="8"/>
      <c r="N313" s="8"/>
      <c r="O313" s="8"/>
      <c r="P313" s="8"/>
    </row>
    <row r="314" spans="2:16" x14ac:dyDescent="0.3">
      <c r="B314" s="8" t="str">
        <f t="shared" si="14"/>
        <v xml:space="preserve"> </v>
      </c>
      <c r="C314" s="11" t="str">
        <f>IF(B314=" "," ",IF(B314="TOPLAM",SUM($C$255:C313),I73))</f>
        <v xml:space="preserve"> </v>
      </c>
      <c r="D314" s="11" t="str">
        <f>IF(B314=" "," ",IF(B314="TOPLAM",SUM($D$255:D313),C314*0.1))</f>
        <v xml:space="preserve"> </v>
      </c>
      <c r="E314" s="11" t="str">
        <f>IF(B314=" "," ",IF(B314="TOPLAM",SUM($E$255:E313),C314*0.15))</f>
        <v xml:space="preserve"> </v>
      </c>
      <c r="F314" s="12" t="str">
        <f t="shared" si="13"/>
        <v xml:space="preserve"> </v>
      </c>
      <c r="G314" s="8"/>
      <c r="H314" s="8"/>
      <c r="I314" s="8"/>
      <c r="J314" s="8"/>
      <c r="K314" s="8"/>
      <c r="L314" s="8"/>
      <c r="M314" s="8"/>
      <c r="N314" s="8"/>
      <c r="O314" s="8"/>
      <c r="P314" s="8"/>
    </row>
    <row r="315" spans="2:16" x14ac:dyDescent="0.3">
      <c r="B315" s="8" t="str">
        <f t="shared" si="14"/>
        <v xml:space="preserve"> </v>
      </c>
      <c r="C315" s="11" t="str">
        <f>IF(B315=" "," ",IF(B315="TOPLAM",SUM($C$255:C314),I74))</f>
        <v xml:space="preserve"> </v>
      </c>
      <c r="D315" s="11" t="str">
        <f>IF(B315=" "," ",IF(B315="TOPLAM",SUM($D$255:D314),C315*0.1))</f>
        <v xml:space="preserve"> </v>
      </c>
      <c r="E315" s="11" t="str">
        <f>IF(B315=" "," ",IF(B315="TOPLAM",SUM($E$255:E314),C315*0.15))</f>
        <v xml:space="preserve"> </v>
      </c>
      <c r="F315" s="12" t="str">
        <f t="shared" si="13"/>
        <v xml:space="preserve"> </v>
      </c>
      <c r="G315" s="8"/>
      <c r="H315" s="8"/>
      <c r="I315" s="8"/>
      <c r="J315" s="8"/>
      <c r="K315" s="8"/>
      <c r="L315" s="8"/>
      <c r="M315" s="8"/>
      <c r="N315" s="8"/>
      <c r="O315" s="8"/>
      <c r="P315" s="8"/>
    </row>
    <row r="316" spans="2:16" x14ac:dyDescent="0.3">
      <c r="B316" s="8" t="str">
        <f t="shared" si="14"/>
        <v xml:space="preserve"> </v>
      </c>
      <c r="C316" s="11" t="str">
        <f>IF(B316=" "," ",IF(B316="TOPLAM",SUM($C$255:C315),I75))</f>
        <v xml:space="preserve"> </v>
      </c>
      <c r="D316" s="11" t="str">
        <f>IF(B316=" "," ",IF(B316="TOPLAM",SUM($D$255:D315),C316*0.1))</f>
        <v xml:space="preserve"> </v>
      </c>
      <c r="E316" s="11" t="str">
        <f>IF(B316=" "," ",IF(B316="TOPLAM",SUM($E$255:E315),C316*0.15))</f>
        <v xml:space="preserve"> </v>
      </c>
      <c r="F316" s="12" t="str">
        <f t="shared" si="13"/>
        <v xml:space="preserve"> </v>
      </c>
      <c r="G316" s="8"/>
      <c r="H316" s="8"/>
      <c r="I316" s="8"/>
      <c r="J316" s="8"/>
      <c r="K316" s="8"/>
      <c r="L316" s="8"/>
      <c r="M316" s="8"/>
      <c r="N316" s="8"/>
      <c r="O316" s="8"/>
      <c r="P316" s="8"/>
    </row>
    <row r="317" spans="2:16" x14ac:dyDescent="0.3">
      <c r="B317" s="8" t="str">
        <f t="shared" si="14"/>
        <v xml:space="preserve"> </v>
      </c>
      <c r="C317" s="11" t="str">
        <f>IF(B317=" "," ",IF(B317="TOPLAM",SUM($C$255:C316),I76))</f>
        <v xml:space="preserve"> </v>
      </c>
      <c r="D317" s="11" t="str">
        <f>IF(B317=" "," ",IF(B317="TOPLAM",SUM($D$255:D316),C317*0.1))</f>
        <v xml:space="preserve"> </v>
      </c>
      <c r="E317" s="11" t="str">
        <f>IF(B317=" "," ",IF(B317="TOPLAM",SUM($E$255:E316),C317*0.15))</f>
        <v xml:space="preserve"> </v>
      </c>
      <c r="F317" s="12" t="str">
        <f t="shared" si="13"/>
        <v xml:space="preserve"> </v>
      </c>
      <c r="G317" s="8"/>
      <c r="H317" s="8"/>
      <c r="I317" s="8"/>
      <c r="J317" s="8"/>
      <c r="K317" s="8"/>
      <c r="L317" s="8"/>
      <c r="M317" s="8"/>
      <c r="N317" s="8"/>
      <c r="O317" s="8"/>
      <c r="P317" s="8"/>
    </row>
    <row r="318" spans="2:16" x14ac:dyDescent="0.3">
      <c r="B318" s="8" t="str">
        <f t="shared" si="14"/>
        <v xml:space="preserve"> </v>
      </c>
      <c r="C318" s="11" t="str">
        <f>IF(B318=" "," ",IF(B318="TOPLAM",SUM($C$255:C317),I77))</f>
        <v xml:space="preserve"> </v>
      </c>
      <c r="D318" s="11" t="str">
        <f>IF(B318=" "," ",IF(B318="TOPLAM",SUM($D$255:D317),C318*0.1))</f>
        <v xml:space="preserve"> </v>
      </c>
      <c r="E318" s="11" t="str">
        <f>IF(B318=" "," ",IF(B318="TOPLAM",SUM($E$255:E317),C318*0.15))</f>
        <v xml:space="preserve"> </v>
      </c>
      <c r="F318" s="12" t="str">
        <f t="shared" si="13"/>
        <v xml:space="preserve"> </v>
      </c>
      <c r="G318" s="8"/>
      <c r="H318" s="8"/>
      <c r="I318" s="8"/>
      <c r="J318" s="8"/>
      <c r="K318" s="8"/>
      <c r="L318" s="8"/>
      <c r="M318" s="8"/>
      <c r="N318" s="8"/>
      <c r="O318" s="8"/>
      <c r="P318" s="8"/>
    </row>
    <row r="319" spans="2:16" x14ac:dyDescent="0.3">
      <c r="B319" s="8" t="str">
        <f t="shared" si="14"/>
        <v xml:space="preserve"> </v>
      </c>
      <c r="C319" s="11" t="str">
        <f>IF(B319=" "," ",IF(B319="TOPLAM",SUM($C$255:C318),I78))</f>
        <v xml:space="preserve"> </v>
      </c>
      <c r="D319" s="11" t="str">
        <f>IF(B319=" "," ",IF(B319="TOPLAM",SUM($D$255:D318),C319*0.1))</f>
        <v xml:space="preserve"> </v>
      </c>
      <c r="E319" s="11" t="str">
        <f>IF(B319=" "," ",IF(B319="TOPLAM",SUM($E$255:E318),C319*0.15))</f>
        <v xml:space="preserve"> </v>
      </c>
      <c r="F319" s="12" t="str">
        <f t="shared" si="13"/>
        <v xml:space="preserve"> </v>
      </c>
      <c r="G319" s="8"/>
      <c r="H319" s="8"/>
      <c r="I319" s="8"/>
      <c r="J319" s="8"/>
      <c r="K319" s="8"/>
      <c r="L319" s="8"/>
      <c r="M319" s="8"/>
      <c r="N319" s="8"/>
      <c r="O319" s="8"/>
      <c r="P319" s="8"/>
    </row>
    <row r="320" spans="2:16" x14ac:dyDescent="0.3">
      <c r="B320" s="8" t="str">
        <f t="shared" si="14"/>
        <v xml:space="preserve"> </v>
      </c>
      <c r="C320" s="11" t="str">
        <f>IF(B320=" "," ",IF(B320="TOPLAM",SUM($C$255:C319),I79))</f>
        <v xml:space="preserve"> </v>
      </c>
      <c r="D320" s="11" t="str">
        <f>IF(B320=" "," ",IF(B320="TOPLAM",SUM($D$255:D319),C320*0.1))</f>
        <v xml:space="preserve"> </v>
      </c>
      <c r="E320" s="11" t="str">
        <f>IF(B320=" "," ",IF(B320="TOPLAM",SUM($E$255:E319),C320*0.15))</f>
        <v xml:space="preserve"> </v>
      </c>
      <c r="F320" s="12" t="str">
        <f t="shared" ref="F320:F374" si="15">E79</f>
        <v xml:space="preserve"> </v>
      </c>
      <c r="G320" s="8"/>
      <c r="H320" s="8"/>
      <c r="I320" s="8"/>
      <c r="J320" s="8"/>
      <c r="K320" s="8"/>
      <c r="L320" s="8"/>
      <c r="M320" s="8"/>
      <c r="N320" s="8"/>
      <c r="O320" s="8"/>
      <c r="P320" s="8"/>
    </row>
    <row r="321" spans="2:16" x14ac:dyDescent="0.3">
      <c r="B321" s="8" t="str">
        <f t="shared" ref="B321:B375" si="16">D80</f>
        <v xml:space="preserve"> </v>
      </c>
      <c r="C321" s="11" t="str">
        <f>IF(B321=" "," ",IF(B321="TOPLAM",SUM($C$255:C320),I80))</f>
        <v xml:space="preserve"> </v>
      </c>
      <c r="D321" s="11" t="str">
        <f>IF(B321=" "," ",IF(B321="TOPLAM",SUM($D$255:D320),C321*0.1))</f>
        <v xml:space="preserve"> </v>
      </c>
      <c r="E321" s="11" t="str">
        <f>IF(B321=" "," ",IF(B321="TOPLAM",SUM($E$255:E320),C321*0.15))</f>
        <v xml:space="preserve"> </v>
      </c>
      <c r="F321" s="12" t="str">
        <f t="shared" si="15"/>
        <v xml:space="preserve"> </v>
      </c>
      <c r="G321" s="8"/>
      <c r="H321" s="8"/>
      <c r="I321" s="8"/>
      <c r="J321" s="8"/>
      <c r="K321" s="8"/>
      <c r="L321" s="8"/>
      <c r="M321" s="8"/>
      <c r="N321" s="8"/>
      <c r="O321" s="8"/>
      <c r="P321" s="8"/>
    </row>
    <row r="322" spans="2:16" x14ac:dyDescent="0.3">
      <c r="B322" s="8" t="str">
        <f t="shared" si="16"/>
        <v xml:space="preserve"> </v>
      </c>
      <c r="C322" s="11" t="str">
        <f>IF(B322=" "," ",IF(B322="TOPLAM",SUM($C$255:C321),I81))</f>
        <v xml:space="preserve"> </v>
      </c>
      <c r="D322" s="11" t="str">
        <f>IF(B322=" "," ",IF(B322="TOPLAM",SUM($D$255:D321),C322*0.1))</f>
        <v xml:space="preserve"> </v>
      </c>
      <c r="E322" s="11" t="str">
        <f>IF(B322=" "," ",IF(B322="TOPLAM",SUM($E$255:E321),C322*0.15))</f>
        <v xml:space="preserve"> </v>
      </c>
      <c r="F322" s="12" t="str">
        <f t="shared" si="15"/>
        <v xml:space="preserve"> </v>
      </c>
      <c r="G322" s="8"/>
      <c r="H322" s="8"/>
      <c r="I322" s="8"/>
      <c r="J322" s="8"/>
      <c r="K322" s="8"/>
      <c r="L322" s="8"/>
      <c r="M322" s="8"/>
      <c r="N322" s="8"/>
      <c r="O322" s="8"/>
      <c r="P322" s="8"/>
    </row>
    <row r="323" spans="2:16" x14ac:dyDescent="0.3">
      <c r="B323" s="8" t="str">
        <f t="shared" si="16"/>
        <v xml:space="preserve"> </v>
      </c>
      <c r="C323" s="11" t="str">
        <f>IF(B323=" "," ",IF(B323="TOPLAM",SUM($C$255:C322),I82))</f>
        <v xml:space="preserve"> </v>
      </c>
      <c r="D323" s="11" t="str">
        <f>IF(B323=" "," ",IF(B323="TOPLAM",SUM($D$255:D322),C323*0.1))</f>
        <v xml:space="preserve"> </v>
      </c>
      <c r="E323" s="11" t="str">
        <f>IF(B323=" "," ",IF(B323="TOPLAM",SUM($E$255:E322),C323*0.15))</f>
        <v xml:space="preserve"> </v>
      </c>
      <c r="F323" s="12" t="str">
        <f t="shared" si="15"/>
        <v xml:space="preserve"> </v>
      </c>
      <c r="G323" s="8"/>
      <c r="H323" s="8"/>
      <c r="I323" s="8"/>
      <c r="J323" s="8"/>
      <c r="K323" s="8"/>
      <c r="L323" s="8"/>
      <c r="M323" s="8"/>
      <c r="N323" s="8"/>
      <c r="O323" s="8"/>
      <c r="P323" s="8"/>
    </row>
    <row r="324" spans="2:16" x14ac:dyDescent="0.3">
      <c r="B324" s="8" t="str">
        <f t="shared" si="16"/>
        <v xml:space="preserve"> </v>
      </c>
      <c r="C324" s="11" t="str">
        <f>IF(B324=" "," ",IF(B324="TOPLAM",SUM($C$255:C323),I83))</f>
        <v xml:space="preserve"> </v>
      </c>
      <c r="D324" s="11" t="str">
        <f>IF(B324=" "," ",IF(B324="TOPLAM",SUM($D$255:D323),C324*0.1))</f>
        <v xml:space="preserve"> </v>
      </c>
      <c r="E324" s="11" t="str">
        <f>IF(B324=" "," ",IF(B324="TOPLAM",SUM($E$255:E323),C324*0.15))</f>
        <v xml:space="preserve"> </v>
      </c>
      <c r="F324" s="12" t="str">
        <f t="shared" si="15"/>
        <v xml:space="preserve"> </v>
      </c>
      <c r="G324" s="8"/>
      <c r="H324" s="8"/>
      <c r="I324" s="8"/>
      <c r="J324" s="8"/>
      <c r="K324" s="8"/>
      <c r="L324" s="8"/>
      <c r="M324" s="8"/>
      <c r="N324" s="8"/>
      <c r="O324" s="8"/>
      <c r="P324" s="8"/>
    </row>
    <row r="325" spans="2:16" x14ac:dyDescent="0.3">
      <c r="B325" s="8" t="str">
        <f t="shared" si="16"/>
        <v xml:space="preserve"> </v>
      </c>
      <c r="C325" s="11" t="str">
        <f>IF(B325=" "," ",IF(B325="TOPLAM",SUM($C$255:C324),I84))</f>
        <v xml:space="preserve"> </v>
      </c>
      <c r="D325" s="11" t="str">
        <f>IF(B325=" "," ",IF(B325="TOPLAM",SUM($D$255:D324),C325*0.1))</f>
        <v xml:space="preserve"> </v>
      </c>
      <c r="E325" s="11" t="str">
        <f>IF(B325=" "," ",IF(B325="TOPLAM",SUM($E$255:E324),C325*0.15))</f>
        <v xml:space="preserve"> </v>
      </c>
      <c r="F325" s="12" t="str">
        <f t="shared" si="15"/>
        <v xml:space="preserve"> </v>
      </c>
      <c r="G325" s="8"/>
      <c r="H325" s="8"/>
      <c r="I325" s="8"/>
      <c r="J325" s="8"/>
      <c r="K325" s="8"/>
      <c r="L325" s="8"/>
      <c r="M325" s="8"/>
      <c r="N325" s="8"/>
      <c r="O325" s="8"/>
      <c r="P325" s="8"/>
    </row>
    <row r="326" spans="2:16" x14ac:dyDescent="0.3">
      <c r="B326" s="8" t="str">
        <f t="shared" si="16"/>
        <v xml:space="preserve"> </v>
      </c>
      <c r="C326" s="11" t="str">
        <f>IF(B326=" "," ",IF(B326="TOPLAM",SUM($C$255:C325),I85))</f>
        <v xml:space="preserve"> </v>
      </c>
      <c r="D326" s="11" t="str">
        <f>IF(B326=" "," ",IF(B326="TOPLAM",SUM($D$255:D325),C326*0.1))</f>
        <v xml:space="preserve"> </v>
      </c>
      <c r="E326" s="11" t="str">
        <f>IF(B326=" "," ",IF(B326="TOPLAM",SUM($E$255:E325),C326*0.15))</f>
        <v xml:space="preserve"> </v>
      </c>
      <c r="F326" s="12" t="str">
        <f t="shared" si="15"/>
        <v xml:space="preserve"> </v>
      </c>
      <c r="G326" s="8"/>
      <c r="H326" s="8"/>
      <c r="I326" s="8"/>
      <c r="J326" s="8"/>
      <c r="K326" s="8"/>
      <c r="L326" s="8"/>
      <c r="M326" s="8"/>
      <c r="N326" s="8"/>
      <c r="O326" s="8"/>
      <c r="P326" s="8"/>
    </row>
    <row r="327" spans="2:16" x14ac:dyDescent="0.3">
      <c r="B327" s="8" t="str">
        <f t="shared" si="16"/>
        <v xml:space="preserve"> </v>
      </c>
      <c r="C327" s="11" t="str">
        <f>IF(B327=" "," ",IF(B327="TOPLAM",SUM($C$255:C326),I86))</f>
        <v xml:space="preserve"> </v>
      </c>
      <c r="D327" s="11" t="str">
        <f>IF(B327=" "," ",IF(B327="TOPLAM",SUM($D$255:D326),C327*0.1))</f>
        <v xml:space="preserve"> </v>
      </c>
      <c r="E327" s="11" t="str">
        <f>IF(B327=" "," ",IF(B327="TOPLAM",SUM($E$255:E326),C327*0.15))</f>
        <v xml:space="preserve"> </v>
      </c>
      <c r="F327" s="12" t="str">
        <f t="shared" si="15"/>
        <v xml:space="preserve"> </v>
      </c>
      <c r="G327" s="8"/>
      <c r="H327" s="8"/>
      <c r="I327" s="8"/>
      <c r="J327" s="8"/>
      <c r="K327" s="8"/>
      <c r="L327" s="8"/>
      <c r="M327" s="8"/>
      <c r="N327" s="8"/>
      <c r="O327" s="8"/>
      <c r="P327" s="8"/>
    </row>
    <row r="328" spans="2:16" x14ac:dyDescent="0.3">
      <c r="B328" s="8" t="str">
        <f t="shared" si="16"/>
        <v xml:space="preserve"> </v>
      </c>
      <c r="C328" s="11" t="str">
        <f>IF(B328=" "," ",IF(B328="TOPLAM",SUM($C$255:C327),I87))</f>
        <v xml:space="preserve"> </v>
      </c>
      <c r="D328" s="11" t="str">
        <f>IF(B328=" "," ",IF(B328="TOPLAM",SUM($D$255:D327),C328*0.1))</f>
        <v xml:space="preserve"> </v>
      </c>
      <c r="E328" s="11" t="str">
        <f>IF(B328=" "," ",IF(B328="TOPLAM",SUM($E$255:E327),C328*0.15))</f>
        <v xml:space="preserve"> </v>
      </c>
      <c r="F328" s="12" t="str">
        <f t="shared" si="15"/>
        <v xml:space="preserve"> </v>
      </c>
      <c r="G328" s="8"/>
      <c r="H328" s="8"/>
      <c r="I328" s="8"/>
      <c r="J328" s="8"/>
      <c r="K328" s="8"/>
      <c r="L328" s="8"/>
      <c r="M328" s="8"/>
      <c r="N328" s="8"/>
      <c r="O328" s="8"/>
      <c r="P328" s="8"/>
    </row>
    <row r="329" spans="2:16" x14ac:dyDescent="0.3">
      <c r="B329" s="8" t="str">
        <f t="shared" si="16"/>
        <v xml:space="preserve"> </v>
      </c>
      <c r="C329" s="11" t="str">
        <f>IF(B329=" "," ",IF(B329="TOPLAM",SUM($C$255:C328),I88))</f>
        <v xml:space="preserve"> </v>
      </c>
      <c r="D329" s="11" t="str">
        <f>IF(B329=" "," ",IF(B329="TOPLAM",SUM($D$255:D328),C329*0.1))</f>
        <v xml:space="preserve"> </v>
      </c>
      <c r="E329" s="11" t="str">
        <f>IF(B329=" "," ",IF(B329="TOPLAM",SUM($E$255:E328),C329*0.15))</f>
        <v xml:space="preserve"> </v>
      </c>
      <c r="F329" s="12" t="str">
        <f t="shared" si="15"/>
        <v xml:space="preserve"> </v>
      </c>
      <c r="G329" s="8"/>
      <c r="H329" s="8"/>
      <c r="I329" s="8"/>
      <c r="J329" s="8"/>
      <c r="K329" s="8"/>
      <c r="L329" s="8"/>
      <c r="M329" s="8"/>
      <c r="N329" s="8"/>
      <c r="O329" s="8"/>
      <c r="P329" s="8"/>
    </row>
    <row r="330" spans="2:16" x14ac:dyDescent="0.3">
      <c r="B330" s="8" t="str">
        <f t="shared" si="16"/>
        <v xml:space="preserve"> </v>
      </c>
      <c r="C330" s="11" t="str">
        <f>IF(B330=" "," ",IF(B330="TOPLAM",SUM($C$255:C329),I89))</f>
        <v xml:space="preserve"> </v>
      </c>
      <c r="D330" s="11" t="str">
        <f>IF(B330=" "," ",IF(B330="TOPLAM",SUM($D$255:D329),C330*0.1))</f>
        <v xml:space="preserve"> </v>
      </c>
      <c r="E330" s="11" t="str">
        <f>IF(B330=" "," ",IF(B330="TOPLAM",SUM($E$255:E329),C330*0.15))</f>
        <v xml:space="preserve"> </v>
      </c>
      <c r="F330" s="12" t="str">
        <f t="shared" si="15"/>
        <v xml:space="preserve"> </v>
      </c>
      <c r="G330" s="8"/>
      <c r="H330" s="8"/>
      <c r="I330" s="8"/>
      <c r="J330" s="8"/>
      <c r="K330" s="8"/>
      <c r="L330" s="8"/>
      <c r="M330" s="8"/>
      <c r="N330" s="8"/>
      <c r="O330" s="8"/>
      <c r="P330" s="8"/>
    </row>
    <row r="331" spans="2:16" x14ac:dyDescent="0.3">
      <c r="B331" s="8" t="str">
        <f t="shared" si="16"/>
        <v xml:space="preserve"> </v>
      </c>
      <c r="C331" s="11" t="str">
        <f>IF(B331=" "," ",IF(B331="TOPLAM",SUM($C$255:C330),I90))</f>
        <v xml:space="preserve"> </v>
      </c>
      <c r="D331" s="11" t="str">
        <f>IF(B331=" "," ",IF(B331="TOPLAM",SUM($D$255:D330),C331*0.1))</f>
        <v xml:space="preserve"> </v>
      </c>
      <c r="E331" s="11" t="str">
        <f>IF(B331=" "," ",IF(B331="TOPLAM",SUM($E$255:E330),C331*0.15))</f>
        <v xml:space="preserve"> </v>
      </c>
      <c r="F331" s="12" t="str">
        <f t="shared" si="15"/>
        <v xml:space="preserve"> </v>
      </c>
      <c r="G331" s="8"/>
      <c r="H331" s="8"/>
      <c r="I331" s="8"/>
      <c r="J331" s="8"/>
      <c r="K331" s="8"/>
      <c r="L331" s="8"/>
      <c r="M331" s="8"/>
      <c r="N331" s="8"/>
      <c r="O331" s="8"/>
      <c r="P331" s="8"/>
    </row>
    <row r="332" spans="2:16" x14ac:dyDescent="0.3">
      <c r="B332" s="8" t="str">
        <f t="shared" si="16"/>
        <v xml:space="preserve"> </v>
      </c>
      <c r="C332" s="11" t="str">
        <f>IF(B332=" "," ",IF(B332="TOPLAM",SUM($C$255:C331),I91))</f>
        <v xml:space="preserve"> </v>
      </c>
      <c r="D332" s="11" t="str">
        <f>IF(B332=" "," ",IF(B332="TOPLAM",SUM($D$255:D331),C332*0.1))</f>
        <v xml:space="preserve"> </v>
      </c>
      <c r="E332" s="11" t="str">
        <f>IF(B332=" "," ",IF(B332="TOPLAM",SUM($E$255:E331),C332*0.15))</f>
        <v xml:space="preserve"> </v>
      </c>
      <c r="F332" s="12" t="str">
        <f t="shared" si="15"/>
        <v xml:space="preserve"> </v>
      </c>
      <c r="G332" s="8"/>
      <c r="H332" s="8"/>
      <c r="I332" s="8"/>
      <c r="J332" s="8"/>
      <c r="K332" s="8"/>
      <c r="L332" s="8"/>
      <c r="M332" s="8"/>
      <c r="N332" s="8"/>
      <c r="O332" s="8"/>
      <c r="P332" s="8"/>
    </row>
    <row r="333" spans="2:16" x14ac:dyDescent="0.3">
      <c r="B333" s="8" t="str">
        <f t="shared" si="16"/>
        <v xml:space="preserve"> </v>
      </c>
      <c r="C333" s="11" t="str">
        <f>IF(B333=" "," ",IF(B333="TOPLAM",SUM($C$255:C332),I92))</f>
        <v xml:space="preserve"> </v>
      </c>
      <c r="D333" s="11" t="str">
        <f>IF(B333=" "," ",IF(B333="TOPLAM",SUM($D$255:D332),C333*0.1))</f>
        <v xml:space="preserve"> </v>
      </c>
      <c r="E333" s="11" t="str">
        <f>IF(B333=" "," ",IF(B333="TOPLAM",SUM($E$255:E332),C333*0.15))</f>
        <v xml:space="preserve"> </v>
      </c>
      <c r="F333" s="12" t="str">
        <f t="shared" si="15"/>
        <v xml:space="preserve"> </v>
      </c>
      <c r="G333" s="8"/>
      <c r="H333" s="8"/>
      <c r="I333" s="8"/>
      <c r="J333" s="8"/>
      <c r="K333" s="8"/>
      <c r="L333" s="8"/>
      <c r="M333" s="8"/>
      <c r="N333" s="8"/>
      <c r="O333" s="8"/>
      <c r="P333" s="8"/>
    </row>
    <row r="334" spans="2:16" x14ac:dyDescent="0.3">
      <c r="B334" s="8" t="str">
        <f t="shared" si="16"/>
        <v xml:space="preserve"> </v>
      </c>
      <c r="C334" s="11" t="str">
        <f>IF(B334=" "," ",IF(B334="TOPLAM",SUM($C$255:C333),I93))</f>
        <v xml:space="preserve"> </v>
      </c>
      <c r="D334" s="11" t="str">
        <f>IF(B334=" "," ",IF(B334="TOPLAM",SUM($D$255:D333),C334*0.1))</f>
        <v xml:space="preserve"> </v>
      </c>
      <c r="E334" s="11" t="str">
        <f>IF(B334=" "," ",IF(B334="TOPLAM",SUM($E$255:E333),C334*0.15))</f>
        <v xml:space="preserve"> </v>
      </c>
      <c r="F334" s="12" t="str">
        <f t="shared" si="15"/>
        <v xml:space="preserve"> </v>
      </c>
      <c r="G334" s="8"/>
      <c r="H334" s="8"/>
      <c r="I334" s="8"/>
      <c r="J334" s="8"/>
      <c r="K334" s="8"/>
      <c r="L334" s="8"/>
      <c r="M334" s="8"/>
      <c r="N334" s="8"/>
      <c r="O334" s="8"/>
      <c r="P334" s="8"/>
    </row>
    <row r="335" spans="2:16" x14ac:dyDescent="0.3">
      <c r="B335" s="8" t="str">
        <f t="shared" si="16"/>
        <v xml:space="preserve"> </v>
      </c>
      <c r="C335" s="11" t="str">
        <f>IF(B335=" "," ",IF(B335="TOPLAM",SUM($C$255:C334),I94))</f>
        <v xml:space="preserve"> </v>
      </c>
      <c r="D335" s="11" t="str">
        <f>IF(B335=" "," ",IF(B335="TOPLAM",SUM($D$255:D334),C335*0.1))</f>
        <v xml:space="preserve"> </v>
      </c>
      <c r="E335" s="11" t="str">
        <f>IF(B335=" "," ",IF(B335="TOPLAM",SUM($E$255:E334),C335*0.15))</f>
        <v xml:space="preserve"> </v>
      </c>
      <c r="F335" s="12" t="str">
        <f t="shared" si="15"/>
        <v xml:space="preserve"> </v>
      </c>
      <c r="G335" s="8"/>
      <c r="H335" s="8"/>
      <c r="I335" s="8"/>
      <c r="J335" s="8"/>
      <c r="K335" s="8"/>
      <c r="L335" s="8"/>
      <c r="M335" s="8"/>
      <c r="N335" s="8"/>
      <c r="O335" s="8"/>
      <c r="P335" s="8"/>
    </row>
    <row r="336" spans="2:16" x14ac:dyDescent="0.3">
      <c r="B336" s="8" t="str">
        <f t="shared" si="16"/>
        <v xml:space="preserve"> </v>
      </c>
      <c r="C336" s="11" t="str">
        <f>IF(B336=" "," ",IF(B336="TOPLAM",SUM($C$255:C335),I95))</f>
        <v xml:space="preserve"> </v>
      </c>
      <c r="D336" s="11" t="str">
        <f>IF(B336=" "," ",IF(B336="TOPLAM",SUM($D$255:D335),C336*0.1))</f>
        <v xml:space="preserve"> </v>
      </c>
      <c r="E336" s="11" t="str">
        <f>IF(B336=" "," ",IF(B336="TOPLAM",SUM($E$255:E335),C336*0.15))</f>
        <v xml:space="preserve"> </v>
      </c>
      <c r="F336" s="12" t="str">
        <f t="shared" si="15"/>
        <v xml:space="preserve"> </v>
      </c>
      <c r="G336" s="8"/>
      <c r="H336" s="8"/>
      <c r="I336" s="8"/>
      <c r="J336" s="8"/>
      <c r="K336" s="8"/>
      <c r="L336" s="8"/>
      <c r="M336" s="8"/>
      <c r="N336" s="8"/>
      <c r="O336" s="8"/>
      <c r="P336" s="8"/>
    </row>
    <row r="337" spans="2:16" x14ac:dyDescent="0.3">
      <c r="B337" s="8" t="str">
        <f t="shared" si="16"/>
        <v xml:space="preserve"> </v>
      </c>
      <c r="C337" s="11" t="str">
        <f>IF(B337=" "," ",IF(B337="TOPLAM",SUM($C$255:C336),I96))</f>
        <v xml:space="preserve"> </v>
      </c>
      <c r="D337" s="11" t="str">
        <f>IF(B337=" "," ",IF(B337="TOPLAM",SUM($D$255:D336),C337*0.1))</f>
        <v xml:space="preserve"> </v>
      </c>
      <c r="E337" s="11" t="str">
        <f>IF(B337=" "," ",IF(B337="TOPLAM",SUM($E$255:E336),C337*0.15))</f>
        <v xml:space="preserve"> </v>
      </c>
      <c r="F337" s="12" t="str">
        <f t="shared" si="15"/>
        <v xml:space="preserve"> </v>
      </c>
      <c r="G337" s="8"/>
      <c r="H337" s="8"/>
      <c r="I337" s="8"/>
      <c r="J337" s="8"/>
      <c r="K337" s="8"/>
      <c r="L337" s="8"/>
      <c r="M337" s="8"/>
      <c r="N337" s="8"/>
      <c r="O337" s="8"/>
      <c r="P337" s="8"/>
    </row>
    <row r="338" spans="2:16" x14ac:dyDescent="0.3">
      <c r="B338" s="8" t="str">
        <f t="shared" si="16"/>
        <v xml:space="preserve"> </v>
      </c>
      <c r="C338" s="11" t="str">
        <f>IF(B338=" "," ",IF(B338="TOPLAM",SUM($C$255:C337),I97))</f>
        <v xml:space="preserve"> </v>
      </c>
      <c r="D338" s="11" t="str">
        <f>IF(B338=" "," ",IF(B338="TOPLAM",SUM($D$255:D337),C338*0.1))</f>
        <v xml:space="preserve"> </v>
      </c>
      <c r="E338" s="11" t="str">
        <f>IF(B338=" "," ",IF(B338="TOPLAM",SUM($E$255:E337),C338*0.15))</f>
        <v xml:space="preserve"> </v>
      </c>
      <c r="F338" s="12" t="str">
        <f t="shared" si="15"/>
        <v xml:space="preserve"> </v>
      </c>
      <c r="G338" s="8"/>
      <c r="H338" s="8"/>
      <c r="I338" s="8"/>
      <c r="J338" s="8"/>
      <c r="K338" s="8"/>
      <c r="L338" s="8"/>
      <c r="M338" s="8"/>
      <c r="N338" s="8"/>
      <c r="O338" s="8"/>
      <c r="P338" s="8"/>
    </row>
    <row r="339" spans="2:16" x14ac:dyDescent="0.3">
      <c r="B339" s="8" t="str">
        <f t="shared" si="16"/>
        <v xml:space="preserve"> </v>
      </c>
      <c r="C339" s="11" t="str">
        <f>IF(B339=" "," ",IF(B339="TOPLAM",SUM($C$255:C338),I98))</f>
        <v xml:space="preserve"> </v>
      </c>
      <c r="D339" s="11" t="str">
        <f>IF(B339=" "," ",IF(B339="TOPLAM",SUM($D$255:D338),C339*0.1))</f>
        <v xml:space="preserve"> </v>
      </c>
      <c r="E339" s="11" t="str">
        <f>IF(B339=" "," ",IF(B339="TOPLAM",SUM($E$255:E338),C339*0.15))</f>
        <v xml:space="preserve"> </v>
      </c>
      <c r="F339" s="12" t="str">
        <f t="shared" si="15"/>
        <v xml:space="preserve"> </v>
      </c>
      <c r="G339" s="8"/>
      <c r="H339" s="8"/>
      <c r="I339" s="8"/>
      <c r="J339" s="8"/>
      <c r="K339" s="8"/>
      <c r="L339" s="8"/>
      <c r="M339" s="8"/>
      <c r="N339" s="8"/>
      <c r="O339" s="8"/>
      <c r="P339" s="8"/>
    </row>
    <row r="340" spans="2:16" x14ac:dyDescent="0.3">
      <c r="B340" s="8" t="str">
        <f t="shared" si="16"/>
        <v xml:space="preserve"> </v>
      </c>
      <c r="C340" s="11" t="str">
        <f>IF(B340=" "," ",IF(B340="TOPLAM",SUM($C$255:C339),I99))</f>
        <v xml:space="preserve"> </v>
      </c>
      <c r="D340" s="11" t="str">
        <f>IF(B340=" "," ",IF(B340="TOPLAM",SUM($D$255:D339),C340*0.1))</f>
        <v xml:space="preserve"> </v>
      </c>
      <c r="E340" s="11" t="str">
        <f>IF(B340=" "," ",IF(B340="TOPLAM",SUM($E$255:E339),C340*0.15))</f>
        <v xml:space="preserve"> </v>
      </c>
      <c r="F340" s="12" t="str">
        <f t="shared" si="15"/>
        <v xml:space="preserve"> </v>
      </c>
      <c r="G340" s="8"/>
      <c r="H340" s="8"/>
      <c r="I340" s="8"/>
      <c r="J340" s="8"/>
      <c r="K340" s="8"/>
      <c r="L340" s="8"/>
      <c r="M340" s="8"/>
      <c r="N340" s="8"/>
      <c r="O340" s="8"/>
      <c r="P340" s="8"/>
    </row>
    <row r="341" spans="2:16" x14ac:dyDescent="0.3">
      <c r="B341" s="8" t="str">
        <f t="shared" si="16"/>
        <v xml:space="preserve"> </v>
      </c>
      <c r="C341" s="11" t="str">
        <f>IF(B341=" "," ",IF(B341="TOPLAM",SUM($C$255:C340),I100))</f>
        <v xml:space="preserve"> </v>
      </c>
      <c r="D341" s="11" t="str">
        <f>IF(B341=" "," ",IF(B341="TOPLAM",SUM($D$255:D340),C341*0.1))</f>
        <v xml:space="preserve"> </v>
      </c>
      <c r="E341" s="11" t="str">
        <f>IF(B341=" "," ",IF(B341="TOPLAM",SUM($E$255:E340),C341*0.15))</f>
        <v xml:space="preserve"> </v>
      </c>
      <c r="F341" s="12" t="str">
        <f t="shared" si="15"/>
        <v xml:space="preserve"> </v>
      </c>
      <c r="G341" s="8"/>
      <c r="H341" s="8"/>
      <c r="I341" s="8"/>
      <c r="J341" s="8"/>
      <c r="K341" s="8"/>
      <c r="L341" s="8"/>
      <c r="M341" s="8"/>
      <c r="N341" s="8"/>
      <c r="O341" s="8"/>
      <c r="P341" s="8"/>
    </row>
    <row r="342" spans="2:16" x14ac:dyDescent="0.3">
      <c r="B342" s="8" t="str">
        <f t="shared" si="16"/>
        <v xml:space="preserve"> </v>
      </c>
      <c r="C342" s="11" t="str">
        <f>IF(B342=" "," ",IF(B342="TOPLAM",SUM($C$255:C341),I101))</f>
        <v xml:space="preserve"> </v>
      </c>
      <c r="D342" s="11" t="str">
        <f>IF(B342=" "," ",IF(B342="TOPLAM",SUM($D$255:D341),C342*0.1))</f>
        <v xml:space="preserve"> </v>
      </c>
      <c r="E342" s="11" t="str">
        <f>IF(B342=" "," ",IF(B342="TOPLAM",SUM($E$255:E341),C342*0.15))</f>
        <v xml:space="preserve"> </v>
      </c>
      <c r="F342" s="12" t="str">
        <f t="shared" si="15"/>
        <v xml:space="preserve"> </v>
      </c>
      <c r="G342" s="8"/>
      <c r="H342" s="8"/>
      <c r="I342" s="8"/>
      <c r="J342" s="8"/>
      <c r="K342" s="8"/>
      <c r="L342" s="8"/>
      <c r="M342" s="8"/>
      <c r="N342" s="8"/>
      <c r="O342" s="8"/>
      <c r="P342" s="8"/>
    </row>
    <row r="343" spans="2:16" x14ac:dyDescent="0.3">
      <c r="B343" s="8" t="str">
        <f t="shared" si="16"/>
        <v xml:space="preserve"> </v>
      </c>
      <c r="C343" s="11" t="str">
        <f>IF(B343=" "," ",IF(B343="TOPLAM",SUM($C$255:C342),I102))</f>
        <v xml:space="preserve"> </v>
      </c>
      <c r="D343" s="11" t="str">
        <f>IF(B343=" "," ",IF(B343="TOPLAM",SUM($D$255:D342),C343*0.1))</f>
        <v xml:space="preserve"> </v>
      </c>
      <c r="E343" s="11" t="str">
        <f>IF(B343=" "," ",IF(B343="TOPLAM",SUM($E$255:E342),C343*0.15))</f>
        <v xml:space="preserve"> </v>
      </c>
      <c r="F343" s="12" t="str">
        <f t="shared" si="15"/>
        <v xml:space="preserve"> </v>
      </c>
      <c r="G343" s="8"/>
      <c r="H343" s="8"/>
      <c r="I343" s="8"/>
      <c r="J343" s="8"/>
      <c r="K343" s="8"/>
      <c r="L343" s="8"/>
      <c r="M343" s="8"/>
      <c r="N343" s="8"/>
      <c r="O343" s="8"/>
      <c r="P343" s="8"/>
    </row>
    <row r="344" spans="2:16" x14ac:dyDescent="0.3">
      <c r="B344" s="8" t="str">
        <f t="shared" si="16"/>
        <v xml:space="preserve"> </v>
      </c>
      <c r="C344" s="11" t="str">
        <f>IF(B344=" "," ",IF(B344="TOPLAM",SUM($C$255:C343),I103))</f>
        <v xml:space="preserve"> </v>
      </c>
      <c r="D344" s="11" t="str">
        <f>IF(B344=" "," ",IF(B344="TOPLAM",SUM($D$255:D343),C344*0.1))</f>
        <v xml:space="preserve"> </v>
      </c>
      <c r="E344" s="11" t="str">
        <f>IF(B344=" "," ",IF(B344="TOPLAM",SUM($E$255:E343),C344*0.15))</f>
        <v xml:space="preserve"> </v>
      </c>
      <c r="F344" s="12" t="str">
        <f t="shared" si="15"/>
        <v xml:space="preserve"> </v>
      </c>
      <c r="G344" s="8"/>
      <c r="H344" s="8"/>
      <c r="I344" s="8"/>
      <c r="J344" s="8"/>
      <c r="K344" s="8"/>
      <c r="L344" s="8"/>
      <c r="M344" s="8"/>
      <c r="N344" s="8"/>
      <c r="O344" s="8"/>
      <c r="P344" s="8"/>
    </row>
    <row r="345" spans="2:16" x14ac:dyDescent="0.3">
      <c r="B345" s="8" t="str">
        <f t="shared" si="16"/>
        <v xml:space="preserve"> </v>
      </c>
      <c r="C345" s="11" t="str">
        <f>IF(B345=" "," ",IF(B345="TOPLAM",SUM($C$255:C344),I104))</f>
        <v xml:space="preserve"> </v>
      </c>
      <c r="D345" s="11" t="str">
        <f>IF(B345=" "," ",IF(B345="TOPLAM",SUM($D$255:D344),C345*0.1))</f>
        <v xml:space="preserve"> </v>
      </c>
      <c r="E345" s="11" t="str">
        <f>IF(B345=" "," ",IF(B345="TOPLAM",SUM($E$255:E344),C345*0.15))</f>
        <v xml:space="preserve"> </v>
      </c>
      <c r="F345" s="12" t="str">
        <f t="shared" si="15"/>
        <v xml:space="preserve"> </v>
      </c>
      <c r="G345" s="8"/>
      <c r="H345" s="8"/>
      <c r="I345" s="8"/>
      <c r="J345" s="8"/>
      <c r="K345" s="8"/>
      <c r="L345" s="8"/>
      <c r="M345" s="8"/>
      <c r="N345" s="8"/>
      <c r="O345" s="8"/>
      <c r="P345" s="8"/>
    </row>
    <row r="346" spans="2:16" x14ac:dyDescent="0.3">
      <c r="B346" s="8" t="str">
        <f t="shared" si="16"/>
        <v xml:space="preserve"> </v>
      </c>
      <c r="C346" s="11" t="str">
        <f>IF(B346=" "," ",IF(B346="TOPLAM",SUM($C$255:C345),I105))</f>
        <v xml:space="preserve"> </v>
      </c>
      <c r="D346" s="11" t="str">
        <f>IF(B346=" "," ",IF(B346="TOPLAM",SUM($D$255:D345),C346*0.1))</f>
        <v xml:space="preserve"> </v>
      </c>
      <c r="E346" s="11" t="str">
        <f>IF(B346=" "," ",IF(B346="TOPLAM",SUM($E$255:E345),C346*0.15))</f>
        <v xml:space="preserve"> </v>
      </c>
      <c r="F346" s="12" t="str">
        <f t="shared" si="15"/>
        <v xml:space="preserve"> </v>
      </c>
      <c r="G346" s="8"/>
      <c r="H346" s="8"/>
      <c r="I346" s="8"/>
      <c r="J346" s="8"/>
      <c r="K346" s="8"/>
      <c r="L346" s="8"/>
      <c r="M346" s="8"/>
      <c r="N346" s="8"/>
      <c r="O346" s="8"/>
      <c r="P346" s="8"/>
    </row>
    <row r="347" spans="2:16" x14ac:dyDescent="0.3">
      <c r="B347" s="8" t="str">
        <f t="shared" si="16"/>
        <v xml:space="preserve"> </v>
      </c>
      <c r="C347" s="11" t="str">
        <f>IF(B347=" "," ",IF(B347="TOPLAM",SUM($C$255:C346),I106))</f>
        <v xml:space="preserve"> </v>
      </c>
      <c r="D347" s="11" t="str">
        <f>IF(B347=" "," ",IF(B347="TOPLAM",SUM($D$255:D346),C347*0.1))</f>
        <v xml:space="preserve"> </v>
      </c>
      <c r="E347" s="11" t="str">
        <f>IF(B347=" "," ",IF(B347="TOPLAM",SUM($E$255:E346),C347*0.15))</f>
        <v xml:space="preserve"> </v>
      </c>
      <c r="F347" s="12" t="str">
        <f t="shared" si="15"/>
        <v xml:space="preserve"> </v>
      </c>
      <c r="G347" s="8"/>
      <c r="H347" s="8"/>
      <c r="I347" s="8"/>
      <c r="J347" s="8"/>
      <c r="K347" s="8"/>
      <c r="L347" s="8"/>
      <c r="M347" s="8"/>
      <c r="N347" s="8"/>
      <c r="O347" s="8"/>
      <c r="P347" s="8"/>
    </row>
    <row r="348" spans="2:16" x14ac:dyDescent="0.3">
      <c r="B348" s="8" t="str">
        <f t="shared" si="16"/>
        <v xml:space="preserve"> </v>
      </c>
      <c r="C348" s="11" t="str">
        <f>IF(B348=" "," ",IF(B348="TOPLAM",SUM($C$255:C347),I107))</f>
        <v xml:space="preserve"> </v>
      </c>
      <c r="D348" s="11" t="str">
        <f>IF(B348=" "," ",IF(B348="TOPLAM",SUM($D$255:D347),C348*0.1))</f>
        <v xml:space="preserve"> </v>
      </c>
      <c r="E348" s="11" t="str">
        <f>IF(B348=" "," ",IF(B348="TOPLAM",SUM($E$255:E347),C348*0.15))</f>
        <v xml:space="preserve"> </v>
      </c>
      <c r="F348" s="12" t="str">
        <f t="shared" si="15"/>
        <v xml:space="preserve"> </v>
      </c>
      <c r="G348" s="8"/>
      <c r="H348" s="8"/>
      <c r="I348" s="8"/>
      <c r="J348" s="8"/>
      <c r="K348" s="8"/>
      <c r="L348" s="8"/>
      <c r="M348" s="8"/>
      <c r="N348" s="8"/>
      <c r="O348" s="8"/>
      <c r="P348" s="8"/>
    </row>
    <row r="349" spans="2:16" x14ac:dyDescent="0.3">
      <c r="B349" s="8" t="str">
        <f t="shared" si="16"/>
        <v xml:space="preserve"> </v>
      </c>
      <c r="C349" s="11" t="str">
        <f>IF(B349=" "," ",IF(B349="TOPLAM",SUM($C$255:C348),I108))</f>
        <v xml:space="preserve"> </v>
      </c>
      <c r="D349" s="11" t="str">
        <f>IF(B349=" "," ",IF(B349="TOPLAM",SUM($D$255:D348),C349*0.1))</f>
        <v xml:space="preserve"> </v>
      </c>
      <c r="E349" s="11" t="str">
        <f>IF(B349=" "," ",IF(B349="TOPLAM",SUM($E$255:E348),C349*0.15))</f>
        <v xml:space="preserve"> </v>
      </c>
      <c r="F349" s="12" t="str">
        <f t="shared" si="15"/>
        <v xml:space="preserve"> </v>
      </c>
      <c r="G349" s="8"/>
      <c r="H349" s="8"/>
      <c r="I349" s="8"/>
      <c r="J349" s="8"/>
      <c r="K349" s="8"/>
      <c r="L349" s="8"/>
      <c r="M349" s="8"/>
      <c r="N349" s="8"/>
      <c r="O349" s="8"/>
      <c r="P349" s="8"/>
    </row>
    <row r="350" spans="2:16" x14ac:dyDescent="0.3">
      <c r="B350" s="8" t="str">
        <f t="shared" si="16"/>
        <v xml:space="preserve"> </v>
      </c>
      <c r="C350" s="11" t="str">
        <f>IF(B350=" "," ",IF(B350="TOPLAM",SUM($C$255:C349),I109))</f>
        <v xml:space="preserve"> </v>
      </c>
      <c r="D350" s="11" t="str">
        <f>IF(B350=" "," ",IF(B350="TOPLAM",SUM($D$255:D349),C350*0.1))</f>
        <v xml:space="preserve"> </v>
      </c>
      <c r="E350" s="11" t="str">
        <f>IF(B350=" "," ",IF(B350="TOPLAM",SUM($E$255:E349),C350*0.15))</f>
        <v xml:space="preserve"> </v>
      </c>
      <c r="F350" s="12" t="str">
        <f t="shared" si="15"/>
        <v xml:space="preserve"> </v>
      </c>
      <c r="G350" s="8"/>
      <c r="H350" s="8"/>
      <c r="I350" s="8"/>
      <c r="J350" s="8"/>
      <c r="K350" s="8"/>
      <c r="L350" s="8"/>
      <c r="M350" s="8"/>
      <c r="N350" s="8"/>
      <c r="O350" s="8"/>
      <c r="P350" s="8"/>
    </row>
    <row r="351" spans="2:16" x14ac:dyDescent="0.3">
      <c r="B351" s="8" t="str">
        <f t="shared" si="16"/>
        <v xml:space="preserve"> </v>
      </c>
      <c r="C351" s="11" t="str">
        <f>IF(B351=" "," ",IF(B351="TOPLAM",SUM($C$255:C350),I110))</f>
        <v xml:space="preserve"> </v>
      </c>
      <c r="D351" s="11" t="str">
        <f>IF(B351=" "," ",IF(B351="TOPLAM",SUM($D$255:D350),C351*0.1))</f>
        <v xml:space="preserve"> </v>
      </c>
      <c r="E351" s="11" t="str">
        <f>IF(B351=" "," ",IF(B351="TOPLAM",SUM($E$255:E350),C351*0.15))</f>
        <v xml:space="preserve"> </v>
      </c>
      <c r="F351" s="12" t="str">
        <f t="shared" si="15"/>
        <v xml:space="preserve"> </v>
      </c>
      <c r="G351" s="8"/>
      <c r="H351" s="8"/>
      <c r="I351" s="8"/>
      <c r="J351" s="8"/>
      <c r="K351" s="8"/>
      <c r="L351" s="8"/>
      <c r="M351" s="8"/>
      <c r="N351" s="8"/>
      <c r="O351" s="8"/>
      <c r="P351" s="8"/>
    </row>
    <row r="352" spans="2:16" x14ac:dyDescent="0.3">
      <c r="B352" s="8" t="str">
        <f t="shared" si="16"/>
        <v xml:space="preserve"> </v>
      </c>
      <c r="C352" s="11" t="str">
        <f>IF(B352=" "," ",IF(B352="TOPLAM",SUM($C$255:C351),I111))</f>
        <v xml:space="preserve"> </v>
      </c>
      <c r="D352" s="11" t="str">
        <f>IF(B352=" "," ",IF(B352="TOPLAM",SUM($D$255:D351),C352*0.1))</f>
        <v xml:space="preserve"> </v>
      </c>
      <c r="E352" s="11" t="str">
        <f>IF(B352=" "," ",IF(B352="TOPLAM",SUM($E$255:E351),C352*0.15))</f>
        <v xml:space="preserve"> </v>
      </c>
      <c r="F352" s="12" t="str">
        <f t="shared" si="15"/>
        <v xml:space="preserve"> </v>
      </c>
      <c r="G352" s="8"/>
      <c r="H352" s="8"/>
      <c r="I352" s="8"/>
      <c r="J352" s="8"/>
      <c r="K352" s="8"/>
      <c r="L352" s="8"/>
      <c r="M352" s="8"/>
      <c r="N352" s="8"/>
      <c r="O352" s="8"/>
      <c r="P352" s="8"/>
    </row>
    <row r="353" spans="2:16" x14ac:dyDescent="0.3">
      <c r="B353" s="8" t="str">
        <f t="shared" si="16"/>
        <v xml:space="preserve"> </v>
      </c>
      <c r="C353" s="11" t="str">
        <f>IF(B353=" "," ",IF(B353="TOPLAM",SUM($C$255:C352),I112))</f>
        <v xml:space="preserve"> </v>
      </c>
      <c r="D353" s="11" t="str">
        <f>IF(B353=" "," ",IF(B353="TOPLAM",SUM($D$255:D352),C353*0.1))</f>
        <v xml:space="preserve"> </v>
      </c>
      <c r="E353" s="11" t="str">
        <f>IF(B353=" "," ",IF(B353="TOPLAM",SUM($E$255:E352),C353*0.15))</f>
        <v xml:space="preserve"> </v>
      </c>
      <c r="F353" s="12" t="str">
        <f t="shared" si="15"/>
        <v xml:space="preserve"> </v>
      </c>
      <c r="G353" s="8"/>
      <c r="H353" s="8"/>
      <c r="I353" s="8"/>
      <c r="J353" s="8"/>
      <c r="K353" s="8"/>
      <c r="L353" s="8"/>
      <c r="M353" s="8"/>
      <c r="N353" s="8"/>
      <c r="O353" s="8"/>
      <c r="P353" s="8"/>
    </row>
    <row r="354" spans="2:16" x14ac:dyDescent="0.3">
      <c r="B354" s="8" t="str">
        <f t="shared" si="16"/>
        <v xml:space="preserve"> </v>
      </c>
      <c r="C354" s="11" t="str">
        <f>IF(B354=" "," ",IF(B354="TOPLAM",SUM($C$255:C353),I113))</f>
        <v xml:space="preserve"> </v>
      </c>
      <c r="D354" s="11" t="str">
        <f>IF(B354=" "," ",IF(B354="TOPLAM",SUM($D$255:D353),C354*0.1))</f>
        <v xml:space="preserve"> </v>
      </c>
      <c r="E354" s="11" t="str">
        <f>IF(B354=" "," ",IF(B354="TOPLAM",SUM($E$255:E353),C354*0.15))</f>
        <v xml:space="preserve"> </v>
      </c>
      <c r="F354" s="12" t="str">
        <f t="shared" si="15"/>
        <v xml:space="preserve"> </v>
      </c>
      <c r="G354" s="8"/>
      <c r="H354" s="8"/>
      <c r="I354" s="8"/>
      <c r="J354" s="8"/>
      <c r="K354" s="8"/>
      <c r="L354" s="8"/>
      <c r="M354" s="8"/>
      <c r="N354" s="8"/>
      <c r="O354" s="8"/>
      <c r="P354" s="8"/>
    </row>
    <row r="355" spans="2:16" x14ac:dyDescent="0.3">
      <c r="B355" s="8" t="str">
        <f t="shared" si="16"/>
        <v xml:space="preserve"> </v>
      </c>
      <c r="C355" s="11" t="str">
        <f>IF(B355=" "," ",IF(B355="TOPLAM",SUM($C$255:C354),I114))</f>
        <v xml:space="preserve"> </v>
      </c>
      <c r="D355" s="11" t="str">
        <f>IF(B355=" "," ",IF(B355="TOPLAM",SUM($D$255:D354),C355*0.1))</f>
        <v xml:space="preserve"> </v>
      </c>
      <c r="E355" s="11" t="str">
        <f>IF(B355=" "," ",IF(B355="TOPLAM",SUM($E$255:E354),C355*0.15))</f>
        <v xml:space="preserve"> </v>
      </c>
      <c r="F355" s="12" t="str">
        <f t="shared" si="15"/>
        <v xml:space="preserve"> </v>
      </c>
      <c r="G355" s="8"/>
      <c r="H355" s="8"/>
      <c r="I355" s="8"/>
      <c r="J355" s="8"/>
      <c r="K355" s="8"/>
      <c r="L355" s="8"/>
      <c r="M355" s="8"/>
      <c r="N355" s="8"/>
      <c r="O355" s="8"/>
      <c r="P355" s="8"/>
    </row>
    <row r="356" spans="2:16" x14ac:dyDescent="0.3">
      <c r="B356" s="8" t="str">
        <f t="shared" si="16"/>
        <v xml:space="preserve"> </v>
      </c>
      <c r="C356" s="11" t="str">
        <f>IF(B356=" "," ",IF(B356="TOPLAM",SUM($C$255:C355),I115))</f>
        <v xml:space="preserve"> </v>
      </c>
      <c r="D356" s="11" t="str">
        <f>IF(B356=" "," ",IF(B356="TOPLAM",SUM($D$255:D355),C356*0.1))</f>
        <v xml:space="preserve"> </v>
      </c>
      <c r="E356" s="11" t="str">
        <f>IF(B356=" "," ",IF(B356="TOPLAM",SUM($E$255:E355),C356*0.15))</f>
        <v xml:space="preserve"> </v>
      </c>
      <c r="F356" s="12" t="str">
        <f t="shared" si="15"/>
        <v xml:space="preserve"> </v>
      </c>
      <c r="G356" s="8"/>
      <c r="H356" s="8"/>
      <c r="I356" s="8"/>
      <c r="J356" s="8"/>
      <c r="K356" s="8"/>
      <c r="L356" s="8"/>
      <c r="M356" s="8"/>
      <c r="N356" s="8"/>
      <c r="O356" s="8"/>
      <c r="P356" s="8"/>
    </row>
    <row r="357" spans="2:16" x14ac:dyDescent="0.3">
      <c r="B357" s="8" t="str">
        <f t="shared" si="16"/>
        <v xml:space="preserve"> </v>
      </c>
      <c r="C357" s="11" t="str">
        <f>IF(B357=" "," ",IF(B357="TOPLAM",SUM($C$255:C356),I116))</f>
        <v xml:space="preserve"> </v>
      </c>
      <c r="D357" s="11" t="str">
        <f>IF(B357=" "," ",IF(B357="TOPLAM",SUM($D$255:D356),C357*0.1))</f>
        <v xml:space="preserve"> </v>
      </c>
      <c r="E357" s="11" t="str">
        <f>IF(B357=" "," ",IF(B357="TOPLAM",SUM($E$255:E356),C357*0.15))</f>
        <v xml:space="preserve"> </v>
      </c>
      <c r="F357" s="12" t="str">
        <f t="shared" si="15"/>
        <v xml:space="preserve"> </v>
      </c>
      <c r="G357" s="8"/>
      <c r="H357" s="8"/>
      <c r="I357" s="8"/>
      <c r="J357" s="8"/>
      <c r="K357" s="8"/>
      <c r="L357" s="8"/>
      <c r="M357" s="8"/>
      <c r="N357" s="8"/>
      <c r="O357" s="8"/>
      <c r="P357" s="8"/>
    </row>
    <row r="358" spans="2:16" x14ac:dyDescent="0.3">
      <c r="B358" s="8" t="str">
        <f t="shared" si="16"/>
        <v xml:space="preserve"> </v>
      </c>
      <c r="C358" s="11" t="str">
        <f>IF(B358=" "," ",IF(B358="TOPLAM",SUM($C$255:C357),I117))</f>
        <v xml:space="preserve"> </v>
      </c>
      <c r="D358" s="11" t="str">
        <f>IF(B358=" "," ",IF(B358="TOPLAM",SUM($D$255:D357),C358*0.1))</f>
        <v xml:space="preserve"> </v>
      </c>
      <c r="E358" s="11" t="str">
        <f>IF(B358=" "," ",IF(B358="TOPLAM",SUM($E$255:E357),C358*0.15))</f>
        <v xml:space="preserve"> </v>
      </c>
      <c r="F358" s="12" t="str">
        <f t="shared" si="15"/>
        <v xml:space="preserve"> </v>
      </c>
      <c r="G358" s="8"/>
      <c r="H358" s="8"/>
      <c r="I358" s="8"/>
      <c r="J358" s="8"/>
      <c r="K358" s="8"/>
      <c r="L358" s="8"/>
      <c r="M358" s="8"/>
      <c r="N358" s="8"/>
      <c r="O358" s="8"/>
      <c r="P358" s="8"/>
    </row>
    <row r="359" spans="2:16" x14ac:dyDescent="0.3">
      <c r="B359" s="8" t="str">
        <f t="shared" si="16"/>
        <v xml:space="preserve"> </v>
      </c>
      <c r="C359" s="11" t="str">
        <f>IF(B359=" "," ",IF(B359="TOPLAM",SUM($C$255:C358),I118))</f>
        <v xml:space="preserve"> </v>
      </c>
      <c r="D359" s="11" t="str">
        <f>IF(B359=" "," ",IF(B359="TOPLAM",SUM($D$255:D358),C359*0.1))</f>
        <v xml:space="preserve"> </v>
      </c>
      <c r="E359" s="11" t="str">
        <f>IF(B359=" "," ",IF(B359="TOPLAM",SUM($E$255:E358),C359*0.15))</f>
        <v xml:space="preserve"> </v>
      </c>
      <c r="F359" s="12" t="str">
        <f t="shared" si="15"/>
        <v xml:space="preserve"> </v>
      </c>
      <c r="G359" s="8"/>
      <c r="H359" s="8"/>
      <c r="I359" s="8"/>
      <c r="J359" s="8"/>
      <c r="K359" s="8"/>
      <c r="L359" s="8"/>
      <c r="M359" s="8"/>
      <c r="N359" s="8"/>
      <c r="O359" s="8"/>
      <c r="P359" s="8"/>
    </row>
    <row r="360" spans="2:16" x14ac:dyDescent="0.3">
      <c r="B360" s="8" t="str">
        <f t="shared" si="16"/>
        <v xml:space="preserve"> </v>
      </c>
      <c r="C360" s="11" t="str">
        <f>IF(B360=" "," ",IF(B360="TOPLAM",SUM($C$255:C359),I119))</f>
        <v xml:space="preserve"> </v>
      </c>
      <c r="D360" s="11" t="str">
        <f>IF(B360=" "," ",IF(B360="TOPLAM",SUM($D$255:D359),C360*0.1))</f>
        <v xml:space="preserve"> </v>
      </c>
      <c r="E360" s="11" t="str">
        <f>IF(B360=" "," ",IF(B360="TOPLAM",SUM($E$255:E359),C360*0.15))</f>
        <v xml:space="preserve"> </v>
      </c>
      <c r="F360" s="12" t="str">
        <f t="shared" si="15"/>
        <v xml:space="preserve"> </v>
      </c>
      <c r="G360" s="8"/>
      <c r="H360" s="8"/>
      <c r="I360" s="8"/>
      <c r="J360" s="8"/>
      <c r="K360" s="8"/>
      <c r="L360" s="8"/>
      <c r="M360" s="8"/>
      <c r="N360" s="8"/>
      <c r="O360" s="8"/>
      <c r="P360" s="8"/>
    </row>
    <row r="361" spans="2:16" x14ac:dyDescent="0.3">
      <c r="B361" s="8" t="str">
        <f t="shared" si="16"/>
        <v xml:space="preserve"> </v>
      </c>
      <c r="C361" s="11" t="str">
        <f>IF(B361=" "," ",IF(B361="TOPLAM",SUM($C$255:C360),I120))</f>
        <v xml:space="preserve"> </v>
      </c>
      <c r="D361" s="11" t="str">
        <f>IF(B361=" "," ",IF(B361="TOPLAM",SUM($D$255:D360),C361*0.1))</f>
        <v xml:space="preserve"> </v>
      </c>
      <c r="E361" s="11" t="str">
        <f>IF(B361=" "," ",IF(B361="TOPLAM",SUM($E$255:E360),C361*0.15))</f>
        <v xml:space="preserve"> </v>
      </c>
      <c r="F361" s="12" t="str">
        <f t="shared" si="15"/>
        <v xml:space="preserve"> </v>
      </c>
      <c r="G361" s="8"/>
      <c r="H361" s="8"/>
      <c r="I361" s="8"/>
      <c r="J361" s="8"/>
      <c r="K361" s="8"/>
      <c r="L361" s="8"/>
      <c r="M361" s="8"/>
      <c r="N361" s="8"/>
      <c r="O361" s="8"/>
      <c r="P361" s="8"/>
    </row>
    <row r="362" spans="2:16" x14ac:dyDescent="0.3">
      <c r="B362" s="8" t="str">
        <f t="shared" si="16"/>
        <v xml:space="preserve"> </v>
      </c>
      <c r="C362" s="11" t="str">
        <f>IF(B362=" "," ",IF(B362="TOPLAM",SUM($C$255:C361),I121))</f>
        <v xml:space="preserve"> </v>
      </c>
      <c r="D362" s="11" t="str">
        <f>IF(B362=" "," ",IF(B362="TOPLAM",SUM($D$255:D361),C362*0.1))</f>
        <v xml:space="preserve"> </v>
      </c>
      <c r="E362" s="11" t="str">
        <f>IF(B362=" "," ",IF(B362="TOPLAM",SUM($E$255:E361),C362*0.15))</f>
        <v xml:space="preserve"> </v>
      </c>
      <c r="F362" s="12" t="str">
        <f t="shared" si="15"/>
        <v xml:space="preserve"> </v>
      </c>
      <c r="G362" s="8"/>
      <c r="H362" s="8"/>
      <c r="I362" s="8"/>
      <c r="J362" s="8"/>
      <c r="K362" s="8"/>
      <c r="L362" s="8"/>
      <c r="M362" s="8"/>
      <c r="N362" s="8"/>
      <c r="O362" s="8"/>
      <c r="P362" s="8"/>
    </row>
    <row r="363" spans="2:16" x14ac:dyDescent="0.3">
      <c r="B363" s="8" t="str">
        <f t="shared" si="16"/>
        <v xml:space="preserve"> </v>
      </c>
      <c r="C363" s="11" t="str">
        <f>IF(B363=" "," ",IF(B363="TOPLAM",SUM($C$255:C362),I122))</f>
        <v xml:space="preserve"> </v>
      </c>
      <c r="D363" s="11" t="str">
        <f>IF(B363=" "," ",IF(B363="TOPLAM",SUM($D$255:D362),C363*0.1))</f>
        <v xml:space="preserve"> </v>
      </c>
      <c r="E363" s="11" t="str">
        <f>IF(B363=" "," ",IF(B363="TOPLAM",SUM($E$255:E362),C363*0.15))</f>
        <v xml:space="preserve"> </v>
      </c>
      <c r="F363" s="12" t="str">
        <f t="shared" si="15"/>
        <v xml:space="preserve"> </v>
      </c>
      <c r="G363" s="8"/>
      <c r="H363" s="8"/>
      <c r="I363" s="8"/>
      <c r="J363" s="8"/>
      <c r="K363" s="8"/>
      <c r="L363" s="8"/>
      <c r="M363" s="8"/>
      <c r="N363" s="8"/>
      <c r="O363" s="8"/>
      <c r="P363" s="8"/>
    </row>
    <row r="364" spans="2:16" x14ac:dyDescent="0.3">
      <c r="B364" s="8" t="str">
        <f t="shared" si="16"/>
        <v xml:space="preserve"> </v>
      </c>
      <c r="C364" s="11" t="str">
        <f>IF(B364=" "," ",IF(B364="TOPLAM",SUM($C$255:C363),I123))</f>
        <v xml:space="preserve"> </v>
      </c>
      <c r="D364" s="11" t="str">
        <f>IF(B364=" "," ",IF(B364="TOPLAM",SUM($D$255:D363),C364*0.1))</f>
        <v xml:space="preserve"> </v>
      </c>
      <c r="E364" s="11" t="str">
        <f>IF(B364=" "," ",IF(B364="TOPLAM",SUM($E$255:E363),C364*0.15))</f>
        <v xml:space="preserve"> </v>
      </c>
      <c r="F364" s="12" t="str">
        <f t="shared" si="15"/>
        <v xml:space="preserve"> </v>
      </c>
      <c r="G364" s="8"/>
      <c r="H364" s="8"/>
      <c r="I364" s="8"/>
      <c r="J364" s="8"/>
      <c r="K364" s="8"/>
      <c r="L364" s="8"/>
      <c r="M364" s="8"/>
      <c r="N364" s="8"/>
      <c r="O364" s="8"/>
      <c r="P364" s="8"/>
    </row>
    <row r="365" spans="2:16" x14ac:dyDescent="0.3">
      <c r="B365" s="8" t="str">
        <f t="shared" si="16"/>
        <v xml:space="preserve"> </v>
      </c>
      <c r="C365" s="11" t="str">
        <f>IF(B365=" "," ",IF(B365="TOPLAM",SUM($C$255:C364),I124))</f>
        <v xml:space="preserve"> </v>
      </c>
      <c r="D365" s="11" t="str">
        <f>IF(B365=" "," ",IF(B365="TOPLAM",SUM($D$255:D364),C365*0.1))</f>
        <v xml:space="preserve"> </v>
      </c>
      <c r="E365" s="11" t="str">
        <f>IF(B365=" "," ",IF(B365="TOPLAM",SUM($E$255:E364),C365*0.15))</f>
        <v xml:space="preserve"> </v>
      </c>
      <c r="F365" s="12" t="str">
        <f t="shared" si="15"/>
        <v xml:space="preserve"> </v>
      </c>
      <c r="G365" s="8"/>
      <c r="H365" s="8"/>
      <c r="I365" s="8"/>
      <c r="J365" s="8"/>
      <c r="K365" s="8"/>
      <c r="L365" s="8"/>
      <c r="M365" s="8"/>
      <c r="N365" s="8"/>
      <c r="O365" s="8"/>
      <c r="P365" s="8"/>
    </row>
    <row r="366" spans="2:16" x14ac:dyDescent="0.3">
      <c r="B366" s="8" t="str">
        <f t="shared" si="16"/>
        <v xml:space="preserve"> </v>
      </c>
      <c r="C366" s="11" t="str">
        <f>IF(B366=" "," ",IF(B366="TOPLAM",SUM($C$255:C365),I125))</f>
        <v xml:space="preserve"> </v>
      </c>
      <c r="D366" s="11" t="str">
        <f>IF(B366=" "," ",IF(B366="TOPLAM",SUM($D$255:D365),C366*0.1))</f>
        <v xml:space="preserve"> </v>
      </c>
      <c r="E366" s="11" t="str">
        <f>IF(B366=" "," ",IF(B366="TOPLAM",SUM($E$255:E365),C366*0.15))</f>
        <v xml:space="preserve"> </v>
      </c>
      <c r="F366" s="12" t="str">
        <f t="shared" si="15"/>
        <v xml:space="preserve"> </v>
      </c>
      <c r="G366" s="8"/>
      <c r="H366" s="8"/>
      <c r="I366" s="8"/>
      <c r="J366" s="8"/>
      <c r="K366" s="8"/>
      <c r="L366" s="8"/>
      <c r="M366" s="8"/>
      <c r="N366" s="8"/>
      <c r="O366" s="8"/>
      <c r="P366" s="8"/>
    </row>
    <row r="367" spans="2:16" x14ac:dyDescent="0.3">
      <c r="B367" s="8" t="str">
        <f t="shared" si="16"/>
        <v xml:space="preserve"> </v>
      </c>
      <c r="C367" s="11" t="str">
        <f>IF(B367=" "," ",IF(B367="TOPLAM",SUM($C$255:C366),I126))</f>
        <v xml:space="preserve"> </v>
      </c>
      <c r="D367" s="11" t="str">
        <f>IF(B367=" "," ",IF(B367="TOPLAM",SUM($D$255:D366),C367*0.1))</f>
        <v xml:space="preserve"> </v>
      </c>
      <c r="E367" s="11" t="str">
        <f>IF(B367=" "," ",IF(B367="TOPLAM",SUM($E$255:E366),C367*0.15))</f>
        <v xml:space="preserve"> </v>
      </c>
      <c r="F367" s="12" t="str">
        <f t="shared" si="15"/>
        <v xml:space="preserve"> </v>
      </c>
      <c r="G367" s="8"/>
      <c r="H367" s="8"/>
      <c r="I367" s="8"/>
      <c r="J367" s="8"/>
      <c r="K367" s="8"/>
      <c r="L367" s="8"/>
      <c r="M367" s="8"/>
      <c r="N367" s="8"/>
      <c r="O367" s="8"/>
      <c r="P367" s="8"/>
    </row>
    <row r="368" spans="2:16" x14ac:dyDescent="0.3">
      <c r="B368" s="8" t="str">
        <f t="shared" si="16"/>
        <v xml:space="preserve"> </v>
      </c>
      <c r="C368" s="11" t="str">
        <f>IF(B368=" "," ",IF(B368="TOPLAM",SUM($C$255:C367),I127))</f>
        <v xml:space="preserve"> </v>
      </c>
      <c r="D368" s="11" t="str">
        <f>IF(B368=" "," ",IF(B368="TOPLAM",SUM($D$255:D367),C368*0.1))</f>
        <v xml:space="preserve"> </v>
      </c>
      <c r="E368" s="11" t="str">
        <f>IF(B368=" "," ",IF(B368="TOPLAM",SUM($E$255:E367),C368*0.15))</f>
        <v xml:space="preserve"> </v>
      </c>
      <c r="F368" s="12" t="str">
        <f t="shared" si="15"/>
        <v xml:space="preserve"> </v>
      </c>
      <c r="G368" s="8"/>
      <c r="H368" s="8"/>
      <c r="I368" s="8"/>
      <c r="J368" s="8"/>
      <c r="K368" s="8"/>
      <c r="L368" s="8"/>
      <c r="M368" s="8"/>
      <c r="N368" s="8"/>
      <c r="O368" s="8"/>
      <c r="P368" s="8"/>
    </row>
    <row r="369" spans="2:16" x14ac:dyDescent="0.3">
      <c r="B369" s="8" t="str">
        <f t="shared" si="16"/>
        <v xml:space="preserve"> </v>
      </c>
      <c r="C369" s="11" t="str">
        <f>IF(B369=" "," ",IF(B369="TOPLAM",SUM($C$255:C368),I128))</f>
        <v xml:space="preserve"> </v>
      </c>
      <c r="D369" s="11" t="str">
        <f>IF(B369=" "," ",IF(B369="TOPLAM",SUM($D$255:D368),C369*0.1))</f>
        <v xml:space="preserve"> </v>
      </c>
      <c r="E369" s="11" t="str">
        <f>IF(B369=" "," ",IF(B369="TOPLAM",SUM($E$255:E368),C369*0.15))</f>
        <v xml:space="preserve"> </v>
      </c>
      <c r="F369" s="12" t="str">
        <f t="shared" si="15"/>
        <v xml:space="preserve"> </v>
      </c>
      <c r="G369" s="8"/>
      <c r="H369" s="8"/>
      <c r="I369" s="8"/>
      <c r="J369" s="8"/>
      <c r="K369" s="8"/>
      <c r="L369" s="8"/>
      <c r="M369" s="8"/>
      <c r="N369" s="8"/>
      <c r="O369" s="8"/>
      <c r="P369" s="8"/>
    </row>
    <row r="370" spans="2:16" x14ac:dyDescent="0.3">
      <c r="B370" s="8" t="str">
        <f t="shared" si="16"/>
        <v xml:space="preserve"> </v>
      </c>
      <c r="C370" s="11" t="str">
        <f>IF(B370=" "," ",IF(B370="TOPLAM",SUM($C$255:C369),I129))</f>
        <v xml:space="preserve"> </v>
      </c>
      <c r="D370" s="11" t="str">
        <f>IF(B370=" "," ",IF(B370="TOPLAM",SUM($D$255:D369),C370*0.1))</f>
        <v xml:space="preserve"> </v>
      </c>
      <c r="E370" s="11" t="str">
        <f>IF(B370=" "," ",IF(B370="TOPLAM",SUM($E$255:E369),C370*0.15))</f>
        <v xml:space="preserve"> </v>
      </c>
      <c r="F370" s="12" t="str">
        <f t="shared" si="15"/>
        <v xml:space="preserve"> </v>
      </c>
      <c r="G370" s="8"/>
      <c r="H370" s="8"/>
      <c r="I370" s="8"/>
      <c r="J370" s="8"/>
      <c r="K370" s="8"/>
      <c r="L370" s="8"/>
      <c r="M370" s="8"/>
      <c r="N370" s="8"/>
      <c r="O370" s="8"/>
      <c r="P370" s="8"/>
    </row>
    <row r="371" spans="2:16" x14ac:dyDescent="0.3">
      <c r="B371" s="8" t="str">
        <f t="shared" si="16"/>
        <v xml:space="preserve"> </v>
      </c>
      <c r="C371" s="11" t="str">
        <f>IF(B371=" "," ",IF(B371="TOPLAM",SUM($C$255:C370),I130))</f>
        <v xml:space="preserve"> </v>
      </c>
      <c r="D371" s="11" t="str">
        <f>IF(B371=" "," ",IF(B371="TOPLAM",SUM($D$255:D370),C371*0.1))</f>
        <v xml:space="preserve"> </v>
      </c>
      <c r="E371" s="11" t="str">
        <f>IF(B371=" "," ",IF(B371="TOPLAM",SUM($E$255:E370),C371*0.15))</f>
        <v xml:space="preserve"> </v>
      </c>
      <c r="F371" s="12" t="str">
        <f t="shared" si="15"/>
        <v xml:space="preserve"> </v>
      </c>
      <c r="G371" s="8"/>
      <c r="H371" s="8"/>
      <c r="I371" s="8"/>
      <c r="J371" s="8"/>
      <c r="K371" s="8"/>
      <c r="L371" s="8"/>
      <c r="M371" s="8"/>
      <c r="N371" s="8"/>
      <c r="O371" s="8"/>
      <c r="P371" s="8"/>
    </row>
    <row r="372" spans="2:16" x14ac:dyDescent="0.3">
      <c r="B372" s="8" t="str">
        <f t="shared" si="16"/>
        <v xml:space="preserve"> </v>
      </c>
      <c r="C372" s="11" t="str">
        <f>IF(B372=" "," ",IF(B372="TOPLAM",SUM($C$255:C371),I131))</f>
        <v xml:space="preserve"> </v>
      </c>
      <c r="D372" s="11" t="str">
        <f>IF(B372=" "," ",IF(B372="TOPLAM",SUM($D$255:D371),C372*0.1))</f>
        <v xml:space="preserve"> </v>
      </c>
      <c r="E372" s="11" t="str">
        <f>IF(B372=" "," ",IF(B372="TOPLAM",SUM($E$255:E371),C372*0.15))</f>
        <v xml:space="preserve"> </v>
      </c>
      <c r="F372" s="12" t="str">
        <f t="shared" si="15"/>
        <v xml:space="preserve"> </v>
      </c>
      <c r="G372" s="8"/>
      <c r="H372" s="8"/>
      <c r="I372" s="8"/>
      <c r="J372" s="8"/>
      <c r="K372" s="8"/>
      <c r="L372" s="8"/>
      <c r="M372" s="8"/>
      <c r="N372" s="8"/>
      <c r="O372" s="8"/>
      <c r="P372" s="8"/>
    </row>
    <row r="373" spans="2:16" x14ac:dyDescent="0.3">
      <c r="B373" s="8" t="str">
        <f t="shared" si="16"/>
        <v xml:space="preserve"> </v>
      </c>
      <c r="C373" s="11" t="str">
        <f>IF(B373=" "," ",IF(B373="TOPLAM",SUM($C$255:C372),I132))</f>
        <v xml:space="preserve"> </v>
      </c>
      <c r="D373" s="11" t="str">
        <f>IF(B373=" "," ",IF(B373="TOPLAM",SUM($D$255:D372),C373*0.1))</f>
        <v xml:space="preserve"> </v>
      </c>
      <c r="E373" s="11" t="str">
        <f>IF(B373=" "," ",IF(B373="TOPLAM",SUM($E$255:E372),C373*0.15))</f>
        <v xml:space="preserve"> </v>
      </c>
      <c r="F373" s="12" t="str">
        <f t="shared" si="15"/>
        <v xml:space="preserve"> </v>
      </c>
      <c r="G373" s="8"/>
      <c r="H373" s="8"/>
      <c r="I373" s="8"/>
      <c r="J373" s="8"/>
      <c r="K373" s="8"/>
      <c r="L373" s="8"/>
      <c r="M373" s="8"/>
      <c r="N373" s="8"/>
      <c r="O373" s="8"/>
      <c r="P373" s="8"/>
    </row>
    <row r="374" spans="2:16" x14ac:dyDescent="0.3">
      <c r="B374" s="8" t="str">
        <f t="shared" si="16"/>
        <v xml:space="preserve"> </v>
      </c>
      <c r="C374" s="11" t="str">
        <f>IF(B374=" "," ",IF(B374="TOPLAM",SUM($C$255:C373),I133))</f>
        <v xml:space="preserve"> </v>
      </c>
      <c r="D374" s="11" t="str">
        <f>IF(B374=" "," ",IF(B374="TOPLAM",SUM($D$255:D373),C374*0.1))</f>
        <v xml:space="preserve"> </v>
      </c>
      <c r="E374" s="11" t="str">
        <f>IF(B374=" "," ",IF(B374="TOPLAM",SUM($E$255:E373),C374*0.15))</f>
        <v xml:space="preserve"> </v>
      </c>
      <c r="F374" s="12" t="str">
        <f t="shared" si="15"/>
        <v xml:space="preserve"> </v>
      </c>
      <c r="G374" s="8"/>
      <c r="H374" s="8"/>
      <c r="I374" s="8"/>
      <c r="J374" s="8"/>
      <c r="K374" s="8"/>
      <c r="L374" s="8"/>
      <c r="M374" s="8"/>
      <c r="N374" s="8"/>
      <c r="O374" s="8"/>
      <c r="P374" s="8"/>
    </row>
    <row r="375" spans="2:16" x14ac:dyDescent="0.3">
      <c r="B375" s="8" t="str">
        <f t="shared" si="16"/>
        <v xml:space="preserve"> </v>
      </c>
      <c r="C375" s="11" t="str">
        <f>IF(B375=" "," ",IF(B375="TOPLAM",SUM($C$255:C374),I134))</f>
        <v xml:space="preserve"> </v>
      </c>
      <c r="D375" s="11" t="str">
        <f>IF(B375=" "," ",IF(B375="TOPLAM",SUM($D$255:D374),C375*0.1))</f>
        <v xml:space="preserve"> </v>
      </c>
      <c r="E375" s="11" t="str">
        <f>IF(B375=" "," ",IF(B375="TOPLAM",SUM($E$255:E374),C375*0.15))</f>
        <v xml:space="preserve"> </v>
      </c>
      <c r="F375" s="8"/>
      <c r="G375" s="8"/>
      <c r="H375" s="8"/>
      <c r="I375" s="8"/>
      <c r="J375" s="8"/>
      <c r="K375" s="8"/>
      <c r="L375" s="8"/>
      <c r="M375" s="8"/>
      <c r="N375" s="8"/>
      <c r="O375" s="8"/>
      <c r="P375" s="8"/>
    </row>
    <row r="376" spans="2:16" x14ac:dyDescent="0.3">
      <c r="B376" s="8"/>
      <c r="C376" s="11"/>
      <c r="D376" s="8"/>
      <c r="E376" s="8"/>
      <c r="F376" s="8"/>
      <c r="G376" s="8"/>
      <c r="H376" s="8"/>
      <c r="I376" s="8"/>
      <c r="J376" s="8"/>
      <c r="K376" s="8"/>
      <c r="L376" s="8"/>
      <c r="M376" s="8"/>
      <c r="N376" s="8"/>
      <c r="O376" s="8"/>
      <c r="P376" s="8"/>
    </row>
    <row r="377" spans="2:16" x14ac:dyDescent="0.3">
      <c r="B377" s="8"/>
      <c r="C377" s="8"/>
      <c r="D377" s="8"/>
      <c r="E377" s="8"/>
      <c r="F377" s="8"/>
      <c r="G377" s="8"/>
      <c r="H377" s="8"/>
      <c r="I377" s="8"/>
      <c r="J377" s="8"/>
      <c r="K377" s="8"/>
      <c r="L377" s="8"/>
      <c r="M377" s="8"/>
      <c r="N377" s="8"/>
      <c r="O377" s="8"/>
      <c r="P377" s="8"/>
    </row>
    <row r="378" spans="2:16" x14ac:dyDescent="0.3">
      <c r="B378" s="8"/>
      <c r="C378" s="8"/>
      <c r="D378" s="8"/>
      <c r="E378" s="8"/>
      <c r="F378" s="8"/>
      <c r="G378" s="8"/>
      <c r="H378" s="8"/>
      <c r="I378" s="8"/>
      <c r="J378" s="8"/>
      <c r="K378" s="8"/>
      <c r="L378" s="8"/>
      <c r="M378" s="8"/>
      <c r="N378" s="8"/>
      <c r="O378" s="8"/>
      <c r="P378" s="8"/>
    </row>
    <row r="379" spans="2:16" x14ac:dyDescent="0.3">
      <c r="B379" s="8"/>
      <c r="C379" s="8"/>
      <c r="D379" s="8"/>
      <c r="E379" s="8"/>
      <c r="F379" s="8"/>
      <c r="G379" s="8"/>
      <c r="H379" s="8"/>
      <c r="I379" s="8"/>
      <c r="J379" s="8"/>
      <c r="K379" s="8"/>
      <c r="L379" s="8"/>
      <c r="M379" s="8"/>
      <c r="N379" s="8"/>
      <c r="O379" s="8"/>
      <c r="P379" s="8"/>
    </row>
    <row r="380" spans="2:16" x14ac:dyDescent="0.3">
      <c r="B380" s="8"/>
      <c r="C380" s="8"/>
      <c r="D380" s="8"/>
      <c r="E380" s="8"/>
      <c r="F380" s="8"/>
      <c r="G380" s="8"/>
      <c r="H380" s="8"/>
      <c r="I380" s="8"/>
      <c r="J380" s="8"/>
      <c r="K380" s="8"/>
      <c r="L380" s="8"/>
      <c r="M380" s="8"/>
      <c r="N380" s="8"/>
      <c r="O380" s="8"/>
      <c r="P380" s="8"/>
    </row>
    <row r="381" spans="2:16" x14ac:dyDescent="0.3">
      <c r="B381" s="8"/>
      <c r="C381" s="8"/>
      <c r="D381" s="8"/>
      <c r="E381" s="8"/>
      <c r="F381" s="8"/>
      <c r="G381" s="8"/>
      <c r="H381" s="8"/>
      <c r="I381" s="8"/>
      <c r="J381" s="8"/>
      <c r="K381" s="8"/>
      <c r="L381" s="8"/>
      <c r="M381" s="8"/>
      <c r="N381" s="8"/>
      <c r="O381" s="8"/>
      <c r="P381" s="8"/>
    </row>
    <row r="382" spans="2:16" x14ac:dyDescent="0.3">
      <c r="B382" s="8"/>
      <c r="C382" s="8"/>
      <c r="D382" s="8"/>
      <c r="E382" s="8"/>
      <c r="F382" s="8"/>
      <c r="G382" s="8"/>
      <c r="H382" s="8"/>
      <c r="I382" s="8"/>
      <c r="J382" s="8"/>
      <c r="K382" s="8"/>
      <c r="L382" s="8"/>
      <c r="M382" s="8"/>
      <c r="N382" s="8"/>
      <c r="O382" s="8"/>
      <c r="P382" s="8"/>
    </row>
    <row r="383" spans="2:16" x14ac:dyDescent="0.3">
      <c r="B383" s="8"/>
      <c r="C383" s="8"/>
      <c r="D383" s="8"/>
      <c r="E383" s="8"/>
      <c r="F383" s="8"/>
      <c r="G383" s="8"/>
      <c r="H383" s="8"/>
      <c r="I383" s="8"/>
      <c r="J383" s="8"/>
      <c r="K383" s="8"/>
      <c r="L383" s="8"/>
      <c r="M383" s="8"/>
      <c r="N383" s="8"/>
      <c r="O383" s="8"/>
      <c r="P383" s="8"/>
    </row>
    <row r="384" spans="2:16" x14ac:dyDescent="0.3">
      <c r="B384" s="8"/>
      <c r="C384" s="8"/>
      <c r="D384" s="8"/>
      <c r="E384" s="8"/>
      <c r="F384" s="8"/>
      <c r="G384" s="8"/>
      <c r="H384" s="8"/>
      <c r="I384" s="8"/>
      <c r="J384" s="8"/>
      <c r="K384" s="8"/>
      <c r="L384" s="8"/>
      <c r="M384" s="8"/>
      <c r="N384" s="8"/>
      <c r="O384" s="8"/>
      <c r="P384" s="8"/>
    </row>
    <row r="385" spans="2:16" x14ac:dyDescent="0.3">
      <c r="B385" s="8"/>
      <c r="C385" s="8"/>
      <c r="D385" s="8"/>
      <c r="E385" s="8"/>
      <c r="F385" s="8"/>
      <c r="G385" s="8"/>
      <c r="H385" s="8"/>
      <c r="I385" s="8"/>
      <c r="J385" s="8"/>
      <c r="K385" s="8"/>
      <c r="L385" s="8"/>
      <c r="M385" s="8"/>
      <c r="N385" s="8"/>
      <c r="O385" s="8"/>
      <c r="P385" s="8"/>
    </row>
    <row r="386" spans="2:16" x14ac:dyDescent="0.3">
      <c r="B386" s="8"/>
      <c r="C386" s="8"/>
      <c r="D386" s="8"/>
      <c r="E386" s="8"/>
      <c r="F386" s="8"/>
      <c r="G386" s="8"/>
      <c r="H386" s="8"/>
      <c r="I386" s="8"/>
      <c r="J386" s="8"/>
      <c r="K386" s="8"/>
      <c r="L386" s="8"/>
      <c r="M386" s="8"/>
      <c r="N386" s="8"/>
      <c r="O386" s="8"/>
      <c r="P386" s="8"/>
    </row>
    <row r="387" spans="2:16" x14ac:dyDescent="0.3">
      <c r="B387" s="8"/>
      <c r="C387" s="8"/>
      <c r="D387" s="8"/>
      <c r="E387" s="8"/>
      <c r="F387" s="8"/>
      <c r="G387" s="8"/>
      <c r="H387" s="8"/>
      <c r="I387" s="8"/>
      <c r="J387" s="8"/>
      <c r="K387" s="8"/>
      <c r="L387" s="8"/>
      <c r="M387" s="8"/>
      <c r="N387" s="8"/>
      <c r="O387" s="8"/>
      <c r="P387" s="8"/>
    </row>
    <row r="388" spans="2:16" x14ac:dyDescent="0.3">
      <c r="B388" s="8"/>
      <c r="C388" s="8"/>
      <c r="D388" s="8"/>
      <c r="E388" s="8"/>
      <c r="F388" s="8"/>
      <c r="G388" s="8"/>
      <c r="H388" s="8"/>
      <c r="I388" s="8"/>
      <c r="J388" s="8"/>
      <c r="K388" s="8"/>
      <c r="L388" s="8"/>
      <c r="M388" s="8"/>
      <c r="N388" s="8"/>
      <c r="O388" s="8"/>
      <c r="P388" s="8"/>
    </row>
    <row r="389" spans="2:16" x14ac:dyDescent="0.3">
      <c r="B389" s="8"/>
      <c r="C389" s="8"/>
      <c r="D389" s="8"/>
      <c r="E389" s="8"/>
      <c r="F389" s="8"/>
      <c r="G389" s="8"/>
      <c r="H389" s="8"/>
      <c r="I389" s="8"/>
      <c r="J389" s="8"/>
      <c r="K389" s="8"/>
      <c r="L389" s="8"/>
      <c r="M389" s="8"/>
      <c r="N389" s="8"/>
      <c r="O389" s="8"/>
      <c r="P389" s="8"/>
    </row>
    <row r="390" spans="2:16" x14ac:dyDescent="0.3">
      <c r="B390" s="8"/>
      <c r="C390" s="8"/>
      <c r="D390" s="8"/>
      <c r="E390" s="8"/>
      <c r="F390" s="8"/>
      <c r="G390" s="8"/>
      <c r="H390" s="8"/>
      <c r="I390" s="8"/>
      <c r="J390" s="8"/>
      <c r="K390" s="8"/>
      <c r="L390" s="8"/>
      <c r="M390" s="8"/>
      <c r="N390" s="8"/>
      <c r="O390" s="8"/>
      <c r="P390" s="8"/>
    </row>
    <row r="391" spans="2:16" x14ac:dyDescent="0.3">
      <c r="B391" s="8"/>
      <c r="C391" s="8"/>
      <c r="D391" s="8"/>
      <c r="E391" s="8"/>
      <c r="F391" s="8"/>
      <c r="G391" s="8"/>
      <c r="H391" s="8"/>
      <c r="I391" s="8"/>
      <c r="J391" s="8"/>
      <c r="K391" s="8"/>
      <c r="L391" s="8"/>
      <c r="M391" s="8"/>
      <c r="N391" s="8"/>
      <c r="O391" s="8"/>
      <c r="P391" s="8"/>
    </row>
    <row r="392" spans="2:16" x14ac:dyDescent="0.3">
      <c r="B392" s="8"/>
      <c r="C392" s="8"/>
      <c r="D392" s="8"/>
      <c r="E392" s="8"/>
      <c r="F392" s="8"/>
      <c r="G392" s="8"/>
      <c r="H392" s="8"/>
      <c r="I392" s="8"/>
      <c r="J392" s="8"/>
      <c r="K392" s="8"/>
      <c r="L392" s="8"/>
      <c r="M392" s="8"/>
      <c r="N392" s="8"/>
      <c r="O392" s="8"/>
      <c r="P392" s="8"/>
    </row>
    <row r="393" spans="2:16" x14ac:dyDescent="0.3">
      <c r="B393" s="8"/>
      <c r="C393" s="8"/>
      <c r="D393" s="8"/>
      <c r="E393" s="8"/>
      <c r="F393" s="8"/>
      <c r="G393" s="8"/>
      <c r="H393" s="8"/>
      <c r="I393" s="8"/>
      <c r="J393" s="8"/>
      <c r="K393" s="8"/>
      <c r="L393" s="8"/>
      <c r="M393" s="8"/>
      <c r="N393" s="8"/>
      <c r="O393" s="8"/>
      <c r="P393" s="8"/>
    </row>
    <row r="394" spans="2:16" x14ac:dyDescent="0.3">
      <c r="B394" s="8"/>
      <c r="C394" s="8"/>
      <c r="D394" s="8"/>
      <c r="E394" s="8"/>
      <c r="F394" s="8"/>
      <c r="G394" s="8"/>
      <c r="H394" s="8"/>
      <c r="I394" s="8"/>
      <c r="J394" s="8"/>
      <c r="K394" s="8"/>
      <c r="L394" s="8"/>
      <c r="M394" s="8"/>
      <c r="N394" s="8"/>
      <c r="O394" s="8"/>
      <c r="P394" s="8"/>
    </row>
    <row r="395" spans="2:16" x14ac:dyDescent="0.3">
      <c r="B395" s="8"/>
      <c r="C395" s="8"/>
      <c r="D395" s="8"/>
      <c r="E395" s="8"/>
      <c r="F395" s="8"/>
      <c r="G395" s="8"/>
      <c r="H395" s="8"/>
      <c r="I395" s="8"/>
      <c r="J395" s="8"/>
      <c r="K395" s="8"/>
      <c r="L395" s="8"/>
      <c r="M395" s="8"/>
      <c r="N395" s="8"/>
      <c r="O395" s="8"/>
      <c r="P395" s="8"/>
    </row>
    <row r="396" spans="2:16" x14ac:dyDescent="0.3">
      <c r="B396" s="8"/>
      <c r="C396" s="8"/>
      <c r="D396" s="8"/>
      <c r="E396" s="8"/>
      <c r="F396" s="8"/>
      <c r="G396" s="8"/>
      <c r="H396" s="8"/>
      <c r="I396" s="8"/>
      <c r="J396" s="8"/>
      <c r="K396" s="8"/>
      <c r="L396" s="8"/>
      <c r="M396" s="8"/>
      <c r="N396" s="8"/>
      <c r="O396" s="8"/>
      <c r="P396" s="8"/>
    </row>
    <row r="397" spans="2:16" x14ac:dyDescent="0.3">
      <c r="B397" s="8"/>
      <c r="C397" s="8"/>
      <c r="D397" s="8"/>
      <c r="E397" s="8"/>
      <c r="F397" s="8"/>
      <c r="G397" s="8"/>
      <c r="H397" s="8"/>
      <c r="I397" s="8"/>
      <c r="J397" s="8"/>
      <c r="K397" s="8"/>
      <c r="L397" s="8"/>
      <c r="M397" s="8"/>
      <c r="N397" s="8"/>
      <c r="O397" s="8"/>
      <c r="P397" s="8"/>
    </row>
    <row r="398" spans="2:16" x14ac:dyDescent="0.3">
      <c r="B398" s="8"/>
      <c r="C398" s="8"/>
      <c r="D398" s="8"/>
      <c r="E398" s="8"/>
      <c r="F398" s="8"/>
      <c r="G398" s="8"/>
      <c r="H398" s="8"/>
      <c r="I398" s="8"/>
      <c r="J398" s="8"/>
      <c r="K398" s="8"/>
      <c r="L398" s="8"/>
      <c r="M398" s="8"/>
      <c r="N398" s="8"/>
      <c r="O398" s="8"/>
      <c r="P398" s="8"/>
    </row>
    <row r="399" spans="2:16" x14ac:dyDescent="0.3">
      <c r="B399" s="8"/>
      <c r="C399" s="8"/>
      <c r="D399" s="8"/>
      <c r="E399" s="8"/>
      <c r="F399" s="8"/>
      <c r="G399" s="8"/>
      <c r="H399" s="8"/>
      <c r="I399" s="8"/>
      <c r="J399" s="8"/>
      <c r="K399" s="8"/>
      <c r="L399" s="8"/>
      <c r="M399" s="8"/>
      <c r="N399" s="8"/>
      <c r="O399" s="8"/>
      <c r="P399" s="8"/>
    </row>
    <row r="400" spans="2:16" x14ac:dyDescent="0.3">
      <c r="B400" s="8"/>
      <c r="C400" s="8"/>
      <c r="D400" s="8"/>
      <c r="E400" s="8"/>
      <c r="F400" s="8"/>
      <c r="G400" s="8"/>
      <c r="H400" s="8"/>
      <c r="I400" s="8"/>
      <c r="J400" s="8"/>
      <c r="K400" s="8"/>
      <c r="L400" s="8"/>
      <c r="M400" s="8"/>
      <c r="N400" s="8"/>
      <c r="O400" s="8"/>
      <c r="P400" s="8"/>
    </row>
    <row r="401" spans="2:16" x14ac:dyDescent="0.3">
      <c r="B401" s="8"/>
      <c r="C401" s="8"/>
      <c r="D401" s="8"/>
      <c r="E401" s="8"/>
      <c r="F401" s="8"/>
      <c r="G401" s="8"/>
      <c r="H401" s="8"/>
      <c r="I401" s="8"/>
      <c r="J401" s="8"/>
      <c r="K401" s="8"/>
      <c r="L401" s="8"/>
      <c r="M401" s="8"/>
      <c r="N401" s="8"/>
      <c r="O401" s="8"/>
      <c r="P401" s="8"/>
    </row>
  </sheetData>
  <sheetProtection algorithmName="SHA-512" hashValue="GaV7waT4dqvMT0UxvL1MeffedyLnhNaBt2sUOPf5SBOknujMaZczzzGFIF+iWawegeux+EWYQCpwIs8gTY4d1A==" saltValue="3QaL3OSl8gRyFgWXTn2tHg==" spinCount="100000" sheet="1" formatCells="0" formatColumns="0" formatRows="0" insertColumns="0" insertRows="0" insertHyperlinks="0" deleteColumns="0" deleteRows="0"/>
  <mergeCells count="528">
    <mergeCell ref="B36:B136"/>
    <mergeCell ref="A1:A136"/>
    <mergeCell ref="B1:Q1"/>
    <mergeCell ref="R1:Z136"/>
    <mergeCell ref="A137:Z153"/>
    <mergeCell ref="L133:M133"/>
    <mergeCell ref="N125:O125"/>
    <mergeCell ref="N126:O126"/>
    <mergeCell ref="N127:O127"/>
    <mergeCell ref="N128:O128"/>
    <mergeCell ref="N129:O129"/>
    <mergeCell ref="N130:O130"/>
    <mergeCell ref="N131:O131"/>
    <mergeCell ref="N132:O132"/>
    <mergeCell ref="N133:O133"/>
    <mergeCell ref="L125:M125"/>
    <mergeCell ref="L126:M126"/>
    <mergeCell ref="L127:M127"/>
    <mergeCell ref="L128:M128"/>
    <mergeCell ref="L129:M129"/>
    <mergeCell ref="L130:M130"/>
    <mergeCell ref="L131:M131"/>
    <mergeCell ref="L132:M132"/>
    <mergeCell ref="E125:F125"/>
    <mergeCell ref="E126:F126"/>
    <mergeCell ref="E127:F127"/>
    <mergeCell ref="E128:F128"/>
    <mergeCell ref="E129:F129"/>
    <mergeCell ref="E130:F130"/>
    <mergeCell ref="E131:F131"/>
    <mergeCell ref="E132:F132"/>
    <mergeCell ref="G125:H125"/>
    <mergeCell ref="G126:H126"/>
    <mergeCell ref="G127:H127"/>
    <mergeCell ref="G128:H128"/>
    <mergeCell ref="G129:H129"/>
    <mergeCell ref="G130:H130"/>
    <mergeCell ref="G131:H131"/>
    <mergeCell ref="G132:H132"/>
    <mergeCell ref="L124:M124"/>
    <mergeCell ref="N124:O124"/>
    <mergeCell ref="E122:F122"/>
    <mergeCell ref="G122:H122"/>
    <mergeCell ref="L122:M122"/>
    <mergeCell ref="N122:O122"/>
    <mergeCell ref="E123:F123"/>
    <mergeCell ref="G123:H123"/>
    <mergeCell ref="L123:M123"/>
    <mergeCell ref="N123:O123"/>
    <mergeCell ref="E117:F117"/>
    <mergeCell ref="G117:H117"/>
    <mergeCell ref="L117:M117"/>
    <mergeCell ref="N117:O117"/>
    <mergeCell ref="E118:F118"/>
    <mergeCell ref="G118:H118"/>
    <mergeCell ref="L118:M118"/>
    <mergeCell ref="N118:O118"/>
    <mergeCell ref="E133:F133"/>
    <mergeCell ref="E119:F119"/>
    <mergeCell ref="G119:H119"/>
    <mergeCell ref="L119:M119"/>
    <mergeCell ref="N119:O119"/>
    <mergeCell ref="E120:F120"/>
    <mergeCell ref="G120:H120"/>
    <mergeCell ref="L120:M120"/>
    <mergeCell ref="N120:O120"/>
    <mergeCell ref="G133:H133"/>
    <mergeCell ref="E121:F121"/>
    <mergeCell ref="G121:H121"/>
    <mergeCell ref="L121:M121"/>
    <mergeCell ref="N121:O121"/>
    <mergeCell ref="E124:F124"/>
    <mergeCell ref="G124:H124"/>
    <mergeCell ref="E114:F114"/>
    <mergeCell ref="G114:H114"/>
    <mergeCell ref="L114:M114"/>
    <mergeCell ref="N114:O114"/>
    <mergeCell ref="E115:F115"/>
    <mergeCell ref="G115:H115"/>
    <mergeCell ref="L115:M115"/>
    <mergeCell ref="N115:O115"/>
    <mergeCell ref="E116:F116"/>
    <mergeCell ref="G116:H116"/>
    <mergeCell ref="L116:M116"/>
    <mergeCell ref="N116:O116"/>
    <mergeCell ref="E111:F111"/>
    <mergeCell ref="G111:H111"/>
    <mergeCell ref="L111:M111"/>
    <mergeCell ref="N111:O111"/>
    <mergeCell ref="E112:F112"/>
    <mergeCell ref="G112:H112"/>
    <mergeCell ref="L112:M112"/>
    <mergeCell ref="N112:O112"/>
    <mergeCell ref="E113:F113"/>
    <mergeCell ref="G113:H113"/>
    <mergeCell ref="L113:M113"/>
    <mergeCell ref="N113:O113"/>
    <mergeCell ref="E108:F108"/>
    <mergeCell ref="G108:H108"/>
    <mergeCell ref="L108:M108"/>
    <mergeCell ref="N108:O108"/>
    <mergeCell ref="E109:F109"/>
    <mergeCell ref="G109:H109"/>
    <mergeCell ref="L109:M109"/>
    <mergeCell ref="N109:O109"/>
    <mergeCell ref="E110:F110"/>
    <mergeCell ref="G110:H110"/>
    <mergeCell ref="L110:M110"/>
    <mergeCell ref="N110:O110"/>
    <mergeCell ref="E105:F105"/>
    <mergeCell ref="G105:H105"/>
    <mergeCell ref="L105:M105"/>
    <mergeCell ref="N105:O105"/>
    <mergeCell ref="E106:F106"/>
    <mergeCell ref="G106:H106"/>
    <mergeCell ref="L106:M106"/>
    <mergeCell ref="N106:O106"/>
    <mergeCell ref="E107:F107"/>
    <mergeCell ref="G107:H107"/>
    <mergeCell ref="L107:M107"/>
    <mergeCell ref="N107:O107"/>
    <mergeCell ref="E102:F102"/>
    <mergeCell ref="G102:H102"/>
    <mergeCell ref="L102:M102"/>
    <mergeCell ref="N102:O102"/>
    <mergeCell ref="E103:F103"/>
    <mergeCell ref="G103:H103"/>
    <mergeCell ref="L103:M103"/>
    <mergeCell ref="N103:O103"/>
    <mergeCell ref="E104:F104"/>
    <mergeCell ref="G104:H104"/>
    <mergeCell ref="L104:M104"/>
    <mergeCell ref="N104:O104"/>
    <mergeCell ref="E99:F99"/>
    <mergeCell ref="G99:H99"/>
    <mergeCell ref="L99:M99"/>
    <mergeCell ref="N99:O99"/>
    <mergeCell ref="E100:F100"/>
    <mergeCell ref="G100:H100"/>
    <mergeCell ref="L100:M100"/>
    <mergeCell ref="N100:O100"/>
    <mergeCell ref="E101:F101"/>
    <mergeCell ref="G101:H101"/>
    <mergeCell ref="L101:M101"/>
    <mergeCell ref="N101:O101"/>
    <mergeCell ref="E96:F96"/>
    <mergeCell ref="G96:H96"/>
    <mergeCell ref="L96:M96"/>
    <mergeCell ref="N96:O96"/>
    <mergeCell ref="E97:F97"/>
    <mergeCell ref="G97:H97"/>
    <mergeCell ref="L97:M97"/>
    <mergeCell ref="N97:O97"/>
    <mergeCell ref="E98:F98"/>
    <mergeCell ref="G98:H98"/>
    <mergeCell ref="L98:M98"/>
    <mergeCell ref="N98:O98"/>
    <mergeCell ref="E93:F93"/>
    <mergeCell ref="G93:H93"/>
    <mergeCell ref="L93:M93"/>
    <mergeCell ref="N93:O93"/>
    <mergeCell ref="E94:F94"/>
    <mergeCell ref="G94:H94"/>
    <mergeCell ref="L94:M94"/>
    <mergeCell ref="N94:O94"/>
    <mergeCell ref="E95:F95"/>
    <mergeCell ref="G95:H95"/>
    <mergeCell ref="L95:M95"/>
    <mergeCell ref="N95:O95"/>
    <mergeCell ref="E90:F90"/>
    <mergeCell ref="G90:H90"/>
    <mergeCell ref="L90:M90"/>
    <mergeCell ref="N90:O90"/>
    <mergeCell ref="E91:F91"/>
    <mergeCell ref="G91:H91"/>
    <mergeCell ref="L91:M91"/>
    <mergeCell ref="N91:O91"/>
    <mergeCell ref="E92:F92"/>
    <mergeCell ref="G92:H92"/>
    <mergeCell ref="L92:M92"/>
    <mergeCell ref="N92:O92"/>
    <mergeCell ref="E87:F87"/>
    <mergeCell ref="G87:H87"/>
    <mergeCell ref="L87:M87"/>
    <mergeCell ref="N87:O87"/>
    <mergeCell ref="E88:F88"/>
    <mergeCell ref="G88:H88"/>
    <mergeCell ref="L88:M88"/>
    <mergeCell ref="N88:O88"/>
    <mergeCell ref="E89:F89"/>
    <mergeCell ref="G89:H89"/>
    <mergeCell ref="L89:M89"/>
    <mergeCell ref="N89:O89"/>
    <mergeCell ref="E84:F84"/>
    <mergeCell ref="G84:H84"/>
    <mergeCell ref="L84:M84"/>
    <mergeCell ref="N84:O84"/>
    <mergeCell ref="E85:F85"/>
    <mergeCell ref="G85:H85"/>
    <mergeCell ref="L85:M85"/>
    <mergeCell ref="N85:O85"/>
    <mergeCell ref="E86:F86"/>
    <mergeCell ref="G86:H86"/>
    <mergeCell ref="L86:M86"/>
    <mergeCell ref="N86:O86"/>
    <mergeCell ref="E81:F81"/>
    <mergeCell ref="G81:H81"/>
    <mergeCell ref="L81:M81"/>
    <mergeCell ref="N81:O81"/>
    <mergeCell ref="E82:F82"/>
    <mergeCell ref="G82:H82"/>
    <mergeCell ref="L82:M82"/>
    <mergeCell ref="N82:O82"/>
    <mergeCell ref="E83:F83"/>
    <mergeCell ref="G83:H83"/>
    <mergeCell ref="L83:M83"/>
    <mergeCell ref="N83:O83"/>
    <mergeCell ref="E78:F78"/>
    <mergeCell ref="G78:H78"/>
    <mergeCell ref="L78:M78"/>
    <mergeCell ref="N78:O78"/>
    <mergeCell ref="E79:F79"/>
    <mergeCell ref="G79:H79"/>
    <mergeCell ref="L79:M79"/>
    <mergeCell ref="N79:O79"/>
    <mergeCell ref="E80:F80"/>
    <mergeCell ref="G80:H80"/>
    <mergeCell ref="L80:M80"/>
    <mergeCell ref="N80:O80"/>
    <mergeCell ref="E75:F75"/>
    <mergeCell ref="G75:H75"/>
    <mergeCell ref="L75:M75"/>
    <mergeCell ref="N75:O75"/>
    <mergeCell ref="E76:F76"/>
    <mergeCell ref="G76:H76"/>
    <mergeCell ref="L76:M76"/>
    <mergeCell ref="N76:O76"/>
    <mergeCell ref="E77:F77"/>
    <mergeCell ref="G77:H77"/>
    <mergeCell ref="L77:M77"/>
    <mergeCell ref="N77:O77"/>
    <mergeCell ref="E72:F72"/>
    <mergeCell ref="G72:H72"/>
    <mergeCell ref="L72:M72"/>
    <mergeCell ref="N72:O72"/>
    <mergeCell ref="E73:F73"/>
    <mergeCell ref="G73:H73"/>
    <mergeCell ref="L73:M73"/>
    <mergeCell ref="N73:O73"/>
    <mergeCell ref="E74:F74"/>
    <mergeCell ref="G74:H74"/>
    <mergeCell ref="L74:M74"/>
    <mergeCell ref="N74:O74"/>
    <mergeCell ref="E69:F69"/>
    <mergeCell ref="G69:H69"/>
    <mergeCell ref="L69:M69"/>
    <mergeCell ref="N69:O69"/>
    <mergeCell ref="E70:F70"/>
    <mergeCell ref="G70:H70"/>
    <mergeCell ref="L70:M70"/>
    <mergeCell ref="N70:O70"/>
    <mergeCell ref="E71:F71"/>
    <mergeCell ref="G71:H71"/>
    <mergeCell ref="L71:M71"/>
    <mergeCell ref="N71:O71"/>
    <mergeCell ref="E66:F66"/>
    <mergeCell ref="G66:H66"/>
    <mergeCell ref="L66:M66"/>
    <mergeCell ref="N66:O66"/>
    <mergeCell ref="E67:F67"/>
    <mergeCell ref="G67:H67"/>
    <mergeCell ref="L67:M67"/>
    <mergeCell ref="N67:O67"/>
    <mergeCell ref="E68:F68"/>
    <mergeCell ref="G68:H68"/>
    <mergeCell ref="L68:M68"/>
    <mergeCell ref="N68:O68"/>
    <mergeCell ref="E63:F63"/>
    <mergeCell ref="G63:H63"/>
    <mergeCell ref="L63:M63"/>
    <mergeCell ref="N63:O63"/>
    <mergeCell ref="E64:F64"/>
    <mergeCell ref="G64:H64"/>
    <mergeCell ref="L64:M64"/>
    <mergeCell ref="N64:O64"/>
    <mergeCell ref="E65:F65"/>
    <mergeCell ref="G65:H65"/>
    <mergeCell ref="L65:M65"/>
    <mergeCell ref="N65:O65"/>
    <mergeCell ref="E60:F60"/>
    <mergeCell ref="G60:H60"/>
    <mergeCell ref="L60:M60"/>
    <mergeCell ref="N60:O60"/>
    <mergeCell ref="E61:F61"/>
    <mergeCell ref="G61:H61"/>
    <mergeCell ref="L61:M61"/>
    <mergeCell ref="N61:O61"/>
    <mergeCell ref="E62:F62"/>
    <mergeCell ref="G62:H62"/>
    <mergeCell ref="L62:M62"/>
    <mergeCell ref="N62:O62"/>
    <mergeCell ref="E57:F57"/>
    <mergeCell ref="G57:H57"/>
    <mergeCell ref="L57:M57"/>
    <mergeCell ref="N57:O57"/>
    <mergeCell ref="E58:F58"/>
    <mergeCell ref="G58:H58"/>
    <mergeCell ref="L58:M58"/>
    <mergeCell ref="N58:O58"/>
    <mergeCell ref="E59:F59"/>
    <mergeCell ref="G59:H59"/>
    <mergeCell ref="L59:M59"/>
    <mergeCell ref="N59:O59"/>
    <mergeCell ref="E54:F54"/>
    <mergeCell ref="G54:H54"/>
    <mergeCell ref="L54:M54"/>
    <mergeCell ref="N54:O54"/>
    <mergeCell ref="E55:F55"/>
    <mergeCell ref="G55:H55"/>
    <mergeCell ref="L55:M55"/>
    <mergeCell ref="N55:O55"/>
    <mergeCell ref="E56:F56"/>
    <mergeCell ref="G56:H56"/>
    <mergeCell ref="L56:M56"/>
    <mergeCell ref="N56:O56"/>
    <mergeCell ref="E51:F51"/>
    <mergeCell ref="G51:H51"/>
    <mergeCell ref="L51:M51"/>
    <mergeCell ref="N51:O51"/>
    <mergeCell ref="E52:F52"/>
    <mergeCell ref="G52:H52"/>
    <mergeCell ref="L52:M52"/>
    <mergeCell ref="N52:O52"/>
    <mergeCell ref="E53:F53"/>
    <mergeCell ref="G53:H53"/>
    <mergeCell ref="L53:M53"/>
    <mergeCell ref="N53:O53"/>
    <mergeCell ref="E48:F48"/>
    <mergeCell ref="G48:H48"/>
    <mergeCell ref="L48:M48"/>
    <mergeCell ref="N48:O48"/>
    <mergeCell ref="E49:F49"/>
    <mergeCell ref="G49:H49"/>
    <mergeCell ref="L49:M49"/>
    <mergeCell ref="N49:O49"/>
    <mergeCell ref="E50:F50"/>
    <mergeCell ref="G50:H50"/>
    <mergeCell ref="L50:M50"/>
    <mergeCell ref="N50:O50"/>
    <mergeCell ref="E45:F45"/>
    <mergeCell ref="G45:H45"/>
    <mergeCell ref="L45:M45"/>
    <mergeCell ref="N45:O45"/>
    <mergeCell ref="E46:F46"/>
    <mergeCell ref="G46:H46"/>
    <mergeCell ref="L46:M46"/>
    <mergeCell ref="N46:O46"/>
    <mergeCell ref="E47:F47"/>
    <mergeCell ref="G47:H47"/>
    <mergeCell ref="L47:M47"/>
    <mergeCell ref="N47:O47"/>
    <mergeCell ref="E42:F42"/>
    <mergeCell ref="G42:H42"/>
    <mergeCell ref="L42:M42"/>
    <mergeCell ref="N42:O42"/>
    <mergeCell ref="E43:F43"/>
    <mergeCell ref="G43:H43"/>
    <mergeCell ref="L43:M43"/>
    <mergeCell ref="N43:O43"/>
    <mergeCell ref="E44:F44"/>
    <mergeCell ref="G44:H44"/>
    <mergeCell ref="L44:M44"/>
    <mergeCell ref="N44:O44"/>
    <mergeCell ref="E39:F39"/>
    <mergeCell ref="G39:H39"/>
    <mergeCell ref="L39:M39"/>
    <mergeCell ref="N39:O39"/>
    <mergeCell ref="E40:F40"/>
    <mergeCell ref="G40:H40"/>
    <mergeCell ref="L40:M40"/>
    <mergeCell ref="N40:O40"/>
    <mergeCell ref="E41:F41"/>
    <mergeCell ref="G41:H41"/>
    <mergeCell ref="L41:M41"/>
    <mergeCell ref="N41:O41"/>
    <mergeCell ref="E36:F36"/>
    <mergeCell ref="G36:H36"/>
    <mergeCell ref="L36:M36"/>
    <mergeCell ref="N36:O36"/>
    <mergeCell ref="E37:F37"/>
    <mergeCell ref="G37:H37"/>
    <mergeCell ref="L37:M37"/>
    <mergeCell ref="N37:O37"/>
    <mergeCell ref="E38:F38"/>
    <mergeCell ref="G38:H38"/>
    <mergeCell ref="L38:M38"/>
    <mergeCell ref="N38:O38"/>
    <mergeCell ref="E33:F33"/>
    <mergeCell ref="G33:H33"/>
    <mergeCell ref="L33:M33"/>
    <mergeCell ref="N33:O33"/>
    <mergeCell ref="E34:F34"/>
    <mergeCell ref="G34:H34"/>
    <mergeCell ref="L34:M34"/>
    <mergeCell ref="N34:O34"/>
    <mergeCell ref="E35:F35"/>
    <mergeCell ref="G35:H35"/>
    <mergeCell ref="L35:M35"/>
    <mergeCell ref="N35:O35"/>
    <mergeCell ref="E30:F30"/>
    <mergeCell ref="G30:H30"/>
    <mergeCell ref="L30:M30"/>
    <mergeCell ref="N30:O30"/>
    <mergeCell ref="E31:F31"/>
    <mergeCell ref="G31:H31"/>
    <mergeCell ref="L31:M31"/>
    <mergeCell ref="N31:O31"/>
    <mergeCell ref="E32:F32"/>
    <mergeCell ref="G32:H32"/>
    <mergeCell ref="L32:M32"/>
    <mergeCell ref="N32:O32"/>
    <mergeCell ref="E27:F27"/>
    <mergeCell ref="G27:H27"/>
    <mergeCell ref="L27:M27"/>
    <mergeCell ref="N27:O27"/>
    <mergeCell ref="E28:F28"/>
    <mergeCell ref="G28:H28"/>
    <mergeCell ref="L28:M28"/>
    <mergeCell ref="N28:O28"/>
    <mergeCell ref="E29:F29"/>
    <mergeCell ref="G29:H29"/>
    <mergeCell ref="L29:M29"/>
    <mergeCell ref="N29:O29"/>
    <mergeCell ref="E24:F24"/>
    <mergeCell ref="G24:H24"/>
    <mergeCell ref="L24:M24"/>
    <mergeCell ref="N24:O24"/>
    <mergeCell ref="E25:F25"/>
    <mergeCell ref="G25:H25"/>
    <mergeCell ref="L25:M25"/>
    <mergeCell ref="N25:O25"/>
    <mergeCell ref="E26:F26"/>
    <mergeCell ref="G26:H26"/>
    <mergeCell ref="L26:M26"/>
    <mergeCell ref="N26:O26"/>
    <mergeCell ref="E21:F21"/>
    <mergeCell ref="G21:H21"/>
    <mergeCell ref="L21:M21"/>
    <mergeCell ref="N21:O21"/>
    <mergeCell ref="E22:F22"/>
    <mergeCell ref="G22:H22"/>
    <mergeCell ref="L22:M22"/>
    <mergeCell ref="N22:O22"/>
    <mergeCell ref="E23:F23"/>
    <mergeCell ref="G23:H23"/>
    <mergeCell ref="L23:M23"/>
    <mergeCell ref="N23:O23"/>
    <mergeCell ref="E18:F18"/>
    <mergeCell ref="G18:H18"/>
    <mergeCell ref="L18:M18"/>
    <mergeCell ref="N18:O18"/>
    <mergeCell ref="E19:F19"/>
    <mergeCell ref="G19:H19"/>
    <mergeCell ref="L19:M19"/>
    <mergeCell ref="N19:O19"/>
    <mergeCell ref="E20:F20"/>
    <mergeCell ref="G20:H20"/>
    <mergeCell ref="L20:M20"/>
    <mergeCell ref="N20:O20"/>
    <mergeCell ref="E16:F16"/>
    <mergeCell ref="G16:H16"/>
    <mergeCell ref="L16:M16"/>
    <mergeCell ref="N16:O16"/>
    <mergeCell ref="K10:M10"/>
    <mergeCell ref="N10:P10"/>
    <mergeCell ref="E17:F17"/>
    <mergeCell ref="G17:H17"/>
    <mergeCell ref="L17:M17"/>
    <mergeCell ref="N17:O17"/>
    <mergeCell ref="I4:J10"/>
    <mergeCell ref="C11:P11"/>
    <mergeCell ref="C10:E10"/>
    <mergeCell ref="K9:M9"/>
    <mergeCell ref="N9:P9"/>
    <mergeCell ref="B3:Q3"/>
    <mergeCell ref="B2:Q2"/>
    <mergeCell ref="F5:H5"/>
    <mergeCell ref="F6:H6"/>
    <mergeCell ref="F7:H7"/>
    <mergeCell ref="F8:H8"/>
    <mergeCell ref="C4:H4"/>
    <mergeCell ref="C5:E5"/>
    <mergeCell ref="C6:E6"/>
    <mergeCell ref="C7:E7"/>
    <mergeCell ref="C8:E8"/>
    <mergeCell ref="K4:P4"/>
    <mergeCell ref="K5:M5"/>
    <mergeCell ref="K6:M6"/>
    <mergeCell ref="K7:M7"/>
    <mergeCell ref="K8:M8"/>
    <mergeCell ref="N5:P5"/>
    <mergeCell ref="N6:P6"/>
    <mergeCell ref="N7:P7"/>
    <mergeCell ref="N8:P8"/>
    <mergeCell ref="C135:P136"/>
    <mergeCell ref="Q4:Q136"/>
    <mergeCell ref="B4:B34"/>
    <mergeCell ref="A253:P253"/>
    <mergeCell ref="F9:H9"/>
    <mergeCell ref="F10:H10"/>
    <mergeCell ref="E134:F134"/>
    <mergeCell ref="G134:H134"/>
    <mergeCell ref="L134:M134"/>
    <mergeCell ref="N134:O134"/>
    <mergeCell ref="C12:P12"/>
    <mergeCell ref="N14:O14"/>
    <mergeCell ref="E15:F15"/>
    <mergeCell ref="G15:H15"/>
    <mergeCell ref="L15:M15"/>
    <mergeCell ref="N15:O15"/>
    <mergeCell ref="L13:M13"/>
    <mergeCell ref="N13:O13"/>
    <mergeCell ref="E14:F14"/>
    <mergeCell ref="G14:H14"/>
    <mergeCell ref="L14:M14"/>
    <mergeCell ref="E13:F13"/>
    <mergeCell ref="G13:H13"/>
    <mergeCell ref="C9:E9"/>
  </mergeCells>
  <phoneticPr fontId="34" type="noConversion"/>
  <conditionalFormatting sqref="C14:P134">
    <cfRule type="notContainsBlanks" dxfId="120" priority="6">
      <formula>LEN(TRIM(C14))&gt;0</formula>
    </cfRule>
  </conditionalFormatting>
  <conditionalFormatting sqref="D14:D134">
    <cfRule type="containsText" dxfId="119" priority="16" operator="containsText" text="TOPLAM">
      <formula>NOT(ISERROR(SEARCH("TOPLAM",D14)))</formula>
    </cfRule>
  </conditionalFormatting>
  <conditionalFormatting sqref="E14:F134">
    <cfRule type="aboveAverage" dxfId="118" priority="15"/>
  </conditionalFormatting>
  <conditionalFormatting sqref="G14:H134">
    <cfRule type="aboveAverage" dxfId="117" priority="14" stdDev="1"/>
  </conditionalFormatting>
  <conditionalFormatting sqref="I14:I134">
    <cfRule type="aboveAverage" dxfId="116" priority="13"/>
  </conditionalFormatting>
  <conditionalFormatting sqref="J14:J134">
    <cfRule type="aboveAverage" dxfId="115" priority="5"/>
  </conditionalFormatting>
  <conditionalFormatting sqref="K14:K134">
    <cfRule type="aboveAverage" dxfId="114" priority="1"/>
  </conditionalFormatting>
  <dataValidations xWindow="463" yWindow="556" count="3">
    <dataValidation type="whole" allowBlank="1" showErrorMessage="1" errorTitle="UYARI!" error="Taksit sayısını en az 1, en fazla 120 ay olarak girebilirsiniz." sqref="F7:H7" xr:uid="{5CF52A4D-6DDA-4C18-824D-8FF8B7206A34}">
      <formula1>1</formula1>
      <formula2>120</formula2>
    </dataValidation>
    <dataValidation type="list" allowBlank="1" showInputMessage="1" showErrorMessage="1" sqref="F5:H5" xr:uid="{6E95A7D7-7BDB-4DF6-BB70-F1D0DCE33552}">
      <formula1>krediismi</formula1>
    </dataValidation>
    <dataValidation allowBlank="1" showInputMessage="1" showErrorMessage="1" errorTitle="UYARI!" error="Bu bölüme herhangi bir şey yazmayınız!" promptTitle="UYARI!" prompt="Eğer kutucuğu işaretlerseniz BSMV ve KKDF hesaplanır.Konut kredisi hesaplayacaksanız bu kutucuğu işaretlemeyiniz." sqref="F10:H10" xr:uid="{65EE28D6-A2EB-452B-81C9-CB5BA0B35DD1}"/>
  </dataValidations>
  <pageMargins left="0.7" right="0.7" top="0.75" bottom="0.75" header="0.3" footer="0.3"/>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Check Box 4">
              <controlPr defaultSize="0" autoFill="0" autoLine="0" autoPict="0" altText="Hesaplansın">
                <anchor moveWithCells="1">
                  <from>
                    <xdr:col>6</xdr:col>
                    <xdr:colOff>220980</xdr:colOff>
                    <xdr:row>8</xdr:row>
                    <xdr:rowOff>365760</xdr:rowOff>
                  </from>
                  <to>
                    <xdr:col>6</xdr:col>
                    <xdr:colOff>449580</xdr:colOff>
                    <xdr:row>9</xdr:row>
                    <xdr:rowOff>365760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2E20C-5BB9-4E75-A8AC-73F55476122B}">
  <sheetPr codeName="Sayfa30">
    <tabColor rgb="FFFF0000"/>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HAZİRAN!N1&amp;" "&amp;"AYI BORÇ-ALACAK DURUM RAPORU"</f>
        <v>HAZİRAN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275</v>
      </c>
      <c r="Z5" s="200" t="s">
        <v>276</v>
      </c>
      <c r="AA5" s="8"/>
      <c r="AB5" s="8"/>
    </row>
    <row r="6" spans="1:28" ht="24.9" customHeight="1" x14ac:dyDescent="0.3">
      <c r="A6" s="510"/>
      <c r="B6" s="510"/>
      <c r="C6" s="510"/>
      <c r="D6" s="587" t="str">
        <f>HAZİRAN!R2</f>
        <v>Bu Ay Ödenen Borç Toplamı</v>
      </c>
      <c r="E6" s="587"/>
      <c r="F6" s="40">
        <f>HAZİRAN!S2</f>
        <v>0</v>
      </c>
      <c r="G6" s="587" t="str">
        <f>HAZİRAN!T2</f>
        <v>Bu Ay Alınan Alacak Toplamı</v>
      </c>
      <c r="H6" s="587"/>
      <c r="I6" s="40">
        <f>HAZİRAN!U2</f>
        <v>0</v>
      </c>
      <c r="J6" s="591"/>
      <c r="K6" s="592"/>
      <c r="L6" s="592"/>
      <c r="M6" s="592"/>
      <c r="N6" s="592"/>
      <c r="O6" s="593"/>
      <c r="P6" s="560"/>
      <c r="Q6" s="560"/>
      <c r="R6" s="560"/>
      <c r="S6" s="560"/>
      <c r="T6" s="560"/>
      <c r="U6" s="560"/>
      <c r="V6" s="201" t="s">
        <v>28</v>
      </c>
      <c r="W6" s="205">
        <f>NİSANALVER!F6</f>
        <v>0</v>
      </c>
      <c r="X6" s="205">
        <f>NİSANALVER!I6</f>
        <v>0</v>
      </c>
      <c r="Y6" s="205">
        <f>NİSANALVER!F7</f>
        <v>0</v>
      </c>
      <c r="Z6" s="11">
        <f>NİSANALVER!I7</f>
        <v>0</v>
      </c>
      <c r="AA6" s="8"/>
      <c r="AB6" s="8"/>
    </row>
    <row r="7" spans="1:28" ht="24.9" customHeight="1" x14ac:dyDescent="0.3">
      <c r="A7" s="510"/>
      <c r="B7" s="510"/>
      <c r="C7" s="510"/>
      <c r="D7" s="587" t="str">
        <f>HAZİRAN!R3</f>
        <v>Bu Ay Kalan Borç</v>
      </c>
      <c r="E7" s="587"/>
      <c r="F7" s="40">
        <f>HAZİRAN!S3</f>
        <v>0</v>
      </c>
      <c r="G7" s="587" t="str">
        <f>HAZİRAN!T3</f>
        <v>Bu Ay Kalan Alacak</v>
      </c>
      <c r="H7" s="587"/>
      <c r="I7" s="40">
        <f>HAZİRAN!U3</f>
        <v>0</v>
      </c>
      <c r="J7" s="591"/>
      <c r="K7" s="592"/>
      <c r="L7" s="592"/>
      <c r="M7" s="592"/>
      <c r="N7" s="592"/>
      <c r="O7" s="593"/>
      <c r="P7" s="560"/>
      <c r="Q7" s="560"/>
      <c r="R7" s="560"/>
      <c r="S7" s="560"/>
      <c r="T7" s="560"/>
      <c r="U7" s="560"/>
      <c r="V7" s="202" t="s">
        <v>29</v>
      </c>
      <c r="W7" s="205">
        <f>MAYISALVER!F6</f>
        <v>0</v>
      </c>
      <c r="X7" s="205">
        <f>MAYISALVER!I6</f>
        <v>0</v>
      </c>
      <c r="Y7" s="205">
        <f>MAYISALVER!F7</f>
        <v>0</v>
      </c>
      <c r="Z7" s="11">
        <f>MAYISALVER!I7</f>
        <v>0</v>
      </c>
      <c r="AA7" s="8"/>
      <c r="AB7" s="8"/>
    </row>
    <row r="8" spans="1:28" ht="24.9" customHeight="1" x14ac:dyDescent="0.3">
      <c r="A8" s="510"/>
      <c r="B8" s="510"/>
      <c r="C8" s="510"/>
      <c r="D8" s="587" t="str">
        <f>HAZİRAN!R4</f>
        <v>Genel Ödenen Borç</v>
      </c>
      <c r="E8" s="587"/>
      <c r="F8" s="40">
        <f>HAZİRAN!S4</f>
        <v>0</v>
      </c>
      <c r="G8" s="587" t="str">
        <f>HAZİRAN!T4</f>
        <v>Genel Alınan Alacak</v>
      </c>
      <c r="H8" s="587"/>
      <c r="I8" s="40">
        <f>HAZİRAN!U4</f>
        <v>0</v>
      </c>
      <c r="J8" s="591"/>
      <c r="K8" s="592"/>
      <c r="L8" s="592"/>
      <c r="M8" s="592"/>
      <c r="N8" s="592"/>
      <c r="O8" s="593"/>
      <c r="P8" s="560"/>
      <c r="Q8" s="560"/>
      <c r="R8" s="560"/>
      <c r="S8" s="560"/>
      <c r="T8" s="560"/>
      <c r="U8" s="560"/>
      <c r="V8" s="202" t="s">
        <v>30</v>
      </c>
      <c r="W8" s="11">
        <f>F6</f>
        <v>0</v>
      </c>
      <c r="X8" s="11">
        <f>I6</f>
        <v>0</v>
      </c>
      <c r="Y8" s="11">
        <f>F7</f>
        <v>0</v>
      </c>
      <c r="Z8" s="11">
        <f>I7</f>
        <v>0</v>
      </c>
      <c r="AA8" s="8"/>
      <c r="AB8" s="8"/>
    </row>
    <row r="9" spans="1:28" ht="24.6" customHeight="1" x14ac:dyDescent="0.3">
      <c r="A9" s="510"/>
      <c r="B9" s="510"/>
      <c r="C9" s="510"/>
      <c r="D9" s="587" t="str">
        <f>HAZİRAN!R5</f>
        <v>Genel Kalan Borç</v>
      </c>
      <c r="E9" s="587"/>
      <c r="F9" s="40">
        <f>HAZİRAN!S5</f>
        <v>0</v>
      </c>
      <c r="G9" s="587" t="str">
        <f>HAZİRAN!T5</f>
        <v>Genel Kalan Alacak</v>
      </c>
      <c r="H9" s="587"/>
      <c r="I9" s="40">
        <f>HAZİRAN!U5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HAZİRAN!N8</f>
        <v>0</v>
      </c>
      <c r="E12" s="575">
        <f>HAZİRAN!O8</f>
        <v>0</v>
      </c>
      <c r="F12" s="576"/>
      <c r="G12" s="57">
        <f>HAZİRAN!P8</f>
        <v>0</v>
      </c>
      <c r="H12" s="577" t="str">
        <f>IF(HAZİRAN!Q8=" "," ",IF(HAZİRAN!Q8=0,"Borç Bitti",HAZİRAN!Q8))</f>
        <v/>
      </c>
      <c r="I12" s="578"/>
      <c r="J12" s="51">
        <f>HAZİRAN!R8</f>
        <v>0</v>
      </c>
      <c r="K12" s="575">
        <f>HAZİRAN!S8</f>
        <v>0</v>
      </c>
      <c r="L12" s="576"/>
      <c r="M12" s="57">
        <f>HAZİRAN!T8</f>
        <v>0</v>
      </c>
      <c r="N12" s="577" t="str">
        <f>IF(HAZİRAN!U8=" "," ",IF(HAZİRAN!U8=0,"Alacak Bitti",HAZİRAN!U8))</f>
        <v/>
      </c>
      <c r="O12" s="608"/>
      <c r="P12" s="560"/>
      <c r="Q12" s="560"/>
      <c r="R12" s="560"/>
      <c r="S12" s="560"/>
      <c r="T12" s="560"/>
      <c r="U12" s="560"/>
    </row>
    <row r="13" spans="1:28" ht="18" customHeight="1" x14ac:dyDescent="0.3">
      <c r="A13" s="510"/>
      <c r="B13" s="510"/>
      <c r="C13" s="510"/>
      <c r="D13" s="58">
        <f>HAZİRAN!N9</f>
        <v>0</v>
      </c>
      <c r="E13" s="581">
        <f>HAZİRAN!O9</f>
        <v>0</v>
      </c>
      <c r="F13" s="582"/>
      <c r="G13" s="59">
        <f>HAZİRAN!P9</f>
        <v>0</v>
      </c>
      <c r="H13" s="583" t="str">
        <f>IF(HAZİRAN!Q9=" "," ",IF(HAZİRAN!Q9=0,"Borç Bitti",HAZİRAN!Q9))</f>
        <v/>
      </c>
      <c r="I13" s="584"/>
      <c r="J13" s="60">
        <f>HAZİRAN!R9</f>
        <v>0</v>
      </c>
      <c r="K13" s="581">
        <f>HAZİRAN!S9</f>
        <v>0</v>
      </c>
      <c r="L13" s="582"/>
      <c r="M13" s="59">
        <f>HAZİRAN!T9</f>
        <v>0</v>
      </c>
      <c r="N13" s="583" t="str">
        <f>IF(HAZİRAN!U9=" "," ",IF(HAZİRAN!U9=0,"Alacak Bitti",HAZİRAN!U9))</f>
        <v/>
      </c>
      <c r="O13" s="609"/>
      <c r="P13" s="560"/>
      <c r="Q13" s="560"/>
      <c r="R13" s="560"/>
      <c r="S13" s="560"/>
      <c r="T13" s="560"/>
      <c r="U13" s="560"/>
    </row>
    <row r="14" spans="1:28" ht="18" customHeight="1" x14ac:dyDescent="0.3">
      <c r="A14" s="510"/>
      <c r="B14" s="510"/>
      <c r="C14" s="510"/>
      <c r="D14" s="47">
        <f>HAZİRAN!N10</f>
        <v>0</v>
      </c>
      <c r="E14" s="575">
        <f>HAZİRAN!O10</f>
        <v>0</v>
      </c>
      <c r="F14" s="576"/>
      <c r="G14" s="57">
        <f>HAZİRAN!P10</f>
        <v>0</v>
      </c>
      <c r="H14" s="577" t="str">
        <f>IF(HAZİRAN!Q10=" "," ",IF(HAZİRAN!Q10=0,"Borç Bitti",HAZİRAN!Q10))</f>
        <v/>
      </c>
      <c r="I14" s="578"/>
      <c r="J14" s="51">
        <f>HAZİRAN!R10</f>
        <v>0</v>
      </c>
      <c r="K14" s="575">
        <f>HAZİRAN!S10</f>
        <v>0</v>
      </c>
      <c r="L14" s="576"/>
      <c r="M14" s="57">
        <f>HAZİRAN!T10</f>
        <v>0</v>
      </c>
      <c r="N14" s="577" t="str">
        <f>IF(HAZİRAN!U10=" "," ",IF(HAZİRAN!U10=0,"Alacak Bitti",HAZİRAN!U10))</f>
        <v/>
      </c>
      <c r="O14" s="608"/>
      <c r="P14" s="560"/>
      <c r="Q14" s="560"/>
      <c r="R14" s="560"/>
      <c r="S14" s="560"/>
      <c r="T14" s="560"/>
      <c r="U14" s="560"/>
    </row>
    <row r="15" spans="1:28" ht="18" customHeight="1" x14ac:dyDescent="0.3">
      <c r="A15" s="510"/>
      <c r="B15" s="510"/>
      <c r="C15" s="510"/>
      <c r="D15" s="58">
        <f>HAZİRAN!N11</f>
        <v>0</v>
      </c>
      <c r="E15" s="581">
        <f>HAZİRAN!O11</f>
        <v>0</v>
      </c>
      <c r="F15" s="582"/>
      <c r="G15" s="59">
        <f>HAZİRAN!P11</f>
        <v>0</v>
      </c>
      <c r="H15" s="583" t="str">
        <f>IF(HAZİRAN!Q11=" "," ",IF(HAZİRAN!Q11=0,"Borç Bitti",HAZİRAN!Q11))</f>
        <v/>
      </c>
      <c r="I15" s="584"/>
      <c r="J15" s="60">
        <f>HAZİRAN!R11</f>
        <v>0</v>
      </c>
      <c r="K15" s="581">
        <f>HAZİRAN!S11</f>
        <v>0</v>
      </c>
      <c r="L15" s="582"/>
      <c r="M15" s="59">
        <f>HAZİRAN!T11</f>
        <v>0</v>
      </c>
      <c r="N15" s="583" t="str">
        <f>IF(HAZİRAN!U11=" "," ",IF(HAZİRAN!U11=0,"Alacak Bitti",HAZİRAN!U11))</f>
        <v/>
      </c>
      <c r="O15" s="609"/>
      <c r="P15" s="560"/>
      <c r="Q15" s="560"/>
      <c r="R15" s="560"/>
      <c r="S15" s="560"/>
      <c r="T15" s="560"/>
      <c r="U15" s="560"/>
    </row>
    <row r="16" spans="1:28" ht="18" customHeight="1" x14ac:dyDescent="0.3">
      <c r="A16" s="510"/>
      <c r="B16" s="510"/>
      <c r="C16" s="510"/>
      <c r="D16" s="47">
        <f>HAZİRAN!N12</f>
        <v>0</v>
      </c>
      <c r="E16" s="575">
        <f>HAZİRAN!O12</f>
        <v>0</v>
      </c>
      <c r="F16" s="576"/>
      <c r="G16" s="57">
        <f>HAZİRAN!P12</f>
        <v>0</v>
      </c>
      <c r="H16" s="577" t="str">
        <f>IF(HAZİRAN!Q12=" "," ",IF(HAZİRAN!Q12=0,"Borç Bitti",HAZİRAN!Q12))</f>
        <v/>
      </c>
      <c r="I16" s="578"/>
      <c r="J16" s="51">
        <f>HAZİRAN!R12</f>
        <v>0</v>
      </c>
      <c r="K16" s="575">
        <f>HAZİRAN!S12</f>
        <v>0</v>
      </c>
      <c r="L16" s="576"/>
      <c r="M16" s="57">
        <f>HAZİRAN!T12</f>
        <v>0</v>
      </c>
      <c r="N16" s="577" t="str">
        <f>IF(HAZİRAN!U12=" "," ",IF(HAZİRAN!U12=0,"Alacak Bitti",HAZİRAN!U12))</f>
        <v/>
      </c>
      <c r="O16" s="608"/>
      <c r="P16" s="560"/>
      <c r="Q16" s="560"/>
      <c r="R16" s="560"/>
      <c r="S16" s="560"/>
      <c r="T16" s="560"/>
      <c r="U16" s="560"/>
    </row>
    <row r="17" spans="1:21" ht="18" customHeight="1" x14ac:dyDescent="0.3">
      <c r="A17" s="510"/>
      <c r="B17" s="510"/>
      <c r="C17" s="510"/>
      <c r="D17" s="58">
        <f>HAZİRAN!N13</f>
        <v>0</v>
      </c>
      <c r="E17" s="581">
        <f>HAZİRAN!O13</f>
        <v>0</v>
      </c>
      <c r="F17" s="582"/>
      <c r="G17" s="59">
        <f>HAZİRAN!P13</f>
        <v>0</v>
      </c>
      <c r="H17" s="583" t="str">
        <f>IF(HAZİRAN!Q13=" "," ",IF(HAZİRAN!Q13=0,"Borç Bitti",HAZİRAN!Q13))</f>
        <v/>
      </c>
      <c r="I17" s="584"/>
      <c r="J17" s="60">
        <f>HAZİRAN!R13</f>
        <v>0</v>
      </c>
      <c r="K17" s="581">
        <f>HAZİRAN!S13</f>
        <v>0</v>
      </c>
      <c r="L17" s="582"/>
      <c r="M17" s="59">
        <f>HAZİRAN!T13</f>
        <v>0</v>
      </c>
      <c r="N17" s="583" t="str">
        <f>IF(HAZİRAN!U13=" "," ",IF(HAZİRAN!U13=0,"Alacak Bitti",HAZİRAN!U13))</f>
        <v/>
      </c>
      <c r="O17" s="609"/>
      <c r="P17" s="560"/>
      <c r="Q17" s="560"/>
      <c r="R17" s="560"/>
      <c r="S17" s="560"/>
      <c r="T17" s="560"/>
      <c r="U17" s="560"/>
    </row>
    <row r="18" spans="1:21" ht="18" customHeight="1" x14ac:dyDescent="0.3">
      <c r="A18" s="510"/>
      <c r="B18" s="510"/>
      <c r="C18" s="510"/>
      <c r="D18" s="47">
        <f>HAZİRAN!N14</f>
        <v>0</v>
      </c>
      <c r="E18" s="575">
        <f>HAZİRAN!O14</f>
        <v>0</v>
      </c>
      <c r="F18" s="576"/>
      <c r="G18" s="57">
        <f>HAZİRAN!P14</f>
        <v>0</v>
      </c>
      <c r="H18" s="577" t="str">
        <f>IF(HAZİRAN!Q14=" "," ",IF(HAZİRAN!Q14=0,"Borç Bitti",HAZİRAN!Q14))</f>
        <v/>
      </c>
      <c r="I18" s="578"/>
      <c r="J18" s="51">
        <f>HAZİRAN!R14</f>
        <v>0</v>
      </c>
      <c r="K18" s="575">
        <f>HAZİRAN!S14</f>
        <v>0</v>
      </c>
      <c r="L18" s="576"/>
      <c r="M18" s="57">
        <f>HAZİRAN!T14</f>
        <v>0</v>
      </c>
      <c r="N18" s="577" t="str">
        <f>IF(HAZİRAN!U14=" "," ",IF(HAZİRAN!U14=0,"Alacak Bitti",HAZİRAN!U14))</f>
        <v/>
      </c>
      <c r="O18" s="608"/>
      <c r="P18" s="560"/>
      <c r="Q18" s="560"/>
      <c r="R18" s="560"/>
      <c r="S18" s="560"/>
      <c r="T18" s="560"/>
      <c r="U18" s="560"/>
    </row>
    <row r="19" spans="1:21" ht="18" customHeight="1" x14ac:dyDescent="0.3">
      <c r="A19" s="510"/>
      <c r="B19" s="510"/>
      <c r="C19" s="510"/>
      <c r="D19" s="58">
        <f>HAZİRAN!N15</f>
        <v>0</v>
      </c>
      <c r="E19" s="581">
        <f>HAZİRAN!O15</f>
        <v>0</v>
      </c>
      <c r="F19" s="582"/>
      <c r="G19" s="59">
        <f>HAZİRAN!P15</f>
        <v>0</v>
      </c>
      <c r="H19" s="583" t="str">
        <f>IF(HAZİRAN!Q15=" "," ",IF(HAZİRAN!Q15=0,"Borç Bitti",HAZİRAN!Q15))</f>
        <v/>
      </c>
      <c r="I19" s="584"/>
      <c r="J19" s="60">
        <f>HAZİRAN!R15</f>
        <v>0</v>
      </c>
      <c r="K19" s="581">
        <f>HAZİRAN!S15</f>
        <v>0</v>
      </c>
      <c r="L19" s="582"/>
      <c r="M19" s="59">
        <f>HAZİRAN!T15</f>
        <v>0</v>
      </c>
      <c r="N19" s="583" t="str">
        <f>IF(HAZİRAN!U15=" "," ",IF(HAZİRAN!U15=0,"Alacak Bitti",HAZİRAN!U15))</f>
        <v/>
      </c>
      <c r="O19" s="609"/>
      <c r="P19" s="560"/>
      <c r="Q19" s="560"/>
      <c r="R19" s="560"/>
      <c r="S19" s="560"/>
      <c r="T19" s="560"/>
      <c r="U19" s="560"/>
    </row>
    <row r="20" spans="1:21" ht="18" customHeight="1" x14ac:dyDescent="0.3">
      <c r="A20" s="510"/>
      <c r="B20" s="510"/>
      <c r="C20" s="510"/>
      <c r="D20" s="47">
        <f>HAZİRAN!N16</f>
        <v>0</v>
      </c>
      <c r="E20" s="575">
        <f>HAZİRAN!O16</f>
        <v>0</v>
      </c>
      <c r="F20" s="576"/>
      <c r="G20" s="57">
        <f>HAZİRAN!P16</f>
        <v>0</v>
      </c>
      <c r="H20" s="577" t="str">
        <f>IF(HAZİRAN!Q16=" "," ",IF(HAZİRAN!Q16=0,"Borç Bitti",HAZİRAN!Q16))</f>
        <v/>
      </c>
      <c r="I20" s="578"/>
      <c r="J20" s="51">
        <f>HAZİRAN!R16</f>
        <v>0</v>
      </c>
      <c r="K20" s="575">
        <f>HAZİRAN!S16</f>
        <v>0</v>
      </c>
      <c r="L20" s="576"/>
      <c r="M20" s="57">
        <f>HAZİRAN!T16</f>
        <v>0</v>
      </c>
      <c r="N20" s="577" t="str">
        <f>IF(HAZİRAN!U16=" "," ",IF(HAZİRAN!U16=0,"Alacak Bitti",HAZİRAN!U16))</f>
        <v/>
      </c>
      <c r="O20" s="608"/>
      <c r="P20" s="560"/>
      <c r="Q20" s="560"/>
      <c r="R20" s="560"/>
      <c r="S20" s="560"/>
      <c r="T20" s="560"/>
      <c r="U20" s="560"/>
    </row>
    <row r="21" spans="1:21" ht="18" customHeight="1" x14ac:dyDescent="0.3">
      <c r="A21" s="510"/>
      <c r="B21" s="510"/>
      <c r="C21" s="510"/>
      <c r="D21" s="58">
        <f>HAZİRAN!N17</f>
        <v>0</v>
      </c>
      <c r="E21" s="581">
        <f>HAZİRAN!O17</f>
        <v>0</v>
      </c>
      <c r="F21" s="582"/>
      <c r="G21" s="59">
        <f>HAZİRAN!P17</f>
        <v>0</v>
      </c>
      <c r="H21" s="583" t="str">
        <f>IF(HAZİRAN!Q17=" "," ",IF(HAZİRAN!Q17=0,"Borç Bitti",HAZİRAN!Q17))</f>
        <v/>
      </c>
      <c r="I21" s="584"/>
      <c r="J21" s="60">
        <f>HAZİRAN!R17</f>
        <v>0</v>
      </c>
      <c r="K21" s="581">
        <f>HAZİRAN!S17</f>
        <v>0</v>
      </c>
      <c r="L21" s="582"/>
      <c r="M21" s="59">
        <f>HAZİRAN!T17</f>
        <v>0</v>
      </c>
      <c r="N21" s="583" t="str">
        <f>IF(HAZİRAN!U17=" "," ",IF(HAZİRAN!U17=0,"Alacak Bitti",HAZİRAN!U17))</f>
        <v/>
      </c>
      <c r="O21" s="609"/>
      <c r="P21" s="560"/>
      <c r="Q21" s="560"/>
      <c r="R21" s="560"/>
      <c r="S21" s="560"/>
      <c r="T21" s="560"/>
      <c r="U21" s="560"/>
    </row>
    <row r="22" spans="1:21" ht="18" customHeight="1" x14ac:dyDescent="0.3">
      <c r="A22" s="510"/>
      <c r="B22" s="510"/>
      <c r="C22" s="510"/>
      <c r="D22" s="47">
        <f>HAZİRAN!N18</f>
        <v>0</v>
      </c>
      <c r="E22" s="575">
        <f>HAZİRAN!O18</f>
        <v>0</v>
      </c>
      <c r="F22" s="576"/>
      <c r="G22" s="57">
        <f>HAZİRAN!P18</f>
        <v>0</v>
      </c>
      <c r="H22" s="577" t="str">
        <f>IF(HAZİRAN!Q18=" "," ",IF(HAZİRAN!Q18=0,"Borç Bitti",HAZİRAN!Q18))</f>
        <v/>
      </c>
      <c r="I22" s="578"/>
      <c r="J22" s="51">
        <f>HAZİRAN!R18</f>
        <v>0</v>
      </c>
      <c r="K22" s="575">
        <f>HAZİRAN!S18</f>
        <v>0</v>
      </c>
      <c r="L22" s="576"/>
      <c r="M22" s="57">
        <f>HAZİRAN!T18</f>
        <v>0</v>
      </c>
      <c r="N22" s="577" t="str">
        <f>IF(HAZİRAN!U18=" "," ",IF(HAZİRAN!U18=0,"Alacak Bitti",HAZİRAN!U18))</f>
        <v/>
      </c>
      <c r="O22" s="608"/>
      <c r="P22" s="560"/>
      <c r="Q22" s="560"/>
      <c r="R22" s="560"/>
      <c r="S22" s="560"/>
      <c r="T22" s="560"/>
      <c r="U22" s="560"/>
    </row>
    <row r="23" spans="1:21" ht="18" customHeight="1" x14ac:dyDescent="0.3">
      <c r="A23" s="510"/>
      <c r="B23" s="510"/>
      <c r="C23" s="510"/>
      <c r="D23" s="58">
        <f>HAZİRAN!N19</f>
        <v>0</v>
      </c>
      <c r="E23" s="581">
        <f>HAZİRAN!O19</f>
        <v>0</v>
      </c>
      <c r="F23" s="582"/>
      <c r="G23" s="59">
        <f>HAZİRAN!P19</f>
        <v>0</v>
      </c>
      <c r="H23" s="583" t="str">
        <f>IF(HAZİRAN!Q19=" "," ",IF(HAZİRAN!Q19=0,"Borç Bitti",HAZİRAN!Q19))</f>
        <v/>
      </c>
      <c r="I23" s="584"/>
      <c r="J23" s="60">
        <f>HAZİRAN!R19</f>
        <v>0</v>
      </c>
      <c r="K23" s="581">
        <f>HAZİRAN!S19</f>
        <v>0</v>
      </c>
      <c r="L23" s="582"/>
      <c r="M23" s="59">
        <f>HAZİRAN!T19</f>
        <v>0</v>
      </c>
      <c r="N23" s="583" t="str">
        <f>IF(HAZİRAN!U19=" "," ",IF(HAZİRAN!U19=0,"Alacak Bitti",HAZİRAN!U19))</f>
        <v/>
      </c>
      <c r="O23" s="609"/>
      <c r="P23" s="560"/>
      <c r="Q23" s="560"/>
      <c r="R23" s="560"/>
      <c r="S23" s="560"/>
      <c r="T23" s="560"/>
      <c r="U23" s="560"/>
    </row>
    <row r="24" spans="1:21" ht="18" customHeight="1" x14ac:dyDescent="0.3">
      <c r="A24" s="510"/>
      <c r="B24" s="510"/>
      <c r="C24" s="510"/>
      <c r="D24" s="47">
        <f>HAZİRAN!N20</f>
        <v>0</v>
      </c>
      <c r="E24" s="575">
        <f>HAZİRAN!O20</f>
        <v>0</v>
      </c>
      <c r="F24" s="576"/>
      <c r="G24" s="57">
        <f>HAZİRAN!P20</f>
        <v>0</v>
      </c>
      <c r="H24" s="577" t="str">
        <f>IF(HAZİRAN!Q20=" "," ",IF(HAZİRAN!Q20=0,"Borç Bitti",HAZİRAN!Q20))</f>
        <v/>
      </c>
      <c r="I24" s="578"/>
      <c r="J24" s="51">
        <f>HAZİRAN!R20</f>
        <v>0</v>
      </c>
      <c r="K24" s="575">
        <f>HAZİRAN!S20</f>
        <v>0</v>
      </c>
      <c r="L24" s="576"/>
      <c r="M24" s="57">
        <f>HAZİRAN!T20</f>
        <v>0</v>
      </c>
      <c r="N24" s="577" t="str">
        <f>IF(HAZİRAN!U20=" "," ",IF(HAZİRAN!U20=0,"Alacak Bitti",HAZİRAN!U20))</f>
        <v/>
      </c>
      <c r="O24" s="608"/>
      <c r="P24" s="560"/>
      <c r="Q24" s="560"/>
      <c r="R24" s="560"/>
      <c r="S24" s="560"/>
      <c r="T24" s="560"/>
      <c r="U24" s="560"/>
    </row>
    <row r="25" spans="1:21" ht="18" customHeight="1" x14ac:dyDescent="0.3">
      <c r="A25" s="510"/>
      <c r="B25" s="510"/>
      <c r="C25" s="510"/>
      <c r="D25" s="58">
        <f>HAZİRAN!N21</f>
        <v>0</v>
      </c>
      <c r="E25" s="581">
        <f>HAZİRAN!O21</f>
        <v>0</v>
      </c>
      <c r="F25" s="582"/>
      <c r="G25" s="59">
        <f>HAZİRAN!P21</f>
        <v>0</v>
      </c>
      <c r="H25" s="583" t="str">
        <f>IF(HAZİRAN!Q21=" "," ",IF(HAZİRAN!Q21=0,"Borç Bitti",HAZİRAN!Q21))</f>
        <v/>
      </c>
      <c r="I25" s="584"/>
      <c r="J25" s="60">
        <f>HAZİRAN!R21</f>
        <v>0</v>
      </c>
      <c r="K25" s="581">
        <f>HAZİRAN!S21</f>
        <v>0</v>
      </c>
      <c r="L25" s="582"/>
      <c r="M25" s="59">
        <f>HAZİRAN!T21</f>
        <v>0</v>
      </c>
      <c r="N25" s="583" t="str">
        <f>IF(HAZİRAN!U21=" "," ",IF(HAZİRAN!U21=0,"Alacak Bitti",HAZİRAN!U21))</f>
        <v/>
      </c>
      <c r="O25" s="609"/>
      <c r="P25" s="560"/>
      <c r="Q25" s="560"/>
      <c r="R25" s="560"/>
      <c r="S25" s="560"/>
      <c r="T25" s="560"/>
      <c r="U25" s="560"/>
    </row>
    <row r="26" spans="1:21" ht="18" customHeight="1" x14ac:dyDescent="0.3">
      <c r="A26" s="510"/>
      <c r="B26" s="510"/>
      <c r="C26" s="510"/>
      <c r="D26" s="47">
        <f>HAZİRAN!N22</f>
        <v>0</v>
      </c>
      <c r="E26" s="575">
        <f>HAZİRAN!O22</f>
        <v>0</v>
      </c>
      <c r="F26" s="576"/>
      <c r="G26" s="57">
        <f>HAZİRAN!P22</f>
        <v>0</v>
      </c>
      <c r="H26" s="577" t="str">
        <f>IF(HAZİRAN!Q22=" "," ",IF(HAZİRAN!Q22=0,"Borç Bitti",HAZİRAN!Q22))</f>
        <v/>
      </c>
      <c r="I26" s="578"/>
      <c r="J26" s="51">
        <f>HAZİRAN!R22</f>
        <v>0</v>
      </c>
      <c r="K26" s="575">
        <f>HAZİRAN!S22</f>
        <v>0</v>
      </c>
      <c r="L26" s="576"/>
      <c r="M26" s="57">
        <f>HAZİRAN!T22</f>
        <v>0</v>
      </c>
      <c r="N26" s="577" t="str">
        <f>IF(HAZİRAN!U22=" "," ",IF(HAZİRAN!U22=0,"Alacak Bitti",HAZİRAN!U22))</f>
        <v/>
      </c>
      <c r="O26" s="608"/>
      <c r="P26" s="560"/>
      <c r="Q26" s="560"/>
      <c r="R26" s="560"/>
      <c r="S26" s="560"/>
      <c r="T26" s="560"/>
      <c r="U26" s="560"/>
    </row>
    <row r="27" spans="1:21" ht="18" customHeight="1" x14ac:dyDescent="0.3">
      <c r="A27" s="510"/>
      <c r="B27" s="510"/>
      <c r="C27" s="510"/>
      <c r="D27" s="58">
        <f>HAZİRAN!N23</f>
        <v>0</v>
      </c>
      <c r="E27" s="581">
        <f>HAZİRAN!O23</f>
        <v>0</v>
      </c>
      <c r="F27" s="582"/>
      <c r="G27" s="59">
        <f>HAZİRAN!P23</f>
        <v>0</v>
      </c>
      <c r="H27" s="583" t="str">
        <f>IF(HAZİRAN!Q23=" "," ",IF(HAZİRAN!Q23=0,"Borç Bitti",HAZİRAN!Q23))</f>
        <v/>
      </c>
      <c r="I27" s="584"/>
      <c r="J27" s="60">
        <f>HAZİRAN!R23</f>
        <v>0</v>
      </c>
      <c r="K27" s="581">
        <f>HAZİRAN!S23</f>
        <v>0</v>
      </c>
      <c r="L27" s="582"/>
      <c r="M27" s="59">
        <f>HAZİRAN!T23</f>
        <v>0</v>
      </c>
      <c r="N27" s="583" t="str">
        <f>IF(HAZİRAN!U23=" "," ",IF(HAZİRAN!U23=0,"Alacak Bitti",HAZİRAN!U23))</f>
        <v/>
      </c>
      <c r="O27" s="609"/>
      <c r="P27" s="560"/>
      <c r="Q27" s="560"/>
      <c r="R27" s="560"/>
      <c r="S27" s="560"/>
      <c r="T27" s="560"/>
      <c r="U27" s="560"/>
    </row>
    <row r="28" spans="1:21" ht="18" customHeight="1" x14ac:dyDescent="0.3">
      <c r="A28" s="510"/>
      <c r="B28" s="510"/>
      <c r="C28" s="510"/>
      <c r="D28" s="47">
        <f>HAZİRAN!N24</f>
        <v>0</v>
      </c>
      <c r="E28" s="575">
        <f>HAZİRAN!O24</f>
        <v>0</v>
      </c>
      <c r="F28" s="576"/>
      <c r="G28" s="57">
        <f>HAZİRAN!P24</f>
        <v>0</v>
      </c>
      <c r="H28" s="577" t="str">
        <f>IF(HAZİRAN!Q24=" "," ",IF(HAZİRAN!Q24=0,"Borç Bitti",HAZİRAN!Q24))</f>
        <v/>
      </c>
      <c r="I28" s="578"/>
      <c r="J28" s="51">
        <f>HAZİRAN!R24</f>
        <v>0</v>
      </c>
      <c r="K28" s="575">
        <f>HAZİRAN!S24</f>
        <v>0</v>
      </c>
      <c r="L28" s="576"/>
      <c r="M28" s="57">
        <f>HAZİRAN!T24</f>
        <v>0</v>
      </c>
      <c r="N28" s="577" t="str">
        <f>IF(HAZİRAN!U24=" "," ",IF(HAZİRAN!U24=0,"Alacak Bitti",HAZİRAN!U24))</f>
        <v/>
      </c>
      <c r="O28" s="608"/>
      <c r="P28" s="560"/>
      <c r="Q28" s="560"/>
      <c r="R28" s="560"/>
      <c r="S28" s="560"/>
      <c r="T28" s="560"/>
      <c r="U28" s="560"/>
    </row>
    <row r="29" spans="1:21" ht="18" customHeight="1" x14ac:dyDescent="0.3">
      <c r="A29" s="510"/>
      <c r="B29" s="510"/>
      <c r="C29" s="510"/>
      <c r="D29" s="58">
        <f>HAZİRAN!N25</f>
        <v>0</v>
      </c>
      <c r="E29" s="581">
        <f>HAZİRAN!O25</f>
        <v>0</v>
      </c>
      <c r="F29" s="582"/>
      <c r="G29" s="59">
        <f>HAZİRAN!P25</f>
        <v>0</v>
      </c>
      <c r="H29" s="583" t="str">
        <f>IF(HAZİRAN!Q25=" "," ",IF(HAZİRAN!Q25=0,"Borç Bitti",HAZİRAN!Q25))</f>
        <v/>
      </c>
      <c r="I29" s="584"/>
      <c r="J29" s="60">
        <f>HAZİRAN!R25</f>
        <v>0</v>
      </c>
      <c r="K29" s="581">
        <f>HAZİRAN!S25</f>
        <v>0</v>
      </c>
      <c r="L29" s="582"/>
      <c r="M29" s="59">
        <f>HAZİRAN!T25</f>
        <v>0</v>
      </c>
      <c r="N29" s="583" t="str">
        <f>IF(HAZİRAN!U25=" "," ",IF(HAZİRAN!U25=0,"Alacak Bitti",HAZİRAN!U25))</f>
        <v/>
      </c>
      <c r="O29" s="609"/>
      <c r="P29" s="560"/>
      <c r="Q29" s="560"/>
      <c r="R29" s="560"/>
      <c r="S29" s="560"/>
      <c r="T29" s="560"/>
      <c r="U29" s="560"/>
    </row>
    <row r="30" spans="1:21" ht="18" customHeight="1" x14ac:dyDescent="0.3">
      <c r="A30" s="510"/>
      <c r="B30" s="510"/>
      <c r="C30" s="510"/>
      <c r="D30" s="47">
        <f>HAZİRAN!N26</f>
        <v>0</v>
      </c>
      <c r="E30" s="575">
        <f>HAZİRAN!O26</f>
        <v>0</v>
      </c>
      <c r="F30" s="576"/>
      <c r="G30" s="57">
        <f>HAZİRAN!P26</f>
        <v>0</v>
      </c>
      <c r="H30" s="577" t="str">
        <f>IF(HAZİRAN!Q26=" "," ",IF(HAZİRAN!Q26=0,"Borç Bitti",HAZİRAN!Q26))</f>
        <v/>
      </c>
      <c r="I30" s="578"/>
      <c r="J30" s="51">
        <f>HAZİRAN!R26</f>
        <v>0</v>
      </c>
      <c r="K30" s="575">
        <f>HAZİRAN!S26</f>
        <v>0</v>
      </c>
      <c r="L30" s="576"/>
      <c r="M30" s="57">
        <f>HAZİRAN!T26</f>
        <v>0</v>
      </c>
      <c r="N30" s="577" t="str">
        <f>IF(HAZİRAN!U26=" "," ",IF(HAZİRAN!U26=0,"Alacak Bitti",HAZİRAN!U26))</f>
        <v/>
      </c>
      <c r="O30" s="608"/>
      <c r="P30" s="560"/>
      <c r="Q30" s="560"/>
      <c r="R30" s="560"/>
      <c r="S30" s="560"/>
      <c r="T30" s="560"/>
      <c r="U30" s="560"/>
    </row>
    <row r="31" spans="1:21" ht="18" customHeight="1" x14ac:dyDescent="0.3">
      <c r="A31" s="510"/>
      <c r="B31" s="510"/>
      <c r="C31" s="510"/>
      <c r="D31" s="58">
        <f>HAZİRAN!N27</f>
        <v>0</v>
      </c>
      <c r="E31" s="581">
        <f>HAZİRAN!O27</f>
        <v>0</v>
      </c>
      <c r="F31" s="582"/>
      <c r="G31" s="59">
        <f>HAZİRAN!P27</f>
        <v>0</v>
      </c>
      <c r="H31" s="583" t="str">
        <f>IF(HAZİRAN!Q27=" "," ",IF(HAZİRAN!Q27=0,"Borç Bitti",HAZİRAN!Q27))</f>
        <v/>
      </c>
      <c r="I31" s="584"/>
      <c r="J31" s="60">
        <f>HAZİRAN!R27</f>
        <v>0</v>
      </c>
      <c r="K31" s="581">
        <f>HAZİRAN!S27</f>
        <v>0</v>
      </c>
      <c r="L31" s="582"/>
      <c r="M31" s="59">
        <f>HAZİRAN!T27</f>
        <v>0</v>
      </c>
      <c r="N31" s="583" t="str">
        <f>IF(HAZİRAN!U27=" "," ",IF(HAZİRAN!U27=0,"Alacak Bitti",HAZİRAN!U27))</f>
        <v/>
      </c>
      <c r="O31" s="609"/>
      <c r="P31" s="560"/>
      <c r="Q31" s="560"/>
      <c r="R31" s="560"/>
      <c r="S31" s="560"/>
      <c r="T31" s="560"/>
      <c r="U31" s="560"/>
    </row>
    <row r="32" spans="1:21" ht="18" customHeight="1" x14ac:dyDescent="0.3">
      <c r="A32" s="510"/>
      <c r="B32" s="510"/>
      <c r="C32" s="510"/>
      <c r="D32" s="47">
        <f>HAZİRAN!N28</f>
        <v>0</v>
      </c>
      <c r="E32" s="575">
        <f>HAZİRAN!O28</f>
        <v>0</v>
      </c>
      <c r="F32" s="576"/>
      <c r="G32" s="57">
        <f>HAZİRAN!P28</f>
        <v>0</v>
      </c>
      <c r="H32" s="577" t="str">
        <f>IF(HAZİRAN!Q28=" "," ",IF(HAZİRAN!Q28=0,"Borç Bitti",HAZİRAN!Q28))</f>
        <v/>
      </c>
      <c r="I32" s="578"/>
      <c r="J32" s="51">
        <f>HAZİRAN!R28</f>
        <v>0</v>
      </c>
      <c r="K32" s="575">
        <f>HAZİRAN!S28</f>
        <v>0</v>
      </c>
      <c r="L32" s="576"/>
      <c r="M32" s="57">
        <f>HAZİRAN!T28</f>
        <v>0</v>
      </c>
      <c r="N32" s="577" t="str">
        <f>IF(HAZİRAN!U28=" "," ",IF(HAZİRAN!U28=0,"Alacak Bitti",HAZİRAN!U28))</f>
        <v/>
      </c>
      <c r="O32" s="608"/>
      <c r="P32" s="560"/>
      <c r="Q32" s="560"/>
      <c r="R32" s="560"/>
      <c r="S32" s="560"/>
      <c r="T32" s="560"/>
      <c r="U32" s="560"/>
    </row>
    <row r="33" spans="1:21" ht="18" customHeight="1" x14ac:dyDescent="0.3">
      <c r="A33" s="510"/>
      <c r="B33" s="510"/>
      <c r="C33" s="510"/>
      <c r="D33" s="58">
        <f>HAZİRAN!N29</f>
        <v>0</v>
      </c>
      <c r="E33" s="581">
        <f>HAZİRAN!O29</f>
        <v>0</v>
      </c>
      <c r="F33" s="582"/>
      <c r="G33" s="59">
        <f>HAZİRAN!P29</f>
        <v>0</v>
      </c>
      <c r="H33" s="583" t="str">
        <f>IF(HAZİRAN!Q29=" "," ",IF(HAZİRAN!Q29=0,"Borç Bitti",HAZİRAN!Q29))</f>
        <v/>
      </c>
      <c r="I33" s="584"/>
      <c r="J33" s="60">
        <f>HAZİRAN!R29</f>
        <v>0</v>
      </c>
      <c r="K33" s="581">
        <f>HAZİRAN!S29</f>
        <v>0</v>
      </c>
      <c r="L33" s="582"/>
      <c r="M33" s="59">
        <f>HAZİRAN!T29</f>
        <v>0</v>
      </c>
      <c r="N33" s="583" t="str">
        <f>IF(HAZİRAN!U29=" "," ",IF(HAZİRAN!U29=0,"Alacak Bitti",HAZİRAN!U29))</f>
        <v/>
      </c>
      <c r="O33" s="609"/>
      <c r="P33" s="560"/>
      <c r="Q33" s="560"/>
      <c r="R33" s="560"/>
      <c r="S33" s="560"/>
      <c r="T33" s="560"/>
      <c r="U33" s="560"/>
    </row>
    <row r="34" spans="1:21" ht="18" customHeight="1" x14ac:dyDescent="0.3">
      <c r="A34" s="510"/>
      <c r="B34" s="510"/>
      <c r="C34" s="510"/>
      <c r="D34" s="47">
        <f>HAZİRAN!N30</f>
        <v>0</v>
      </c>
      <c r="E34" s="575">
        <f>HAZİRAN!O30</f>
        <v>0</v>
      </c>
      <c r="F34" s="576"/>
      <c r="G34" s="57">
        <f>HAZİRAN!P30</f>
        <v>0</v>
      </c>
      <c r="H34" s="577" t="str">
        <f>IF(HAZİRAN!Q30=" "," ",IF(HAZİRAN!Q30=0,"Borç Bitti",HAZİRAN!Q30))</f>
        <v/>
      </c>
      <c r="I34" s="578"/>
      <c r="J34" s="51">
        <f>HAZİRAN!R30</f>
        <v>0</v>
      </c>
      <c r="K34" s="575">
        <f>HAZİRAN!S30</f>
        <v>0</v>
      </c>
      <c r="L34" s="576"/>
      <c r="M34" s="57">
        <f>HAZİRAN!T30</f>
        <v>0</v>
      </c>
      <c r="N34" s="577" t="str">
        <f>IF(HAZİRAN!U30=" "," ",IF(HAZİRAN!U30=0,"Alacak Bitti",HAZİRAN!U30))</f>
        <v/>
      </c>
      <c r="O34" s="608"/>
      <c r="P34" s="560"/>
      <c r="Q34" s="560"/>
      <c r="R34" s="560"/>
      <c r="S34" s="560"/>
      <c r="T34" s="560"/>
      <c r="U34" s="560"/>
    </row>
    <row r="35" spans="1:21" ht="18" customHeight="1" x14ac:dyDescent="0.3">
      <c r="A35" s="510"/>
      <c r="B35" s="510"/>
      <c r="C35" s="510"/>
      <c r="D35" s="58">
        <f>HAZİRAN!N31</f>
        <v>0</v>
      </c>
      <c r="E35" s="581">
        <f>HAZİRAN!O31</f>
        <v>0</v>
      </c>
      <c r="F35" s="582"/>
      <c r="G35" s="59">
        <f>HAZİRAN!P31</f>
        <v>0</v>
      </c>
      <c r="H35" s="583" t="str">
        <f>IF(HAZİRAN!Q31=" "," ",IF(HAZİRAN!Q31=0,"Borç Bitti",HAZİRAN!Q31))</f>
        <v/>
      </c>
      <c r="I35" s="584"/>
      <c r="J35" s="60">
        <f>HAZİRAN!R31</f>
        <v>0</v>
      </c>
      <c r="K35" s="581">
        <f>HAZİRAN!S31</f>
        <v>0</v>
      </c>
      <c r="L35" s="582"/>
      <c r="M35" s="59">
        <f>HAZİRAN!T31</f>
        <v>0</v>
      </c>
      <c r="N35" s="583" t="str">
        <f>IF(HAZİRAN!U31=" "," ",IF(HAZİRAN!U31=0,"Alacak Bitti",HAZİRAN!U31))</f>
        <v/>
      </c>
      <c r="O35" s="609"/>
      <c r="P35" s="560"/>
      <c r="Q35" s="560"/>
      <c r="R35" s="560"/>
      <c r="S35" s="560"/>
      <c r="T35" s="560"/>
      <c r="U35" s="560"/>
    </row>
    <row r="36" spans="1:21" ht="18" customHeight="1" x14ac:dyDescent="0.3">
      <c r="A36" s="510"/>
      <c r="B36" s="510"/>
      <c r="C36" s="510"/>
      <c r="D36" s="47">
        <f>HAZİRAN!N32</f>
        <v>0</v>
      </c>
      <c r="E36" s="575">
        <f>HAZİRAN!O32</f>
        <v>0</v>
      </c>
      <c r="F36" s="576"/>
      <c r="G36" s="57">
        <f>HAZİRAN!P32</f>
        <v>0</v>
      </c>
      <c r="H36" s="577" t="str">
        <f>IF(HAZİRAN!Q32=" "," ",IF(HAZİRAN!Q32=0,"Borç Bitti",HAZİRAN!Q32))</f>
        <v/>
      </c>
      <c r="I36" s="578"/>
      <c r="J36" s="51">
        <f>HAZİRAN!R32</f>
        <v>0</v>
      </c>
      <c r="K36" s="575">
        <f>HAZİRAN!S32</f>
        <v>0</v>
      </c>
      <c r="L36" s="576"/>
      <c r="M36" s="57">
        <f>HAZİRAN!T32</f>
        <v>0</v>
      </c>
      <c r="N36" s="577" t="str">
        <f>IF(HAZİRAN!U32=" "," ",IF(HAZİRAN!U32=0,"Alacak Bitti",HAZİRAN!U32))</f>
        <v/>
      </c>
      <c r="O36" s="608"/>
      <c r="P36" s="560"/>
      <c r="Q36" s="560"/>
      <c r="R36" s="560"/>
      <c r="S36" s="560"/>
      <c r="T36" s="560"/>
      <c r="U36" s="560"/>
    </row>
    <row r="37" spans="1:21" ht="18" customHeight="1" x14ac:dyDescent="0.3">
      <c r="A37" s="510"/>
      <c r="B37" s="510"/>
      <c r="C37" s="510"/>
      <c r="D37" s="58">
        <f>HAZİRAN!N33</f>
        <v>0</v>
      </c>
      <c r="E37" s="581">
        <f>HAZİRAN!O33</f>
        <v>0</v>
      </c>
      <c r="F37" s="582"/>
      <c r="G37" s="59">
        <f>HAZİRAN!P33</f>
        <v>0</v>
      </c>
      <c r="H37" s="583" t="str">
        <f>IF(HAZİRAN!Q33=" "," ",IF(HAZİRAN!Q33=0,"Borç Bitti",HAZİRAN!Q33))</f>
        <v/>
      </c>
      <c r="I37" s="584"/>
      <c r="J37" s="60">
        <f>HAZİRAN!R33</f>
        <v>0</v>
      </c>
      <c r="K37" s="581">
        <f>HAZİRAN!S33</f>
        <v>0</v>
      </c>
      <c r="L37" s="582"/>
      <c r="M37" s="59">
        <f>HAZİRAN!T33</f>
        <v>0</v>
      </c>
      <c r="N37" s="583" t="str">
        <f>IF(HAZİRAN!U33=" "," ",IF(HAZİRAN!U33=0,"Alacak Bitti",HAZİRAN!U33))</f>
        <v/>
      </c>
      <c r="O37" s="609"/>
      <c r="P37" s="560"/>
      <c r="Q37" s="560"/>
      <c r="R37" s="560"/>
      <c r="S37" s="560"/>
      <c r="T37" s="560"/>
      <c r="U37" s="560"/>
    </row>
    <row r="38" spans="1:21" ht="18" customHeight="1" x14ac:dyDescent="0.3">
      <c r="A38" s="510"/>
      <c r="B38" s="510"/>
      <c r="C38" s="510"/>
      <c r="D38" s="47">
        <f>HAZİRAN!N34</f>
        <v>0</v>
      </c>
      <c r="E38" s="575">
        <f>HAZİRAN!O34</f>
        <v>0</v>
      </c>
      <c r="F38" s="576"/>
      <c r="G38" s="57">
        <f>HAZİRAN!P34</f>
        <v>0</v>
      </c>
      <c r="H38" s="577" t="str">
        <f>IF(HAZİRAN!Q34=" "," ",IF(HAZİRAN!Q34=0,"Borç Bitti",HAZİRAN!Q34))</f>
        <v/>
      </c>
      <c r="I38" s="578"/>
      <c r="J38" s="51">
        <f>HAZİRAN!R34</f>
        <v>0</v>
      </c>
      <c r="K38" s="575">
        <f>HAZİRAN!S34</f>
        <v>0</v>
      </c>
      <c r="L38" s="576"/>
      <c r="M38" s="57">
        <f>HAZİRAN!T34</f>
        <v>0</v>
      </c>
      <c r="N38" s="577" t="str">
        <f>IF(HAZİRAN!U34=" "," ",IF(HAZİRAN!U34=0,"Alacak Bitti",HAZİRAN!U34))</f>
        <v/>
      </c>
      <c r="O38" s="608"/>
      <c r="P38" s="560"/>
      <c r="Q38" s="560"/>
      <c r="R38" s="560"/>
      <c r="S38" s="560"/>
      <c r="T38" s="560"/>
      <c r="U38" s="560"/>
    </row>
    <row r="39" spans="1:21" ht="18" customHeight="1" x14ac:dyDescent="0.3">
      <c r="A39" s="510"/>
      <c r="B39" s="510"/>
      <c r="C39" s="510"/>
      <c r="D39" s="58">
        <f>HAZİRAN!N35</f>
        <v>0</v>
      </c>
      <c r="E39" s="581">
        <f>HAZİRAN!O35</f>
        <v>0</v>
      </c>
      <c r="F39" s="582"/>
      <c r="G39" s="59">
        <f>HAZİRAN!P35</f>
        <v>0</v>
      </c>
      <c r="H39" s="583" t="str">
        <f>IF(HAZİRAN!Q35=" "," ",IF(HAZİRAN!Q35=0,"Borç Bitti",HAZİRAN!Q35))</f>
        <v/>
      </c>
      <c r="I39" s="584"/>
      <c r="J39" s="60">
        <f>HAZİRAN!R35</f>
        <v>0</v>
      </c>
      <c r="K39" s="581">
        <f>HAZİRAN!S35</f>
        <v>0</v>
      </c>
      <c r="L39" s="582"/>
      <c r="M39" s="59">
        <f>HAZİRAN!T35</f>
        <v>0</v>
      </c>
      <c r="N39" s="583" t="str">
        <f>IF(HAZİRAN!U35=" "," ",IF(HAZİRAN!U35=0,"Alacak Bitti",HAZİRAN!U35))</f>
        <v/>
      </c>
      <c r="O39" s="609"/>
      <c r="P39" s="560"/>
      <c r="Q39" s="560"/>
      <c r="R39" s="560"/>
      <c r="S39" s="560"/>
      <c r="T39" s="560"/>
      <c r="U39" s="560"/>
    </row>
    <row r="40" spans="1:21" ht="18" customHeight="1" x14ac:dyDescent="0.3">
      <c r="A40" s="510"/>
      <c r="B40" s="510"/>
      <c r="C40" s="510"/>
      <c r="D40" s="47">
        <f>HAZİRAN!N36</f>
        <v>0</v>
      </c>
      <c r="E40" s="575">
        <f>HAZİRAN!O36</f>
        <v>0</v>
      </c>
      <c r="F40" s="576"/>
      <c r="G40" s="57">
        <f>HAZİRAN!P36</f>
        <v>0</v>
      </c>
      <c r="H40" s="577" t="str">
        <f>IF(HAZİRAN!Q36=" "," ",IF(HAZİRAN!Q36=0,"Borç Bitti",HAZİRAN!Q36))</f>
        <v/>
      </c>
      <c r="I40" s="578"/>
      <c r="J40" s="51">
        <f>HAZİRAN!R36</f>
        <v>0</v>
      </c>
      <c r="K40" s="575">
        <f>HAZİRAN!S36</f>
        <v>0</v>
      </c>
      <c r="L40" s="576"/>
      <c r="M40" s="57">
        <f>HAZİRAN!T36</f>
        <v>0</v>
      </c>
      <c r="N40" s="577" t="str">
        <f>IF(HAZİRAN!U36=" "," ",IF(HAZİRAN!U36=0,"Alacak Bitti",HAZİRAN!U36))</f>
        <v/>
      </c>
      <c r="O40" s="608"/>
      <c r="P40" s="560"/>
      <c r="Q40" s="560"/>
      <c r="R40" s="560"/>
      <c r="S40" s="560"/>
      <c r="T40" s="560"/>
      <c r="U40" s="560"/>
    </row>
    <row r="41" spans="1:21" ht="18" customHeight="1" x14ac:dyDescent="0.3">
      <c r="A41" s="510"/>
      <c r="B41" s="510"/>
      <c r="C41" s="510"/>
      <c r="D41" s="58">
        <f>HAZİRAN!N37</f>
        <v>0</v>
      </c>
      <c r="E41" s="581">
        <f>HAZİRAN!O37</f>
        <v>0</v>
      </c>
      <c r="F41" s="582"/>
      <c r="G41" s="59">
        <f>HAZİRAN!P37</f>
        <v>0</v>
      </c>
      <c r="H41" s="583" t="str">
        <f>IF(HAZİRAN!Q37=" "," ",IF(HAZİRAN!Q37=0,"Borç Bitti",HAZİRAN!Q37))</f>
        <v/>
      </c>
      <c r="I41" s="584"/>
      <c r="J41" s="60">
        <f>HAZİRAN!R37</f>
        <v>0</v>
      </c>
      <c r="K41" s="581">
        <f>HAZİRAN!S37</f>
        <v>0</v>
      </c>
      <c r="L41" s="582"/>
      <c r="M41" s="59">
        <f>HAZİRAN!T37</f>
        <v>0</v>
      </c>
      <c r="N41" s="583" t="str">
        <f>IF(HAZİRAN!U37=" "," ",IF(HAZİRAN!U37=0,"Alacak Bitti",HAZİRAN!U37))</f>
        <v/>
      </c>
      <c r="O41" s="609"/>
      <c r="P41" s="560"/>
      <c r="Q41" s="560"/>
      <c r="R41" s="560"/>
      <c r="S41" s="560"/>
      <c r="T41" s="560"/>
      <c r="U41" s="560"/>
    </row>
    <row r="42" spans="1:21" ht="18" customHeight="1" x14ac:dyDescent="0.3">
      <c r="A42" s="510"/>
      <c r="B42" s="510"/>
      <c r="C42" s="510"/>
      <c r="D42" s="47">
        <f>HAZİRAN!N38</f>
        <v>0</v>
      </c>
      <c r="E42" s="575">
        <f>HAZİRAN!O38</f>
        <v>0</v>
      </c>
      <c r="F42" s="576"/>
      <c r="G42" s="57">
        <f>HAZİRAN!P38</f>
        <v>0</v>
      </c>
      <c r="H42" s="577" t="str">
        <f>IF(HAZİRAN!Q38=" "," ",IF(HAZİRAN!Q38=0,"Borç Bitti",HAZİRAN!Q38))</f>
        <v/>
      </c>
      <c r="I42" s="578"/>
      <c r="J42" s="51">
        <f>HAZİRAN!R38</f>
        <v>0</v>
      </c>
      <c r="K42" s="575">
        <f>HAZİRAN!S38</f>
        <v>0</v>
      </c>
      <c r="L42" s="576"/>
      <c r="M42" s="57">
        <f>HAZİRAN!T38</f>
        <v>0</v>
      </c>
      <c r="N42" s="577" t="str">
        <f>IF(HAZİRAN!U38=" "," ",IF(HAZİRAN!U38=0,"Alacak Bitti",HAZİRAN!U38))</f>
        <v/>
      </c>
      <c r="O42" s="608"/>
      <c r="P42" s="560"/>
      <c r="Q42" s="560"/>
      <c r="R42" s="560"/>
      <c r="S42" s="560"/>
      <c r="T42" s="560"/>
      <c r="U42" s="560"/>
    </row>
    <row r="43" spans="1:21" ht="18" customHeight="1" x14ac:dyDescent="0.3">
      <c r="A43" s="510"/>
      <c r="B43" s="510"/>
      <c r="C43" s="510"/>
      <c r="D43" s="58">
        <f>HAZİRAN!N39</f>
        <v>0</v>
      </c>
      <c r="E43" s="581">
        <f>HAZİRAN!O39</f>
        <v>0</v>
      </c>
      <c r="F43" s="582"/>
      <c r="G43" s="59">
        <f>HAZİRAN!P39</f>
        <v>0</v>
      </c>
      <c r="H43" s="583" t="str">
        <f>IF(HAZİRAN!Q39=" "," ",IF(HAZİRAN!Q39=0,"Borç Bitti",HAZİRAN!Q39))</f>
        <v/>
      </c>
      <c r="I43" s="584"/>
      <c r="J43" s="60">
        <f>HAZİRAN!R39</f>
        <v>0</v>
      </c>
      <c r="K43" s="581">
        <f>HAZİRAN!S39</f>
        <v>0</v>
      </c>
      <c r="L43" s="582"/>
      <c r="M43" s="59">
        <f>HAZİRAN!T39</f>
        <v>0</v>
      </c>
      <c r="N43" s="583" t="str">
        <f>IF(HAZİRAN!U39=" "," ",IF(HAZİRAN!U39=0,"Alacak Bitti",HAZİRAN!U39))</f>
        <v/>
      </c>
      <c r="O43" s="609"/>
      <c r="P43" s="560"/>
      <c r="Q43" s="560"/>
      <c r="R43" s="560"/>
      <c r="S43" s="560"/>
      <c r="T43" s="560"/>
      <c r="U43" s="560"/>
    </row>
    <row r="44" spans="1:21" ht="18" customHeight="1" x14ac:dyDescent="0.3">
      <c r="A44" s="510"/>
      <c r="B44" s="510"/>
      <c r="C44" s="510"/>
      <c r="D44" s="47">
        <f>HAZİRAN!N40</f>
        <v>0</v>
      </c>
      <c r="E44" s="575">
        <f>HAZİRAN!O40</f>
        <v>0</v>
      </c>
      <c r="F44" s="576"/>
      <c r="G44" s="57">
        <f>HAZİRAN!P40</f>
        <v>0</v>
      </c>
      <c r="H44" s="577" t="str">
        <f>IF(HAZİRAN!Q40=" "," ",IF(HAZİRAN!Q40=0,"Borç Bitti",HAZİRAN!Q40))</f>
        <v/>
      </c>
      <c r="I44" s="578"/>
      <c r="J44" s="51">
        <f>HAZİRAN!R40</f>
        <v>0</v>
      </c>
      <c r="K44" s="575">
        <f>HAZİRAN!S40</f>
        <v>0</v>
      </c>
      <c r="L44" s="576"/>
      <c r="M44" s="57">
        <f>HAZİRAN!T40</f>
        <v>0</v>
      </c>
      <c r="N44" s="577" t="str">
        <f>IF(HAZİRAN!U40=" "," ",IF(HAZİRAN!U40=0,"Alacak Bitti",HAZİRAN!U40))</f>
        <v/>
      </c>
      <c r="O44" s="608"/>
      <c r="P44" s="560"/>
      <c r="Q44" s="560"/>
      <c r="R44" s="560"/>
      <c r="S44" s="560"/>
      <c r="T44" s="560"/>
      <c r="U44" s="560"/>
    </row>
    <row r="45" spans="1:21" ht="18" customHeight="1" x14ac:dyDescent="0.3">
      <c r="A45" s="510"/>
      <c r="B45" s="510"/>
      <c r="C45" s="510"/>
      <c r="D45" s="58">
        <f>HAZİRAN!N41</f>
        <v>0</v>
      </c>
      <c r="E45" s="581">
        <f>HAZİRAN!O41</f>
        <v>0</v>
      </c>
      <c r="F45" s="582"/>
      <c r="G45" s="59">
        <f>HAZİRAN!P41</f>
        <v>0</v>
      </c>
      <c r="H45" s="583" t="str">
        <f>IF(HAZİRAN!Q41=" "," ",IF(HAZİRAN!Q41=0,"Borç Bitti",HAZİRAN!Q41))</f>
        <v/>
      </c>
      <c r="I45" s="584"/>
      <c r="J45" s="60">
        <f>HAZİRAN!R41</f>
        <v>0</v>
      </c>
      <c r="K45" s="581">
        <f>HAZİRAN!S41</f>
        <v>0</v>
      </c>
      <c r="L45" s="582"/>
      <c r="M45" s="59">
        <f>HAZİRAN!T41</f>
        <v>0</v>
      </c>
      <c r="N45" s="583" t="str">
        <f>IF(HAZİRAN!U41=" "," ",IF(HAZİRAN!U41=0,"Alacak Bitti",HAZİRAN!U41))</f>
        <v/>
      </c>
      <c r="O45" s="609"/>
      <c r="P45" s="560"/>
      <c r="Q45" s="560"/>
      <c r="R45" s="560"/>
      <c r="S45" s="560"/>
      <c r="T45" s="560"/>
      <c r="U45" s="560"/>
    </row>
    <row r="46" spans="1:21" ht="18" customHeight="1" x14ac:dyDescent="0.3">
      <c r="A46" s="510"/>
      <c r="B46" s="510"/>
      <c r="C46" s="510"/>
      <c r="D46" s="47">
        <f>HAZİRAN!N42</f>
        <v>0</v>
      </c>
      <c r="E46" s="575">
        <f>HAZİRAN!O42</f>
        <v>0</v>
      </c>
      <c r="F46" s="576"/>
      <c r="G46" s="57">
        <f>HAZİRAN!P42</f>
        <v>0</v>
      </c>
      <c r="H46" s="577" t="str">
        <f>IF(HAZİRAN!Q42=" "," ",IF(HAZİRAN!Q42=0,"Borç Bitti",HAZİRAN!Q42))</f>
        <v/>
      </c>
      <c r="I46" s="578"/>
      <c r="J46" s="51">
        <f>HAZİRAN!R42</f>
        <v>0</v>
      </c>
      <c r="K46" s="575">
        <f>HAZİRAN!S42</f>
        <v>0</v>
      </c>
      <c r="L46" s="576"/>
      <c r="M46" s="57">
        <f>HAZİRAN!T42</f>
        <v>0</v>
      </c>
      <c r="N46" s="577" t="str">
        <f>IF(HAZİRAN!U42=" "," ",IF(HAZİRAN!U42=0,"Alacak Bitti",HAZİRAN!U42))</f>
        <v/>
      </c>
      <c r="O46" s="608"/>
      <c r="P46" s="560"/>
      <c r="Q46" s="560"/>
      <c r="R46" s="560"/>
      <c r="S46" s="560"/>
      <c r="T46" s="560"/>
      <c r="U46" s="560"/>
    </row>
    <row r="47" spans="1:21" ht="18" customHeight="1" x14ac:dyDescent="0.3">
      <c r="A47" s="510"/>
      <c r="B47" s="510"/>
      <c r="C47" s="510"/>
      <c r="D47" s="58">
        <f>HAZİRAN!N43</f>
        <v>0</v>
      </c>
      <c r="E47" s="581">
        <f>HAZİRAN!O43</f>
        <v>0</v>
      </c>
      <c r="F47" s="582"/>
      <c r="G47" s="59">
        <f>HAZİRAN!P43</f>
        <v>0</v>
      </c>
      <c r="H47" s="583" t="str">
        <f>IF(HAZİRAN!Q43=" "," ",IF(HAZİRAN!Q43=0,"Borç Bitti",HAZİRAN!Q43))</f>
        <v/>
      </c>
      <c r="I47" s="584"/>
      <c r="J47" s="60">
        <f>HAZİRAN!R43</f>
        <v>0</v>
      </c>
      <c r="K47" s="581">
        <f>HAZİRAN!S43</f>
        <v>0</v>
      </c>
      <c r="L47" s="582"/>
      <c r="M47" s="59">
        <f>HAZİRAN!T43</f>
        <v>0</v>
      </c>
      <c r="N47" s="583" t="str">
        <f>IF(HAZİRAN!U43=" "," ",IF(HAZİRAN!U43=0,"Alacak Bitti",HAZİRAN!U43))</f>
        <v/>
      </c>
      <c r="O47" s="609"/>
      <c r="P47" s="560"/>
      <c r="Q47" s="560"/>
      <c r="R47" s="560"/>
      <c r="S47" s="560"/>
      <c r="T47" s="560"/>
      <c r="U47" s="560"/>
    </row>
    <row r="48" spans="1:21" ht="18" customHeight="1" x14ac:dyDescent="0.3">
      <c r="A48" s="510"/>
      <c r="B48" s="510"/>
      <c r="C48" s="510"/>
      <c r="D48" s="47">
        <f>HAZİRAN!N44</f>
        <v>0</v>
      </c>
      <c r="E48" s="575">
        <f>HAZİRAN!O44</f>
        <v>0</v>
      </c>
      <c r="F48" s="576"/>
      <c r="G48" s="57">
        <f>HAZİRAN!P44</f>
        <v>0</v>
      </c>
      <c r="H48" s="577" t="str">
        <f>IF(HAZİRAN!Q44=" "," ",IF(HAZİRAN!Q44=0,"Borç Bitti",HAZİRAN!Q44))</f>
        <v/>
      </c>
      <c r="I48" s="578"/>
      <c r="J48" s="51">
        <f>HAZİRAN!R44</f>
        <v>0</v>
      </c>
      <c r="K48" s="575">
        <f>HAZİRAN!S44</f>
        <v>0</v>
      </c>
      <c r="L48" s="576"/>
      <c r="M48" s="57">
        <f>HAZİRAN!T44</f>
        <v>0</v>
      </c>
      <c r="N48" s="577" t="str">
        <f>IF(HAZİRAN!U44=" "," ",IF(HAZİRAN!U44=0,"Alacak Bitti",HAZİRAN!U44))</f>
        <v/>
      </c>
      <c r="O48" s="608"/>
      <c r="P48" s="560"/>
      <c r="Q48" s="560"/>
      <c r="R48" s="560"/>
      <c r="S48" s="560"/>
      <c r="T48" s="560"/>
      <c r="U48" s="560"/>
    </row>
    <row r="49" spans="1:21" ht="18" customHeight="1" x14ac:dyDescent="0.3">
      <c r="A49" s="510"/>
      <c r="B49" s="510"/>
      <c r="C49" s="510"/>
      <c r="D49" s="58">
        <f>HAZİRAN!N45</f>
        <v>0</v>
      </c>
      <c r="E49" s="581">
        <f>HAZİRAN!O45</f>
        <v>0</v>
      </c>
      <c r="F49" s="582"/>
      <c r="G49" s="59">
        <f>HAZİRAN!P45</f>
        <v>0</v>
      </c>
      <c r="H49" s="583" t="str">
        <f>IF(HAZİRAN!Q45=" "," ",IF(HAZİRAN!Q45=0,"Borç Bitti",HAZİRAN!Q45))</f>
        <v/>
      </c>
      <c r="I49" s="584"/>
      <c r="J49" s="60">
        <f>HAZİRAN!R45</f>
        <v>0</v>
      </c>
      <c r="K49" s="581">
        <f>HAZİRAN!S45</f>
        <v>0</v>
      </c>
      <c r="L49" s="582"/>
      <c r="M49" s="59">
        <f>HAZİRAN!T45</f>
        <v>0</v>
      </c>
      <c r="N49" s="583" t="str">
        <f>IF(HAZİRAN!U45=" "," ",IF(HAZİRAN!U45=0,"Alacak Bitti",HAZİRAN!U45))</f>
        <v/>
      </c>
      <c r="O49" s="609"/>
      <c r="P49" s="560"/>
      <c r="Q49" s="560"/>
      <c r="R49" s="560"/>
      <c r="S49" s="560"/>
      <c r="T49" s="560"/>
      <c r="U49" s="560"/>
    </row>
    <row r="50" spans="1:21" ht="18" customHeight="1" x14ac:dyDescent="0.3">
      <c r="A50" s="510"/>
      <c r="B50" s="510"/>
      <c r="C50" s="510"/>
      <c r="D50" s="47">
        <f>HAZİRAN!N46</f>
        <v>0</v>
      </c>
      <c r="E50" s="575">
        <f>HAZİRAN!O46</f>
        <v>0</v>
      </c>
      <c r="F50" s="576"/>
      <c r="G50" s="57">
        <f>HAZİRAN!P46</f>
        <v>0</v>
      </c>
      <c r="H50" s="577" t="str">
        <f>IF(HAZİRAN!Q46=" "," ",IF(HAZİRAN!Q46=0,"Borç Bitti",HAZİRAN!Q46))</f>
        <v/>
      </c>
      <c r="I50" s="578"/>
      <c r="J50" s="51">
        <f>HAZİRAN!R46</f>
        <v>0</v>
      </c>
      <c r="K50" s="575">
        <f>HAZİRAN!S46</f>
        <v>0</v>
      </c>
      <c r="L50" s="576"/>
      <c r="M50" s="57">
        <f>HAZİRAN!T46</f>
        <v>0</v>
      </c>
      <c r="N50" s="577" t="str">
        <f>IF(HAZİRAN!U46=" "," ",IF(HAZİRAN!U46=0,"Alacak Bitti",HAZİRAN!U46))</f>
        <v/>
      </c>
      <c r="O50" s="608"/>
      <c r="P50" s="560"/>
      <c r="Q50" s="560"/>
      <c r="R50" s="560"/>
      <c r="S50" s="560"/>
      <c r="T50" s="560"/>
      <c r="U50" s="560"/>
    </row>
    <row r="51" spans="1:21" ht="18" customHeight="1" x14ac:dyDescent="0.3">
      <c r="A51" s="510"/>
      <c r="B51" s="510"/>
      <c r="C51" s="510"/>
      <c r="D51" s="58">
        <f>HAZİRAN!N47</f>
        <v>0</v>
      </c>
      <c r="E51" s="581">
        <f>HAZİRAN!O47</f>
        <v>0</v>
      </c>
      <c r="F51" s="582"/>
      <c r="G51" s="59">
        <f>HAZİRAN!P47</f>
        <v>0</v>
      </c>
      <c r="H51" s="583" t="str">
        <f>IF(HAZİRAN!Q47=" "," ",IF(HAZİRAN!Q47=0,"Borç Bitti",HAZİRAN!Q47))</f>
        <v/>
      </c>
      <c r="I51" s="584"/>
      <c r="J51" s="60">
        <f>HAZİRAN!R47</f>
        <v>0</v>
      </c>
      <c r="K51" s="581">
        <f>HAZİRAN!S47</f>
        <v>0</v>
      </c>
      <c r="L51" s="582"/>
      <c r="M51" s="59">
        <f>HAZİRAN!T47</f>
        <v>0</v>
      </c>
      <c r="N51" s="583" t="str">
        <f>IF(HAZİRAN!U47=" "," ",IF(HAZİRAN!U47=0,"Alacak Bitti",HAZİRAN!U47))</f>
        <v/>
      </c>
      <c r="O51" s="609"/>
      <c r="P51" s="560"/>
      <c r="Q51" s="560"/>
      <c r="R51" s="560"/>
      <c r="S51" s="560"/>
      <c r="T51" s="560"/>
      <c r="U51" s="560"/>
    </row>
    <row r="52" spans="1:21" ht="18" customHeight="1" x14ac:dyDescent="0.3">
      <c r="A52" s="510"/>
      <c r="B52" s="510"/>
      <c r="C52" s="510"/>
      <c r="D52" s="47">
        <f>HAZİRAN!N48</f>
        <v>0</v>
      </c>
      <c r="E52" s="575">
        <f>HAZİRAN!O48</f>
        <v>0</v>
      </c>
      <c r="F52" s="576"/>
      <c r="G52" s="57">
        <f>HAZİRAN!P48</f>
        <v>0</v>
      </c>
      <c r="H52" s="577" t="str">
        <f>IF(HAZİRAN!Q48=" "," ",IF(HAZİRAN!Q48=0,"Borç Bitti",HAZİRAN!Q48))</f>
        <v/>
      </c>
      <c r="I52" s="578"/>
      <c r="J52" s="51">
        <f>HAZİRAN!R48</f>
        <v>0</v>
      </c>
      <c r="K52" s="575">
        <f>HAZİRAN!S48</f>
        <v>0</v>
      </c>
      <c r="L52" s="576"/>
      <c r="M52" s="57">
        <f>HAZİRAN!T48</f>
        <v>0</v>
      </c>
      <c r="N52" s="577" t="str">
        <f>IF(HAZİRAN!U48=" "," ",IF(HAZİRAN!U48=0,"Alacak Bitti",HAZİRAN!U48))</f>
        <v/>
      </c>
      <c r="O52" s="608"/>
      <c r="P52" s="560"/>
      <c r="Q52" s="560"/>
      <c r="R52" s="560"/>
      <c r="S52" s="560"/>
      <c r="T52" s="560"/>
      <c r="U52" s="560"/>
    </row>
    <row r="53" spans="1:21" ht="18" customHeight="1" x14ac:dyDescent="0.3">
      <c r="A53" s="510"/>
      <c r="B53" s="510"/>
      <c r="C53" s="510"/>
      <c r="D53" s="58">
        <f>HAZİRAN!N49</f>
        <v>0</v>
      </c>
      <c r="E53" s="581">
        <f>HAZİRAN!O49</f>
        <v>0</v>
      </c>
      <c r="F53" s="582"/>
      <c r="G53" s="59">
        <f>HAZİRAN!P49</f>
        <v>0</v>
      </c>
      <c r="H53" s="583" t="str">
        <f>IF(HAZİRAN!Q49=" "," ",IF(HAZİRAN!Q49=0,"Borç Bitti",HAZİRAN!Q49))</f>
        <v/>
      </c>
      <c r="I53" s="584"/>
      <c r="J53" s="60">
        <f>HAZİRAN!R49</f>
        <v>0</v>
      </c>
      <c r="K53" s="581">
        <f>HAZİRAN!S49</f>
        <v>0</v>
      </c>
      <c r="L53" s="582"/>
      <c r="M53" s="59">
        <f>HAZİRAN!T49</f>
        <v>0</v>
      </c>
      <c r="N53" s="583" t="str">
        <f>IF(HAZİRAN!U49=" "," ",IF(HAZİRAN!U49=0,"Alacak Bitti",HAZİRAN!U49))</f>
        <v/>
      </c>
      <c r="O53" s="609"/>
      <c r="P53" s="560"/>
      <c r="Q53" s="560"/>
      <c r="R53" s="560"/>
      <c r="S53" s="560"/>
      <c r="T53" s="560"/>
      <c r="U53" s="560"/>
    </row>
    <row r="54" spans="1:21" ht="18" customHeight="1" x14ac:dyDescent="0.3">
      <c r="A54" s="510"/>
      <c r="B54" s="510"/>
      <c r="C54" s="510"/>
      <c r="D54" s="47">
        <f>HAZİRAN!N50</f>
        <v>0</v>
      </c>
      <c r="E54" s="575">
        <f>HAZİRAN!O50</f>
        <v>0</v>
      </c>
      <c r="F54" s="576"/>
      <c r="G54" s="57">
        <f>HAZİRAN!P50</f>
        <v>0</v>
      </c>
      <c r="H54" s="577" t="str">
        <f>IF(HAZİRAN!Q50=" "," ",IF(HAZİRAN!Q50=0,"Borç Bitti",HAZİRAN!Q50))</f>
        <v/>
      </c>
      <c r="I54" s="578"/>
      <c r="J54" s="51">
        <f>HAZİRAN!R50</f>
        <v>0</v>
      </c>
      <c r="K54" s="575">
        <f>HAZİRAN!S50</f>
        <v>0</v>
      </c>
      <c r="L54" s="576"/>
      <c r="M54" s="57">
        <f>HAZİRAN!T50</f>
        <v>0</v>
      </c>
      <c r="N54" s="577" t="str">
        <f>IF(HAZİRAN!U50=" "," ",IF(HAZİRAN!U50=0,"Alacak Bitti",HAZİRAN!U50))</f>
        <v/>
      </c>
      <c r="O54" s="608"/>
      <c r="P54" s="560"/>
      <c r="Q54" s="560"/>
      <c r="R54" s="560"/>
      <c r="S54" s="560"/>
      <c r="T54" s="560"/>
      <c r="U54" s="560"/>
    </row>
    <row r="55" spans="1:21" ht="18" customHeight="1" x14ac:dyDescent="0.3">
      <c r="A55" s="510"/>
      <c r="B55" s="510"/>
      <c r="C55" s="510"/>
      <c r="D55" s="58">
        <f>HAZİRAN!N51</f>
        <v>0</v>
      </c>
      <c r="E55" s="581">
        <f>HAZİRAN!O51</f>
        <v>0</v>
      </c>
      <c r="F55" s="582"/>
      <c r="G55" s="59">
        <f>HAZİRAN!P51</f>
        <v>0</v>
      </c>
      <c r="H55" s="583" t="str">
        <f>IF(HAZİRAN!Q51=" "," ",IF(HAZİRAN!Q51=0,"Borç Bitti",HAZİRAN!Q51))</f>
        <v/>
      </c>
      <c r="I55" s="584"/>
      <c r="J55" s="60">
        <f>HAZİRAN!R51</f>
        <v>0</v>
      </c>
      <c r="K55" s="581">
        <f>HAZİRAN!S51</f>
        <v>0</v>
      </c>
      <c r="L55" s="582"/>
      <c r="M55" s="59">
        <f>HAZİRAN!T51</f>
        <v>0</v>
      </c>
      <c r="N55" s="583" t="str">
        <f>IF(HAZİRAN!U51=" "," ",IF(HAZİRAN!U51=0,"Alacak Bitti",HAZİRAN!U51))</f>
        <v/>
      </c>
      <c r="O55" s="609"/>
      <c r="P55" s="560"/>
      <c r="Q55" s="560"/>
      <c r="R55" s="560"/>
      <c r="S55" s="560"/>
      <c r="T55" s="560"/>
      <c r="U55" s="560"/>
    </row>
    <row r="56" spans="1:21" ht="18" customHeight="1" x14ac:dyDescent="0.3">
      <c r="A56" s="510"/>
      <c r="B56" s="510"/>
      <c r="C56" s="510"/>
      <c r="D56" s="47">
        <f>HAZİRAN!N52</f>
        <v>0</v>
      </c>
      <c r="E56" s="575">
        <f>HAZİRAN!O52</f>
        <v>0</v>
      </c>
      <c r="F56" s="576"/>
      <c r="G56" s="57">
        <f>HAZİRAN!P52</f>
        <v>0</v>
      </c>
      <c r="H56" s="577" t="str">
        <f>IF(HAZİRAN!Q52=" "," ",IF(HAZİRAN!Q52=0,"Borç Bitti",HAZİRAN!Q52))</f>
        <v/>
      </c>
      <c r="I56" s="578"/>
      <c r="J56" s="51">
        <f>HAZİRAN!R52</f>
        <v>0</v>
      </c>
      <c r="K56" s="575">
        <f>HAZİRAN!S52</f>
        <v>0</v>
      </c>
      <c r="L56" s="576"/>
      <c r="M56" s="57">
        <f>HAZİRAN!T52</f>
        <v>0</v>
      </c>
      <c r="N56" s="577" t="str">
        <f>IF(HAZİRAN!U52=" "," ",IF(HAZİRAN!U52=0,"Alacak Bitti",HAZİRAN!U52))</f>
        <v/>
      </c>
      <c r="O56" s="608"/>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D59:O59"/>
    <mergeCell ref="D62:O93"/>
    <mergeCell ref="E56:F56"/>
    <mergeCell ref="H56:I56"/>
    <mergeCell ref="K56:L56"/>
    <mergeCell ref="N56:O56"/>
    <mergeCell ref="D57:O57"/>
    <mergeCell ref="D58:O58"/>
    <mergeCell ref="E54:F54"/>
    <mergeCell ref="H54:I54"/>
    <mergeCell ref="K54:L54"/>
    <mergeCell ref="N54:O54"/>
    <mergeCell ref="E55:F55"/>
    <mergeCell ref="H55:I55"/>
    <mergeCell ref="K55:L55"/>
    <mergeCell ref="N55:O55"/>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A1:C93"/>
    <mergeCell ref="D1:O3"/>
    <mergeCell ref="E12:F12"/>
    <mergeCell ref="H12:I12"/>
    <mergeCell ref="K12:L12"/>
    <mergeCell ref="N12:O12"/>
    <mergeCell ref="E13:F13"/>
    <mergeCell ref="H13:I13"/>
    <mergeCell ref="K13:L13"/>
    <mergeCell ref="N13:O13"/>
    <mergeCell ref="D10:I10"/>
    <mergeCell ref="J10:O10"/>
    <mergeCell ref="E11:F11"/>
    <mergeCell ref="H11:I11"/>
    <mergeCell ref="K11:L11"/>
    <mergeCell ref="N11:O11"/>
    <mergeCell ref="E16:F16"/>
    <mergeCell ref="H16:I16"/>
    <mergeCell ref="K16:L16"/>
    <mergeCell ref="N16:O16"/>
    <mergeCell ref="E17:F17"/>
    <mergeCell ref="H17:I17"/>
    <mergeCell ref="K17:L17"/>
    <mergeCell ref="N17:O17"/>
    <mergeCell ref="P1:U93"/>
    <mergeCell ref="V1:Y4"/>
    <mergeCell ref="D4:E4"/>
    <mergeCell ref="F4:O4"/>
    <mergeCell ref="D5:F5"/>
    <mergeCell ref="G5:I5"/>
    <mergeCell ref="J5:O9"/>
    <mergeCell ref="D6:E6"/>
    <mergeCell ref="G6:H6"/>
    <mergeCell ref="D7:E7"/>
    <mergeCell ref="G7:H7"/>
    <mergeCell ref="D8:E8"/>
    <mergeCell ref="G8:H8"/>
    <mergeCell ref="D9:E9"/>
    <mergeCell ref="G9:H9"/>
    <mergeCell ref="E14:F14"/>
    <mergeCell ref="H14:I14"/>
    <mergeCell ref="K14:L14"/>
    <mergeCell ref="N14:O14"/>
    <mergeCell ref="E15:F15"/>
    <mergeCell ref="H15:I15"/>
    <mergeCell ref="K15:L15"/>
    <mergeCell ref="N15:O15"/>
    <mergeCell ref="E20:F20"/>
  </mergeCells>
  <pageMargins left="0.7" right="0.7" top="0.75" bottom="0.75" header="0.3" footer="0.3"/>
  <pageSetup paperSize="9" scale="70" orientation="portrait" horizontalDpi="360" verticalDpi="36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ayfa31">
    <tabColor rgb="FFE949BB"/>
  </sheetPr>
  <dimension ref="A1:Z164"/>
  <sheetViews>
    <sheetView showZeros="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7.5546875" style="2" customWidth="1"/>
    <col min="5" max="5" width="12.88671875" style="2" customWidth="1"/>
    <col min="6" max="6" width="10.6640625" style="2" customWidth="1"/>
    <col min="7" max="7" width="7.5546875" style="2" customWidth="1"/>
    <col min="8" max="8" width="12.88671875" style="2" customWidth="1"/>
    <col min="9" max="9" width="10.6640625" style="2" customWidth="1"/>
    <col min="10" max="10" width="7.5546875" style="2" customWidth="1"/>
    <col min="11" max="11" width="12.88671875" style="2" customWidth="1"/>
    <col min="12" max="12" width="10.6640625" style="2" customWidth="1"/>
    <col min="13" max="13" width="7.5546875" style="2" customWidth="1"/>
    <col min="14" max="14" width="12.88671875" style="2" customWidth="1"/>
    <col min="15" max="20" width="10.6640625" style="2" customWidth="1"/>
    <col min="21" max="21" width="12.664062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TEMMUZ!N1&amp;" "&amp;"AYI GELİR GİDER DURUM RAPORU"</f>
        <v>TEMMUZ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TEMMUZ!B3</f>
        <v>0</v>
      </c>
      <c r="G5" s="559" t="str">
        <f>AYARLAR!B8</f>
        <v>TOPLAM GELİR</v>
      </c>
      <c r="H5" s="559"/>
      <c r="I5" s="41">
        <f>TEMMUZ!D1</f>
        <v>0</v>
      </c>
      <c r="J5" s="566"/>
      <c r="K5" s="566"/>
      <c r="L5" s="566"/>
      <c r="M5" s="566"/>
      <c r="N5" s="566"/>
      <c r="O5" s="567"/>
      <c r="P5" s="560"/>
      <c r="Q5" s="560"/>
      <c r="R5" s="560"/>
      <c r="S5" s="560"/>
      <c r="T5" s="560"/>
      <c r="U5" s="560"/>
      <c r="V5" s="206"/>
      <c r="W5" s="7" t="s">
        <v>37</v>
      </c>
      <c r="X5" s="7" t="s">
        <v>38</v>
      </c>
      <c r="Y5" s="7" t="s">
        <v>21</v>
      </c>
      <c r="Z5" s="8"/>
    </row>
    <row r="6" spans="1:26" ht="24.9" customHeight="1" x14ac:dyDescent="0.3">
      <c r="A6" s="510"/>
      <c r="B6" s="510"/>
      <c r="C6" s="510"/>
      <c r="D6" s="559" t="str">
        <f>AYARLAR!E10</f>
        <v>EV TOPLAM GİDER</v>
      </c>
      <c r="E6" s="559"/>
      <c r="F6" s="40">
        <f>TEMMUZ!E3</f>
        <v>0</v>
      </c>
      <c r="G6" s="559" t="str">
        <f>AYARLAR!H8</f>
        <v>TOPLAM GİDER</v>
      </c>
      <c r="H6" s="559"/>
      <c r="I6" s="41">
        <f>TEMMUZ!J1</f>
        <v>0</v>
      </c>
      <c r="J6" s="568"/>
      <c r="K6" s="568"/>
      <c r="L6" s="568"/>
      <c r="M6" s="568"/>
      <c r="N6" s="568"/>
      <c r="O6" s="569"/>
      <c r="P6" s="560"/>
      <c r="Q6" s="560"/>
      <c r="R6" s="560"/>
      <c r="S6" s="560"/>
      <c r="T6" s="560"/>
      <c r="U6" s="560"/>
      <c r="V6" s="203" t="s">
        <v>29</v>
      </c>
      <c r="W6" s="203">
        <f>MAYIS!D1</f>
        <v>0</v>
      </c>
      <c r="X6" s="203">
        <f>MAYIS!J1</f>
        <v>0</v>
      </c>
      <c r="Y6" s="203">
        <f>MAYIS!P5</f>
        <v>0</v>
      </c>
      <c r="Z6" s="8"/>
    </row>
    <row r="7" spans="1:26" ht="24.9" customHeight="1" x14ac:dyDescent="0.3">
      <c r="A7" s="510"/>
      <c r="B7" s="510"/>
      <c r="C7" s="510"/>
      <c r="D7" s="559" t="str">
        <f>AYARLAR!H10</f>
        <v>İŞ TOPLAM GELİR</v>
      </c>
      <c r="E7" s="559"/>
      <c r="F7" s="40">
        <f>TEMMUZ!H3</f>
        <v>0</v>
      </c>
      <c r="G7" s="559" t="str">
        <f>"ÖNCEKİ AYDAN"&amp;" "&amp;AYARLAR!N10</f>
        <v>ÖNCEKİ AYDAN DEVİR</v>
      </c>
      <c r="H7" s="559"/>
      <c r="I7" s="41">
        <f>TEMMUZ!P4</f>
        <v>0</v>
      </c>
      <c r="J7" s="568"/>
      <c r="K7" s="568"/>
      <c r="L7" s="568"/>
      <c r="M7" s="568"/>
      <c r="N7" s="568"/>
      <c r="O7" s="569"/>
      <c r="P7" s="560"/>
      <c r="Q7" s="560"/>
      <c r="R7" s="560"/>
      <c r="S7" s="560"/>
      <c r="T7" s="560"/>
      <c r="U7" s="560"/>
      <c r="V7" s="203" t="s">
        <v>30</v>
      </c>
      <c r="W7" s="203">
        <f>HAZİRAN!D1</f>
        <v>0</v>
      </c>
      <c r="X7" s="203">
        <f>HAZİRAN!J1</f>
        <v>0</v>
      </c>
      <c r="Y7" s="203">
        <f>HAZİRAN!P5</f>
        <v>0</v>
      </c>
      <c r="Z7" s="8"/>
    </row>
    <row r="8" spans="1:26" ht="24.9" customHeight="1" x14ac:dyDescent="0.3">
      <c r="A8" s="510"/>
      <c r="B8" s="510"/>
      <c r="C8" s="510"/>
      <c r="D8" s="559" t="str">
        <f>AYARLAR!K10</f>
        <v>İŞ TOPLAM GİDER</v>
      </c>
      <c r="E8" s="559"/>
      <c r="F8" s="40">
        <f>TEMMUZ!K3</f>
        <v>0</v>
      </c>
      <c r="G8" s="559" t="str">
        <f>AYARLAR!N11&amp;" "&amp;"'DAKİ PARA"</f>
        <v>KASA 'DAKİ PARA</v>
      </c>
      <c r="H8" s="559"/>
      <c r="I8" s="41">
        <f>TEMMUZ!P5</f>
        <v>0</v>
      </c>
      <c r="J8" s="568"/>
      <c r="K8" s="568"/>
      <c r="L8" s="568"/>
      <c r="M8" s="568"/>
      <c r="N8" s="568"/>
      <c r="O8" s="569"/>
      <c r="P8" s="560"/>
      <c r="Q8" s="560"/>
      <c r="R8" s="560"/>
      <c r="S8" s="560"/>
      <c r="T8" s="560"/>
      <c r="U8" s="560"/>
      <c r="V8" s="203" t="s">
        <v>31</v>
      </c>
      <c r="W8" s="203">
        <f>TEMMUZ!D1</f>
        <v>0</v>
      </c>
      <c r="X8" s="203">
        <f>TEMMUZ!J1</f>
        <v>0</v>
      </c>
      <c r="Y8" s="203">
        <f>TEMMUZ!P5</f>
        <v>0</v>
      </c>
      <c r="Z8" s="8"/>
    </row>
    <row r="9" spans="1:26" ht="24.9" customHeight="1" x14ac:dyDescent="0.3">
      <c r="A9" s="510"/>
      <c r="B9" s="510"/>
      <c r="C9" s="510"/>
      <c r="D9" s="42" t="s">
        <v>45</v>
      </c>
      <c r="E9" s="43">
        <f>TEMMUZ!P2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64">
        <f>TEMMUZ!B8</f>
        <v>0</v>
      </c>
      <c r="E12" s="48">
        <f>TEMMUZ!C8</f>
        <v>0</v>
      </c>
      <c r="F12" s="49">
        <f>TEMMUZ!D8</f>
        <v>0</v>
      </c>
      <c r="G12" s="64">
        <f>TEMMUZ!E8</f>
        <v>0</v>
      </c>
      <c r="H12" s="48">
        <f>TEMMUZ!F8</f>
        <v>0</v>
      </c>
      <c r="I12" s="50">
        <f>TEMMUZ!G8</f>
        <v>0</v>
      </c>
      <c r="J12" s="65">
        <f>TEMMUZ!H8</f>
        <v>0</v>
      </c>
      <c r="K12" s="48">
        <f>TEMMUZ!I8</f>
        <v>0</v>
      </c>
      <c r="L12" s="49">
        <f>TEMMUZ!J8</f>
        <v>0</v>
      </c>
      <c r="M12" s="64">
        <f>TEMMUZ!K8</f>
        <v>0</v>
      </c>
      <c r="N12" s="48">
        <f>TEMMUZ!L8</f>
        <v>0</v>
      </c>
      <c r="O12" s="49">
        <f>TEMMUZ!M8</f>
        <v>0</v>
      </c>
      <c r="P12" s="560"/>
      <c r="Q12" s="560"/>
      <c r="R12" s="560"/>
      <c r="S12" s="560"/>
      <c r="T12" s="560"/>
      <c r="U12" s="560"/>
    </row>
    <row r="13" spans="1:26" ht="18" customHeight="1" x14ac:dyDescent="0.3">
      <c r="A13" s="510"/>
      <c r="B13" s="510"/>
      <c r="C13" s="510"/>
      <c r="D13" s="66">
        <f>TEMMUZ!B9</f>
        <v>0</v>
      </c>
      <c r="E13" s="61">
        <f>TEMMUZ!C9</f>
        <v>0</v>
      </c>
      <c r="F13" s="62">
        <f>TEMMUZ!D9</f>
        <v>0</v>
      </c>
      <c r="G13" s="66">
        <f>TEMMUZ!E9</f>
        <v>0</v>
      </c>
      <c r="H13" s="61">
        <f>TEMMUZ!F9</f>
        <v>0</v>
      </c>
      <c r="I13" s="63">
        <f>TEMMUZ!G9</f>
        <v>0</v>
      </c>
      <c r="J13" s="67">
        <f>TEMMUZ!H9</f>
        <v>0</v>
      </c>
      <c r="K13" s="61">
        <f>TEMMUZ!I9</f>
        <v>0</v>
      </c>
      <c r="L13" s="62">
        <f>TEMMUZ!J9</f>
        <v>0</v>
      </c>
      <c r="M13" s="66">
        <f>TEMMUZ!K9</f>
        <v>0</v>
      </c>
      <c r="N13" s="61">
        <f>TEMMUZ!L9</f>
        <v>0</v>
      </c>
      <c r="O13" s="62">
        <f>TEMMUZ!M9</f>
        <v>0</v>
      </c>
      <c r="P13" s="560"/>
      <c r="Q13" s="560"/>
      <c r="R13" s="560"/>
      <c r="S13" s="560"/>
      <c r="T13" s="560"/>
      <c r="U13" s="560"/>
    </row>
    <row r="14" spans="1:26" ht="18" customHeight="1" x14ac:dyDescent="0.3">
      <c r="A14" s="510"/>
      <c r="B14" s="510"/>
      <c r="C14" s="510"/>
      <c r="D14" s="64">
        <f>TEMMUZ!B10</f>
        <v>0</v>
      </c>
      <c r="E14" s="48">
        <f>TEMMUZ!C10</f>
        <v>0</v>
      </c>
      <c r="F14" s="49">
        <f>TEMMUZ!D10</f>
        <v>0</v>
      </c>
      <c r="G14" s="64">
        <f>TEMMUZ!E10</f>
        <v>0</v>
      </c>
      <c r="H14" s="48">
        <f>TEMMUZ!F10</f>
        <v>0</v>
      </c>
      <c r="I14" s="50">
        <f>TEMMUZ!G10</f>
        <v>0</v>
      </c>
      <c r="J14" s="65">
        <f>TEMMUZ!H10</f>
        <v>0</v>
      </c>
      <c r="K14" s="48">
        <f>TEMMUZ!I10</f>
        <v>0</v>
      </c>
      <c r="L14" s="49">
        <f>TEMMUZ!J10</f>
        <v>0</v>
      </c>
      <c r="M14" s="64">
        <f>TEMMUZ!K10</f>
        <v>0</v>
      </c>
      <c r="N14" s="48">
        <f>TEMMUZ!L10</f>
        <v>0</v>
      </c>
      <c r="O14" s="49">
        <f>TEMMUZ!M10</f>
        <v>0</v>
      </c>
      <c r="P14" s="560"/>
      <c r="Q14" s="560"/>
      <c r="R14" s="560"/>
      <c r="S14" s="560"/>
      <c r="T14" s="560"/>
      <c r="U14" s="560"/>
    </row>
    <row r="15" spans="1:26" ht="18" customHeight="1" x14ac:dyDescent="0.3">
      <c r="A15" s="510"/>
      <c r="B15" s="510"/>
      <c r="C15" s="510"/>
      <c r="D15" s="66">
        <f>TEMMUZ!B11</f>
        <v>0</v>
      </c>
      <c r="E15" s="61">
        <f>TEMMUZ!C11</f>
        <v>0</v>
      </c>
      <c r="F15" s="62">
        <f>TEMMUZ!D11</f>
        <v>0</v>
      </c>
      <c r="G15" s="66">
        <f>TEMMUZ!E11</f>
        <v>0</v>
      </c>
      <c r="H15" s="61">
        <f>TEMMUZ!F11</f>
        <v>0</v>
      </c>
      <c r="I15" s="63">
        <f>TEMMUZ!G11</f>
        <v>0</v>
      </c>
      <c r="J15" s="67">
        <f>TEMMUZ!H11</f>
        <v>0</v>
      </c>
      <c r="K15" s="61">
        <f>TEMMUZ!I11</f>
        <v>0</v>
      </c>
      <c r="L15" s="62">
        <f>TEMMUZ!J11</f>
        <v>0</v>
      </c>
      <c r="M15" s="66">
        <f>TEMMUZ!K11</f>
        <v>0</v>
      </c>
      <c r="N15" s="61">
        <f>TEMMUZ!L11</f>
        <v>0</v>
      </c>
      <c r="O15" s="62">
        <f>TEMMUZ!M11</f>
        <v>0</v>
      </c>
      <c r="P15" s="560"/>
      <c r="Q15" s="560"/>
      <c r="R15" s="560"/>
      <c r="S15" s="560"/>
      <c r="T15" s="560"/>
      <c r="U15" s="560"/>
    </row>
    <row r="16" spans="1:26" ht="18" customHeight="1" x14ac:dyDescent="0.3">
      <c r="A16" s="510"/>
      <c r="B16" s="510"/>
      <c r="C16" s="510"/>
      <c r="D16" s="64">
        <f>TEMMUZ!B12</f>
        <v>0</v>
      </c>
      <c r="E16" s="48">
        <f>TEMMUZ!C12</f>
        <v>0</v>
      </c>
      <c r="F16" s="49">
        <f>TEMMUZ!D12</f>
        <v>0</v>
      </c>
      <c r="G16" s="64">
        <f>TEMMUZ!E12</f>
        <v>0</v>
      </c>
      <c r="H16" s="48">
        <f>TEMMUZ!F12</f>
        <v>0</v>
      </c>
      <c r="I16" s="50">
        <f>TEMMUZ!G12</f>
        <v>0</v>
      </c>
      <c r="J16" s="65">
        <f>TEMMUZ!H12</f>
        <v>0</v>
      </c>
      <c r="K16" s="48">
        <f>TEMMUZ!I12</f>
        <v>0</v>
      </c>
      <c r="L16" s="49">
        <f>TEMMUZ!J12</f>
        <v>0</v>
      </c>
      <c r="M16" s="64">
        <f>TEMMUZ!K12</f>
        <v>0</v>
      </c>
      <c r="N16" s="48">
        <f>TEMMUZ!L12</f>
        <v>0</v>
      </c>
      <c r="O16" s="49">
        <f>TEMMUZ!M12</f>
        <v>0</v>
      </c>
      <c r="P16" s="560"/>
      <c r="Q16" s="560"/>
      <c r="R16" s="560"/>
      <c r="S16" s="560"/>
      <c r="T16" s="560"/>
      <c r="U16" s="560"/>
    </row>
    <row r="17" spans="1:21" ht="18" customHeight="1" x14ac:dyDescent="0.3">
      <c r="A17" s="510"/>
      <c r="B17" s="510"/>
      <c r="C17" s="510"/>
      <c r="D17" s="66">
        <f>TEMMUZ!B13</f>
        <v>0</v>
      </c>
      <c r="E17" s="61">
        <f>TEMMUZ!C13</f>
        <v>0</v>
      </c>
      <c r="F17" s="62">
        <f>TEMMUZ!D13</f>
        <v>0</v>
      </c>
      <c r="G17" s="66">
        <f>TEMMUZ!E13</f>
        <v>0</v>
      </c>
      <c r="H17" s="61">
        <f>TEMMUZ!F13</f>
        <v>0</v>
      </c>
      <c r="I17" s="63">
        <f>TEMMUZ!G13</f>
        <v>0</v>
      </c>
      <c r="J17" s="67">
        <f>TEMMUZ!H13</f>
        <v>0</v>
      </c>
      <c r="K17" s="61">
        <f>TEMMUZ!I13</f>
        <v>0</v>
      </c>
      <c r="L17" s="62">
        <f>TEMMUZ!J13</f>
        <v>0</v>
      </c>
      <c r="M17" s="66">
        <f>TEMMUZ!K13</f>
        <v>0</v>
      </c>
      <c r="N17" s="61">
        <f>TEMMUZ!L13</f>
        <v>0</v>
      </c>
      <c r="O17" s="62">
        <f>TEMMUZ!M13</f>
        <v>0</v>
      </c>
      <c r="P17" s="560"/>
      <c r="Q17" s="560"/>
      <c r="R17" s="560"/>
      <c r="S17" s="560"/>
      <c r="T17" s="560"/>
      <c r="U17" s="560"/>
    </row>
    <row r="18" spans="1:21" ht="18" customHeight="1" x14ac:dyDescent="0.3">
      <c r="A18" s="510"/>
      <c r="B18" s="510"/>
      <c r="C18" s="510"/>
      <c r="D18" s="64">
        <f>TEMMUZ!B14</f>
        <v>0</v>
      </c>
      <c r="E18" s="48">
        <f>TEMMUZ!C14</f>
        <v>0</v>
      </c>
      <c r="F18" s="49">
        <f>TEMMUZ!D14</f>
        <v>0</v>
      </c>
      <c r="G18" s="64">
        <f>TEMMUZ!E14</f>
        <v>0</v>
      </c>
      <c r="H18" s="48">
        <f>TEMMUZ!F14</f>
        <v>0</v>
      </c>
      <c r="I18" s="50">
        <f>TEMMUZ!G14</f>
        <v>0</v>
      </c>
      <c r="J18" s="65">
        <f>TEMMUZ!H14</f>
        <v>0</v>
      </c>
      <c r="K18" s="48">
        <f>TEMMUZ!I14</f>
        <v>0</v>
      </c>
      <c r="L18" s="49">
        <f>TEMMUZ!J14</f>
        <v>0</v>
      </c>
      <c r="M18" s="64">
        <f>TEMMUZ!K14</f>
        <v>0</v>
      </c>
      <c r="N18" s="48">
        <f>TEMMUZ!L14</f>
        <v>0</v>
      </c>
      <c r="O18" s="49">
        <f>TEMMUZ!M14</f>
        <v>0</v>
      </c>
      <c r="P18" s="560"/>
      <c r="Q18" s="560"/>
      <c r="R18" s="560"/>
      <c r="S18" s="560"/>
      <c r="T18" s="560"/>
      <c r="U18" s="560"/>
    </row>
    <row r="19" spans="1:21" ht="18" customHeight="1" x14ac:dyDescent="0.3">
      <c r="A19" s="510"/>
      <c r="B19" s="510"/>
      <c r="C19" s="510"/>
      <c r="D19" s="66">
        <f>TEMMUZ!B15</f>
        <v>0</v>
      </c>
      <c r="E19" s="61">
        <f>TEMMUZ!C15</f>
        <v>0</v>
      </c>
      <c r="F19" s="62">
        <f>TEMMUZ!D15</f>
        <v>0</v>
      </c>
      <c r="G19" s="66">
        <f>TEMMUZ!E15</f>
        <v>0</v>
      </c>
      <c r="H19" s="61">
        <f>TEMMUZ!F15</f>
        <v>0</v>
      </c>
      <c r="I19" s="63">
        <f>TEMMUZ!G15</f>
        <v>0</v>
      </c>
      <c r="J19" s="67">
        <f>TEMMUZ!H15</f>
        <v>0</v>
      </c>
      <c r="K19" s="61">
        <f>TEMMUZ!I15</f>
        <v>0</v>
      </c>
      <c r="L19" s="62">
        <f>TEMMUZ!J15</f>
        <v>0</v>
      </c>
      <c r="M19" s="66">
        <f>TEMMUZ!K15</f>
        <v>0</v>
      </c>
      <c r="N19" s="61">
        <f>TEMMUZ!L15</f>
        <v>0</v>
      </c>
      <c r="O19" s="62">
        <f>TEMMUZ!M15</f>
        <v>0</v>
      </c>
      <c r="P19" s="560"/>
      <c r="Q19" s="560"/>
      <c r="R19" s="560"/>
      <c r="S19" s="560"/>
      <c r="T19" s="560"/>
      <c r="U19" s="560"/>
    </row>
    <row r="20" spans="1:21" ht="18" customHeight="1" x14ac:dyDescent="0.3">
      <c r="A20" s="510"/>
      <c r="B20" s="510"/>
      <c r="C20" s="510"/>
      <c r="D20" s="64">
        <f>TEMMUZ!B16</f>
        <v>0</v>
      </c>
      <c r="E20" s="48">
        <f>TEMMUZ!C16</f>
        <v>0</v>
      </c>
      <c r="F20" s="49">
        <f>TEMMUZ!D16</f>
        <v>0</v>
      </c>
      <c r="G20" s="64">
        <f>TEMMUZ!E16</f>
        <v>0</v>
      </c>
      <c r="H20" s="48">
        <f>TEMMUZ!F16</f>
        <v>0</v>
      </c>
      <c r="I20" s="50">
        <f>TEMMUZ!G16</f>
        <v>0</v>
      </c>
      <c r="J20" s="65">
        <f>TEMMUZ!H16</f>
        <v>0</v>
      </c>
      <c r="K20" s="48">
        <f>TEMMUZ!I16</f>
        <v>0</v>
      </c>
      <c r="L20" s="49">
        <f>TEMMUZ!J16</f>
        <v>0</v>
      </c>
      <c r="M20" s="64">
        <f>TEMMUZ!K16</f>
        <v>0</v>
      </c>
      <c r="N20" s="48">
        <f>TEMMUZ!L16</f>
        <v>0</v>
      </c>
      <c r="O20" s="49">
        <f>TEMMUZ!M16</f>
        <v>0</v>
      </c>
      <c r="P20" s="560"/>
      <c r="Q20" s="560"/>
      <c r="R20" s="560"/>
      <c r="S20" s="560"/>
      <c r="T20" s="560"/>
      <c r="U20" s="560"/>
    </row>
    <row r="21" spans="1:21" ht="18" customHeight="1" x14ac:dyDescent="0.3">
      <c r="A21" s="510"/>
      <c r="B21" s="510"/>
      <c r="C21" s="510"/>
      <c r="D21" s="66">
        <f>TEMMUZ!B17</f>
        <v>0</v>
      </c>
      <c r="E21" s="61">
        <f>TEMMUZ!C17</f>
        <v>0</v>
      </c>
      <c r="F21" s="62">
        <f>TEMMUZ!D17</f>
        <v>0</v>
      </c>
      <c r="G21" s="66">
        <f>TEMMUZ!E17</f>
        <v>0</v>
      </c>
      <c r="H21" s="61">
        <f>TEMMUZ!F17</f>
        <v>0</v>
      </c>
      <c r="I21" s="63">
        <f>TEMMUZ!G17</f>
        <v>0</v>
      </c>
      <c r="J21" s="67">
        <f>TEMMUZ!H17</f>
        <v>0</v>
      </c>
      <c r="K21" s="61">
        <f>TEMMUZ!I17</f>
        <v>0</v>
      </c>
      <c r="L21" s="62">
        <f>TEMMUZ!J17</f>
        <v>0</v>
      </c>
      <c r="M21" s="66">
        <f>TEMMUZ!K17</f>
        <v>0</v>
      </c>
      <c r="N21" s="61">
        <f>TEMMUZ!L17</f>
        <v>0</v>
      </c>
      <c r="O21" s="62">
        <f>TEMMUZ!M17</f>
        <v>0</v>
      </c>
      <c r="P21" s="560"/>
      <c r="Q21" s="560"/>
      <c r="R21" s="560"/>
      <c r="S21" s="560"/>
      <c r="T21" s="560"/>
      <c r="U21" s="560"/>
    </row>
    <row r="22" spans="1:21" ht="18" customHeight="1" x14ac:dyDescent="0.3">
      <c r="A22" s="510"/>
      <c r="B22" s="510"/>
      <c r="C22" s="510"/>
      <c r="D22" s="64">
        <f>TEMMUZ!B18</f>
        <v>0</v>
      </c>
      <c r="E22" s="48">
        <f>TEMMUZ!C18</f>
        <v>0</v>
      </c>
      <c r="F22" s="49">
        <f>TEMMUZ!D18</f>
        <v>0</v>
      </c>
      <c r="G22" s="64">
        <f>TEMMUZ!E18</f>
        <v>0</v>
      </c>
      <c r="H22" s="48">
        <f>TEMMUZ!F18</f>
        <v>0</v>
      </c>
      <c r="I22" s="50">
        <f>TEMMUZ!G18</f>
        <v>0</v>
      </c>
      <c r="J22" s="65">
        <f>TEMMUZ!H18</f>
        <v>0</v>
      </c>
      <c r="K22" s="48">
        <f>TEMMUZ!I18</f>
        <v>0</v>
      </c>
      <c r="L22" s="49">
        <f>TEMMUZ!J18</f>
        <v>0</v>
      </c>
      <c r="M22" s="64">
        <f>TEMMUZ!K18</f>
        <v>0</v>
      </c>
      <c r="N22" s="48">
        <f>TEMMUZ!L18</f>
        <v>0</v>
      </c>
      <c r="O22" s="49">
        <f>TEMMUZ!M18</f>
        <v>0</v>
      </c>
      <c r="P22" s="560"/>
      <c r="Q22" s="560"/>
      <c r="R22" s="560"/>
      <c r="S22" s="560"/>
      <c r="T22" s="560"/>
      <c r="U22" s="560"/>
    </row>
    <row r="23" spans="1:21" ht="18" customHeight="1" x14ac:dyDescent="0.3">
      <c r="A23" s="510"/>
      <c r="B23" s="510"/>
      <c r="C23" s="510"/>
      <c r="D23" s="66">
        <f>TEMMUZ!B19</f>
        <v>0</v>
      </c>
      <c r="E23" s="61">
        <f>TEMMUZ!C19</f>
        <v>0</v>
      </c>
      <c r="F23" s="62">
        <f>TEMMUZ!D19</f>
        <v>0</v>
      </c>
      <c r="G23" s="66">
        <f>TEMMUZ!E19</f>
        <v>0</v>
      </c>
      <c r="H23" s="61">
        <f>TEMMUZ!F19</f>
        <v>0</v>
      </c>
      <c r="I23" s="63">
        <f>TEMMUZ!G19</f>
        <v>0</v>
      </c>
      <c r="J23" s="67">
        <f>TEMMUZ!H19</f>
        <v>0</v>
      </c>
      <c r="K23" s="61">
        <f>TEMMUZ!I19</f>
        <v>0</v>
      </c>
      <c r="L23" s="62">
        <f>TEMMUZ!J19</f>
        <v>0</v>
      </c>
      <c r="M23" s="66">
        <f>TEMMUZ!K19</f>
        <v>0</v>
      </c>
      <c r="N23" s="61">
        <f>TEMMUZ!L19</f>
        <v>0</v>
      </c>
      <c r="O23" s="62">
        <f>TEMMUZ!M19</f>
        <v>0</v>
      </c>
      <c r="P23" s="560"/>
      <c r="Q23" s="560"/>
      <c r="R23" s="560"/>
      <c r="S23" s="560"/>
      <c r="T23" s="560"/>
      <c r="U23" s="560"/>
    </row>
    <row r="24" spans="1:21" ht="18" customHeight="1" x14ac:dyDescent="0.3">
      <c r="A24" s="510"/>
      <c r="B24" s="510"/>
      <c r="C24" s="510"/>
      <c r="D24" s="64">
        <f>TEMMUZ!B20</f>
        <v>0</v>
      </c>
      <c r="E24" s="48">
        <f>TEMMUZ!C20</f>
        <v>0</v>
      </c>
      <c r="F24" s="49">
        <f>TEMMUZ!D20</f>
        <v>0</v>
      </c>
      <c r="G24" s="64">
        <f>TEMMUZ!E20</f>
        <v>0</v>
      </c>
      <c r="H24" s="48">
        <f>TEMMUZ!F20</f>
        <v>0</v>
      </c>
      <c r="I24" s="50">
        <f>TEMMUZ!G20</f>
        <v>0</v>
      </c>
      <c r="J24" s="65">
        <f>TEMMUZ!H20</f>
        <v>0</v>
      </c>
      <c r="K24" s="48">
        <f>TEMMUZ!I20</f>
        <v>0</v>
      </c>
      <c r="L24" s="49">
        <f>TEMMUZ!J20</f>
        <v>0</v>
      </c>
      <c r="M24" s="64">
        <f>TEMMUZ!K20</f>
        <v>0</v>
      </c>
      <c r="N24" s="48">
        <f>TEMMUZ!L20</f>
        <v>0</v>
      </c>
      <c r="O24" s="49">
        <f>TEMMUZ!M20</f>
        <v>0</v>
      </c>
      <c r="P24" s="560"/>
      <c r="Q24" s="560"/>
      <c r="R24" s="560"/>
      <c r="S24" s="560"/>
      <c r="T24" s="560"/>
      <c r="U24" s="560"/>
    </row>
    <row r="25" spans="1:21" ht="18" customHeight="1" x14ac:dyDescent="0.3">
      <c r="A25" s="510"/>
      <c r="B25" s="510"/>
      <c r="C25" s="510"/>
      <c r="D25" s="66">
        <f>TEMMUZ!B21</f>
        <v>0</v>
      </c>
      <c r="E25" s="61">
        <f>TEMMUZ!C21</f>
        <v>0</v>
      </c>
      <c r="F25" s="62">
        <f>TEMMUZ!D21</f>
        <v>0</v>
      </c>
      <c r="G25" s="66">
        <f>TEMMUZ!E21</f>
        <v>0</v>
      </c>
      <c r="H25" s="61">
        <f>TEMMUZ!F21</f>
        <v>0</v>
      </c>
      <c r="I25" s="63">
        <f>TEMMUZ!G21</f>
        <v>0</v>
      </c>
      <c r="J25" s="67">
        <f>TEMMUZ!H21</f>
        <v>0</v>
      </c>
      <c r="K25" s="61">
        <f>TEMMUZ!I21</f>
        <v>0</v>
      </c>
      <c r="L25" s="62">
        <f>TEMMUZ!J21</f>
        <v>0</v>
      </c>
      <c r="M25" s="66">
        <f>TEMMUZ!K21</f>
        <v>0</v>
      </c>
      <c r="N25" s="61">
        <f>TEMMUZ!L21</f>
        <v>0</v>
      </c>
      <c r="O25" s="62">
        <f>TEMMUZ!M21</f>
        <v>0</v>
      </c>
      <c r="P25" s="560"/>
      <c r="Q25" s="560"/>
      <c r="R25" s="560"/>
      <c r="S25" s="560"/>
      <c r="T25" s="560"/>
      <c r="U25" s="560"/>
    </row>
    <row r="26" spans="1:21" ht="18" customHeight="1" x14ac:dyDescent="0.3">
      <c r="A26" s="510"/>
      <c r="B26" s="510"/>
      <c r="C26" s="510"/>
      <c r="D26" s="64">
        <f>TEMMUZ!B22</f>
        <v>0</v>
      </c>
      <c r="E26" s="48">
        <f>TEMMUZ!C22</f>
        <v>0</v>
      </c>
      <c r="F26" s="49">
        <f>TEMMUZ!D22</f>
        <v>0</v>
      </c>
      <c r="G26" s="64">
        <f>TEMMUZ!E22</f>
        <v>0</v>
      </c>
      <c r="H26" s="48">
        <f>TEMMUZ!F22</f>
        <v>0</v>
      </c>
      <c r="I26" s="50">
        <f>TEMMUZ!G22</f>
        <v>0</v>
      </c>
      <c r="J26" s="65">
        <f>TEMMUZ!H22</f>
        <v>0</v>
      </c>
      <c r="K26" s="48">
        <f>TEMMUZ!I22</f>
        <v>0</v>
      </c>
      <c r="L26" s="49">
        <f>TEMMUZ!J22</f>
        <v>0</v>
      </c>
      <c r="M26" s="64">
        <f>TEMMUZ!K22</f>
        <v>0</v>
      </c>
      <c r="N26" s="48">
        <f>TEMMUZ!L22</f>
        <v>0</v>
      </c>
      <c r="O26" s="49">
        <f>TEMMUZ!M22</f>
        <v>0</v>
      </c>
      <c r="P26" s="560"/>
      <c r="Q26" s="560"/>
      <c r="R26" s="560"/>
      <c r="S26" s="560"/>
      <c r="T26" s="560"/>
      <c r="U26" s="560"/>
    </row>
    <row r="27" spans="1:21" ht="18" customHeight="1" x14ac:dyDescent="0.3">
      <c r="A27" s="510"/>
      <c r="B27" s="510"/>
      <c r="C27" s="510"/>
      <c r="D27" s="66">
        <f>TEMMUZ!B23</f>
        <v>0</v>
      </c>
      <c r="E27" s="61">
        <f>TEMMUZ!C23</f>
        <v>0</v>
      </c>
      <c r="F27" s="62">
        <f>TEMMUZ!D23</f>
        <v>0</v>
      </c>
      <c r="G27" s="66">
        <f>TEMMUZ!E23</f>
        <v>0</v>
      </c>
      <c r="H27" s="61">
        <f>TEMMUZ!F23</f>
        <v>0</v>
      </c>
      <c r="I27" s="63">
        <f>TEMMUZ!G23</f>
        <v>0</v>
      </c>
      <c r="J27" s="67">
        <f>TEMMUZ!H23</f>
        <v>0</v>
      </c>
      <c r="K27" s="61">
        <f>TEMMUZ!I23</f>
        <v>0</v>
      </c>
      <c r="L27" s="62">
        <f>TEMMUZ!J23</f>
        <v>0</v>
      </c>
      <c r="M27" s="66">
        <f>TEMMUZ!K23</f>
        <v>0</v>
      </c>
      <c r="N27" s="61">
        <f>TEMMUZ!L23</f>
        <v>0</v>
      </c>
      <c r="O27" s="62">
        <f>TEMMUZ!M23</f>
        <v>0</v>
      </c>
      <c r="P27" s="560"/>
      <c r="Q27" s="560"/>
      <c r="R27" s="560"/>
      <c r="S27" s="560"/>
      <c r="T27" s="560"/>
      <c r="U27" s="560"/>
    </row>
    <row r="28" spans="1:21" ht="18" customHeight="1" x14ac:dyDescent="0.3">
      <c r="A28" s="510"/>
      <c r="B28" s="510"/>
      <c r="C28" s="510"/>
      <c r="D28" s="64">
        <f>TEMMUZ!B24</f>
        <v>0</v>
      </c>
      <c r="E28" s="48">
        <f>TEMMUZ!C24</f>
        <v>0</v>
      </c>
      <c r="F28" s="49">
        <f>TEMMUZ!D24</f>
        <v>0</v>
      </c>
      <c r="G28" s="64">
        <f>TEMMUZ!E24</f>
        <v>0</v>
      </c>
      <c r="H28" s="48">
        <f>TEMMUZ!F24</f>
        <v>0</v>
      </c>
      <c r="I28" s="50">
        <f>TEMMUZ!G24</f>
        <v>0</v>
      </c>
      <c r="J28" s="65">
        <f>TEMMUZ!H24</f>
        <v>0</v>
      </c>
      <c r="K28" s="48">
        <f>TEMMUZ!I24</f>
        <v>0</v>
      </c>
      <c r="L28" s="49">
        <f>TEMMUZ!J24</f>
        <v>0</v>
      </c>
      <c r="M28" s="64">
        <f>TEMMUZ!K24</f>
        <v>0</v>
      </c>
      <c r="N28" s="48">
        <f>TEMMUZ!L24</f>
        <v>0</v>
      </c>
      <c r="O28" s="49">
        <f>TEMMUZ!M24</f>
        <v>0</v>
      </c>
      <c r="P28" s="560"/>
      <c r="Q28" s="560"/>
      <c r="R28" s="560"/>
      <c r="S28" s="560"/>
      <c r="T28" s="560"/>
      <c r="U28" s="560"/>
    </row>
    <row r="29" spans="1:21" ht="18" customHeight="1" x14ac:dyDescent="0.3">
      <c r="A29" s="510"/>
      <c r="B29" s="510"/>
      <c r="C29" s="510"/>
      <c r="D29" s="66">
        <f>TEMMUZ!B25</f>
        <v>0</v>
      </c>
      <c r="E29" s="61">
        <f>TEMMUZ!C25</f>
        <v>0</v>
      </c>
      <c r="F29" s="62">
        <f>TEMMUZ!D25</f>
        <v>0</v>
      </c>
      <c r="G29" s="66">
        <f>TEMMUZ!E25</f>
        <v>0</v>
      </c>
      <c r="H29" s="61">
        <f>TEMMUZ!F25</f>
        <v>0</v>
      </c>
      <c r="I29" s="63">
        <f>TEMMUZ!G25</f>
        <v>0</v>
      </c>
      <c r="J29" s="67">
        <f>TEMMUZ!H25</f>
        <v>0</v>
      </c>
      <c r="K29" s="61">
        <f>TEMMUZ!I25</f>
        <v>0</v>
      </c>
      <c r="L29" s="62">
        <f>TEMMUZ!J25</f>
        <v>0</v>
      </c>
      <c r="M29" s="66">
        <f>TEMMUZ!K25</f>
        <v>0</v>
      </c>
      <c r="N29" s="61">
        <f>TEMMUZ!L25</f>
        <v>0</v>
      </c>
      <c r="O29" s="62">
        <f>TEMMUZ!M25</f>
        <v>0</v>
      </c>
      <c r="P29" s="560"/>
      <c r="Q29" s="560"/>
      <c r="R29" s="560"/>
      <c r="S29" s="560"/>
      <c r="T29" s="560"/>
      <c r="U29" s="560"/>
    </row>
    <row r="30" spans="1:21" ht="18" customHeight="1" x14ac:dyDescent="0.3">
      <c r="A30" s="510"/>
      <c r="B30" s="510"/>
      <c r="C30" s="510"/>
      <c r="D30" s="64">
        <f>TEMMUZ!B26</f>
        <v>0</v>
      </c>
      <c r="E30" s="48">
        <f>TEMMUZ!C26</f>
        <v>0</v>
      </c>
      <c r="F30" s="49">
        <f>TEMMUZ!D26</f>
        <v>0</v>
      </c>
      <c r="G30" s="64">
        <f>TEMMUZ!E26</f>
        <v>0</v>
      </c>
      <c r="H30" s="48">
        <f>TEMMUZ!F26</f>
        <v>0</v>
      </c>
      <c r="I30" s="50">
        <f>TEMMUZ!G26</f>
        <v>0</v>
      </c>
      <c r="J30" s="65">
        <f>TEMMUZ!H26</f>
        <v>0</v>
      </c>
      <c r="K30" s="48">
        <f>TEMMUZ!I26</f>
        <v>0</v>
      </c>
      <c r="L30" s="49">
        <f>TEMMUZ!J26</f>
        <v>0</v>
      </c>
      <c r="M30" s="64">
        <f>TEMMUZ!K26</f>
        <v>0</v>
      </c>
      <c r="N30" s="48">
        <f>TEMMUZ!L26</f>
        <v>0</v>
      </c>
      <c r="O30" s="49">
        <f>TEMMUZ!M26</f>
        <v>0</v>
      </c>
      <c r="P30" s="560"/>
      <c r="Q30" s="560"/>
      <c r="R30" s="560"/>
      <c r="S30" s="560"/>
      <c r="T30" s="560"/>
      <c r="U30" s="560"/>
    </row>
    <row r="31" spans="1:21" ht="18" customHeight="1" x14ac:dyDescent="0.3">
      <c r="A31" s="510"/>
      <c r="B31" s="510"/>
      <c r="C31" s="510"/>
      <c r="D31" s="66">
        <f>TEMMUZ!B27</f>
        <v>0</v>
      </c>
      <c r="E31" s="61">
        <f>TEMMUZ!C27</f>
        <v>0</v>
      </c>
      <c r="F31" s="62">
        <f>TEMMUZ!D27</f>
        <v>0</v>
      </c>
      <c r="G31" s="66">
        <f>TEMMUZ!E27</f>
        <v>0</v>
      </c>
      <c r="H31" s="61">
        <f>TEMMUZ!F27</f>
        <v>0</v>
      </c>
      <c r="I31" s="63">
        <f>TEMMUZ!G27</f>
        <v>0</v>
      </c>
      <c r="J31" s="67">
        <f>TEMMUZ!H27</f>
        <v>0</v>
      </c>
      <c r="K31" s="61">
        <f>TEMMUZ!I27</f>
        <v>0</v>
      </c>
      <c r="L31" s="62">
        <f>TEMMUZ!J27</f>
        <v>0</v>
      </c>
      <c r="M31" s="66">
        <f>TEMMUZ!K27</f>
        <v>0</v>
      </c>
      <c r="N31" s="61">
        <f>TEMMUZ!L27</f>
        <v>0</v>
      </c>
      <c r="O31" s="62">
        <f>TEMMUZ!M27</f>
        <v>0</v>
      </c>
      <c r="P31" s="560"/>
      <c r="Q31" s="560"/>
      <c r="R31" s="560"/>
      <c r="S31" s="560"/>
      <c r="T31" s="560"/>
      <c r="U31" s="560"/>
    </row>
    <row r="32" spans="1:21" ht="18" customHeight="1" x14ac:dyDescent="0.3">
      <c r="A32" s="510"/>
      <c r="B32" s="510"/>
      <c r="C32" s="510"/>
      <c r="D32" s="64">
        <f>TEMMUZ!B28</f>
        <v>0</v>
      </c>
      <c r="E32" s="48">
        <f>TEMMUZ!C28</f>
        <v>0</v>
      </c>
      <c r="F32" s="49">
        <f>TEMMUZ!D28</f>
        <v>0</v>
      </c>
      <c r="G32" s="64">
        <f>TEMMUZ!E28</f>
        <v>0</v>
      </c>
      <c r="H32" s="48">
        <f>TEMMUZ!F28</f>
        <v>0</v>
      </c>
      <c r="I32" s="50">
        <f>TEMMUZ!G28</f>
        <v>0</v>
      </c>
      <c r="J32" s="65">
        <f>TEMMUZ!H28</f>
        <v>0</v>
      </c>
      <c r="K32" s="48">
        <f>TEMMUZ!I28</f>
        <v>0</v>
      </c>
      <c r="L32" s="49">
        <f>TEMMUZ!J28</f>
        <v>0</v>
      </c>
      <c r="M32" s="64">
        <f>TEMMUZ!K28</f>
        <v>0</v>
      </c>
      <c r="N32" s="48">
        <f>TEMMUZ!L28</f>
        <v>0</v>
      </c>
      <c r="O32" s="49">
        <f>TEMMUZ!M28</f>
        <v>0</v>
      </c>
      <c r="P32" s="560"/>
      <c r="Q32" s="560"/>
      <c r="R32" s="560"/>
      <c r="S32" s="560"/>
      <c r="T32" s="560"/>
      <c r="U32" s="560"/>
    </row>
    <row r="33" spans="1:21" ht="18" customHeight="1" x14ac:dyDescent="0.3">
      <c r="A33" s="510"/>
      <c r="B33" s="510"/>
      <c r="C33" s="510"/>
      <c r="D33" s="66">
        <f>TEMMUZ!B29</f>
        <v>0</v>
      </c>
      <c r="E33" s="61">
        <f>TEMMUZ!C29</f>
        <v>0</v>
      </c>
      <c r="F33" s="62">
        <f>TEMMUZ!D29</f>
        <v>0</v>
      </c>
      <c r="G33" s="66">
        <f>TEMMUZ!E29</f>
        <v>0</v>
      </c>
      <c r="H33" s="61">
        <f>TEMMUZ!F29</f>
        <v>0</v>
      </c>
      <c r="I33" s="63">
        <f>TEMMUZ!G29</f>
        <v>0</v>
      </c>
      <c r="J33" s="67">
        <f>TEMMUZ!H29</f>
        <v>0</v>
      </c>
      <c r="K33" s="61">
        <f>TEMMUZ!I29</f>
        <v>0</v>
      </c>
      <c r="L33" s="62">
        <f>TEMMUZ!J29</f>
        <v>0</v>
      </c>
      <c r="M33" s="66">
        <f>TEMMUZ!K29</f>
        <v>0</v>
      </c>
      <c r="N33" s="61">
        <f>TEMMUZ!L29</f>
        <v>0</v>
      </c>
      <c r="O33" s="62">
        <f>TEMMUZ!M29</f>
        <v>0</v>
      </c>
      <c r="P33" s="560"/>
      <c r="Q33" s="560"/>
      <c r="R33" s="560"/>
      <c r="S33" s="560"/>
      <c r="T33" s="560"/>
      <c r="U33" s="560"/>
    </row>
    <row r="34" spans="1:21" ht="18" customHeight="1" x14ac:dyDescent="0.3">
      <c r="A34" s="510"/>
      <c r="B34" s="510"/>
      <c r="C34" s="510"/>
      <c r="D34" s="64">
        <f>TEMMUZ!B30</f>
        <v>0</v>
      </c>
      <c r="E34" s="48">
        <f>TEMMUZ!C30</f>
        <v>0</v>
      </c>
      <c r="F34" s="49">
        <f>TEMMUZ!D30</f>
        <v>0</v>
      </c>
      <c r="G34" s="64">
        <f>TEMMUZ!E30</f>
        <v>0</v>
      </c>
      <c r="H34" s="48">
        <f>TEMMUZ!F30</f>
        <v>0</v>
      </c>
      <c r="I34" s="50">
        <f>TEMMUZ!G30</f>
        <v>0</v>
      </c>
      <c r="J34" s="65">
        <f>TEMMUZ!H30</f>
        <v>0</v>
      </c>
      <c r="K34" s="48">
        <f>TEMMUZ!I30</f>
        <v>0</v>
      </c>
      <c r="L34" s="49">
        <f>TEMMUZ!J30</f>
        <v>0</v>
      </c>
      <c r="M34" s="64">
        <f>TEMMUZ!K30</f>
        <v>0</v>
      </c>
      <c r="N34" s="48">
        <f>TEMMUZ!L30</f>
        <v>0</v>
      </c>
      <c r="O34" s="49">
        <f>TEMMUZ!M30</f>
        <v>0</v>
      </c>
      <c r="P34" s="560"/>
      <c r="Q34" s="560"/>
      <c r="R34" s="560"/>
      <c r="S34" s="560"/>
      <c r="T34" s="560"/>
      <c r="U34" s="560"/>
    </row>
    <row r="35" spans="1:21" ht="18" customHeight="1" x14ac:dyDescent="0.3">
      <c r="A35" s="510"/>
      <c r="B35" s="510"/>
      <c r="C35" s="510"/>
      <c r="D35" s="66">
        <f>TEMMUZ!B31</f>
        <v>0</v>
      </c>
      <c r="E35" s="61">
        <f>TEMMUZ!C31</f>
        <v>0</v>
      </c>
      <c r="F35" s="62">
        <f>TEMMUZ!D31</f>
        <v>0</v>
      </c>
      <c r="G35" s="66">
        <f>TEMMUZ!E31</f>
        <v>0</v>
      </c>
      <c r="H35" s="61">
        <f>TEMMUZ!F31</f>
        <v>0</v>
      </c>
      <c r="I35" s="63">
        <f>TEMMUZ!G31</f>
        <v>0</v>
      </c>
      <c r="J35" s="67">
        <f>TEMMUZ!H31</f>
        <v>0</v>
      </c>
      <c r="K35" s="61">
        <f>TEMMUZ!I31</f>
        <v>0</v>
      </c>
      <c r="L35" s="62">
        <f>TEMMUZ!J31</f>
        <v>0</v>
      </c>
      <c r="M35" s="66">
        <f>TEMMUZ!K31</f>
        <v>0</v>
      </c>
      <c r="N35" s="61">
        <f>TEMMUZ!L31</f>
        <v>0</v>
      </c>
      <c r="O35" s="62">
        <f>TEMMUZ!M31</f>
        <v>0</v>
      </c>
      <c r="P35" s="560"/>
      <c r="Q35" s="560"/>
      <c r="R35" s="560"/>
      <c r="S35" s="560"/>
      <c r="T35" s="560"/>
      <c r="U35" s="560"/>
    </row>
    <row r="36" spans="1:21" ht="18" customHeight="1" x14ac:dyDescent="0.3">
      <c r="A36" s="510"/>
      <c r="B36" s="510"/>
      <c r="C36" s="510"/>
      <c r="D36" s="64">
        <f>TEMMUZ!B32</f>
        <v>0</v>
      </c>
      <c r="E36" s="48">
        <f>TEMMUZ!C32</f>
        <v>0</v>
      </c>
      <c r="F36" s="49">
        <f>TEMMUZ!D32</f>
        <v>0</v>
      </c>
      <c r="G36" s="64">
        <f>TEMMUZ!E32</f>
        <v>0</v>
      </c>
      <c r="H36" s="48">
        <f>TEMMUZ!F32</f>
        <v>0</v>
      </c>
      <c r="I36" s="50">
        <f>TEMMUZ!G32</f>
        <v>0</v>
      </c>
      <c r="J36" s="65">
        <f>TEMMUZ!H32</f>
        <v>0</v>
      </c>
      <c r="K36" s="48">
        <f>TEMMUZ!I32</f>
        <v>0</v>
      </c>
      <c r="L36" s="49">
        <f>TEMMUZ!J32</f>
        <v>0</v>
      </c>
      <c r="M36" s="64">
        <f>TEMMUZ!K32</f>
        <v>0</v>
      </c>
      <c r="N36" s="48">
        <f>TEMMUZ!L32</f>
        <v>0</v>
      </c>
      <c r="O36" s="49">
        <f>TEMMUZ!M32</f>
        <v>0</v>
      </c>
      <c r="P36" s="560"/>
      <c r="Q36" s="560"/>
      <c r="R36" s="560"/>
      <c r="S36" s="560"/>
      <c r="T36" s="560"/>
      <c r="U36" s="560"/>
    </row>
    <row r="37" spans="1:21" ht="18" customHeight="1" x14ac:dyDescent="0.3">
      <c r="A37" s="510"/>
      <c r="B37" s="510"/>
      <c r="C37" s="510"/>
      <c r="D37" s="66">
        <f>TEMMUZ!B33</f>
        <v>0</v>
      </c>
      <c r="E37" s="61">
        <f>TEMMUZ!C33</f>
        <v>0</v>
      </c>
      <c r="F37" s="62">
        <f>TEMMUZ!D33</f>
        <v>0</v>
      </c>
      <c r="G37" s="66">
        <f>TEMMUZ!E33</f>
        <v>0</v>
      </c>
      <c r="H37" s="61">
        <f>TEMMUZ!F33</f>
        <v>0</v>
      </c>
      <c r="I37" s="63">
        <f>TEMMUZ!G33</f>
        <v>0</v>
      </c>
      <c r="J37" s="67">
        <f>TEMMUZ!H33</f>
        <v>0</v>
      </c>
      <c r="K37" s="61">
        <f>TEMMUZ!I33</f>
        <v>0</v>
      </c>
      <c r="L37" s="62">
        <f>TEMMUZ!J33</f>
        <v>0</v>
      </c>
      <c r="M37" s="66">
        <f>TEMMUZ!K33</f>
        <v>0</v>
      </c>
      <c r="N37" s="61">
        <f>TEMMUZ!L33</f>
        <v>0</v>
      </c>
      <c r="O37" s="62">
        <f>TEMMUZ!M33</f>
        <v>0</v>
      </c>
      <c r="P37" s="560"/>
      <c r="Q37" s="560"/>
      <c r="R37" s="560"/>
      <c r="S37" s="560"/>
      <c r="T37" s="560"/>
      <c r="U37" s="560"/>
    </row>
    <row r="38" spans="1:21" ht="18" customHeight="1" x14ac:dyDescent="0.3">
      <c r="A38" s="510"/>
      <c r="B38" s="510"/>
      <c r="C38" s="510"/>
      <c r="D38" s="64">
        <f>TEMMUZ!B34</f>
        <v>0</v>
      </c>
      <c r="E38" s="48">
        <f>TEMMUZ!C34</f>
        <v>0</v>
      </c>
      <c r="F38" s="49">
        <f>TEMMUZ!D34</f>
        <v>0</v>
      </c>
      <c r="G38" s="64">
        <f>TEMMUZ!E34</f>
        <v>0</v>
      </c>
      <c r="H38" s="48">
        <f>TEMMUZ!F34</f>
        <v>0</v>
      </c>
      <c r="I38" s="50">
        <f>TEMMUZ!G34</f>
        <v>0</v>
      </c>
      <c r="J38" s="65">
        <f>TEMMUZ!H34</f>
        <v>0</v>
      </c>
      <c r="K38" s="48">
        <f>TEMMUZ!I34</f>
        <v>0</v>
      </c>
      <c r="L38" s="49">
        <f>TEMMUZ!J34</f>
        <v>0</v>
      </c>
      <c r="M38" s="64">
        <f>TEMMUZ!K34</f>
        <v>0</v>
      </c>
      <c r="N38" s="48">
        <f>TEMMUZ!L34</f>
        <v>0</v>
      </c>
      <c r="O38" s="49">
        <f>TEMMUZ!M34</f>
        <v>0</v>
      </c>
      <c r="P38" s="560"/>
      <c r="Q38" s="560"/>
      <c r="R38" s="560"/>
      <c r="S38" s="560"/>
      <c r="T38" s="560"/>
      <c r="U38" s="560"/>
    </row>
    <row r="39" spans="1:21" ht="18" customHeight="1" x14ac:dyDescent="0.3">
      <c r="A39" s="510"/>
      <c r="B39" s="510"/>
      <c r="C39" s="510"/>
      <c r="D39" s="66">
        <f>TEMMUZ!B35</f>
        <v>0</v>
      </c>
      <c r="E39" s="61">
        <f>TEMMUZ!C35</f>
        <v>0</v>
      </c>
      <c r="F39" s="62">
        <f>TEMMUZ!D35</f>
        <v>0</v>
      </c>
      <c r="G39" s="66">
        <f>TEMMUZ!E35</f>
        <v>0</v>
      </c>
      <c r="H39" s="61">
        <f>TEMMUZ!F35</f>
        <v>0</v>
      </c>
      <c r="I39" s="63">
        <f>TEMMUZ!G35</f>
        <v>0</v>
      </c>
      <c r="J39" s="67">
        <f>TEMMUZ!H35</f>
        <v>0</v>
      </c>
      <c r="K39" s="61">
        <f>TEMMUZ!I35</f>
        <v>0</v>
      </c>
      <c r="L39" s="62">
        <f>TEMMUZ!J35</f>
        <v>0</v>
      </c>
      <c r="M39" s="66">
        <f>TEMMUZ!K35</f>
        <v>0</v>
      </c>
      <c r="N39" s="61">
        <f>TEMMUZ!L35</f>
        <v>0</v>
      </c>
      <c r="O39" s="62">
        <f>TEMMUZ!M35</f>
        <v>0</v>
      </c>
      <c r="P39" s="560"/>
      <c r="Q39" s="560"/>
      <c r="R39" s="560"/>
      <c r="S39" s="560"/>
      <c r="T39" s="560"/>
      <c r="U39" s="560"/>
    </row>
    <row r="40" spans="1:21" ht="18" customHeight="1" x14ac:dyDescent="0.3">
      <c r="A40" s="510"/>
      <c r="B40" s="510"/>
      <c r="C40" s="510"/>
      <c r="D40" s="64">
        <f>TEMMUZ!B36</f>
        <v>0</v>
      </c>
      <c r="E40" s="48">
        <f>TEMMUZ!C36</f>
        <v>0</v>
      </c>
      <c r="F40" s="49">
        <f>TEMMUZ!D36</f>
        <v>0</v>
      </c>
      <c r="G40" s="64">
        <f>TEMMUZ!E36</f>
        <v>0</v>
      </c>
      <c r="H40" s="48">
        <f>TEMMUZ!F36</f>
        <v>0</v>
      </c>
      <c r="I40" s="50">
        <f>TEMMUZ!G36</f>
        <v>0</v>
      </c>
      <c r="J40" s="65">
        <f>TEMMUZ!H36</f>
        <v>0</v>
      </c>
      <c r="K40" s="48">
        <f>TEMMUZ!I36</f>
        <v>0</v>
      </c>
      <c r="L40" s="49">
        <f>TEMMUZ!J36</f>
        <v>0</v>
      </c>
      <c r="M40" s="64">
        <f>TEMMUZ!K36</f>
        <v>0</v>
      </c>
      <c r="N40" s="48">
        <f>TEMMUZ!L36</f>
        <v>0</v>
      </c>
      <c r="O40" s="49">
        <f>TEMMUZ!M36</f>
        <v>0</v>
      </c>
      <c r="P40" s="560"/>
      <c r="Q40" s="560"/>
      <c r="R40" s="560"/>
      <c r="S40" s="560"/>
      <c r="T40" s="560"/>
      <c r="U40" s="560"/>
    </row>
    <row r="41" spans="1:21" ht="18" customHeight="1" x14ac:dyDescent="0.3">
      <c r="A41" s="510"/>
      <c r="B41" s="510"/>
      <c r="C41" s="510"/>
      <c r="D41" s="66">
        <f>TEMMUZ!B37</f>
        <v>0</v>
      </c>
      <c r="E41" s="61">
        <f>TEMMUZ!C37</f>
        <v>0</v>
      </c>
      <c r="F41" s="62">
        <f>TEMMUZ!D37</f>
        <v>0</v>
      </c>
      <c r="G41" s="66">
        <f>TEMMUZ!E37</f>
        <v>0</v>
      </c>
      <c r="H41" s="61">
        <f>TEMMUZ!F37</f>
        <v>0</v>
      </c>
      <c r="I41" s="63">
        <f>TEMMUZ!G37</f>
        <v>0</v>
      </c>
      <c r="J41" s="67">
        <f>TEMMUZ!H37</f>
        <v>0</v>
      </c>
      <c r="K41" s="61">
        <f>TEMMUZ!I37</f>
        <v>0</v>
      </c>
      <c r="L41" s="62">
        <f>TEMMUZ!J37</f>
        <v>0</v>
      </c>
      <c r="M41" s="66">
        <f>TEMMUZ!K37</f>
        <v>0</v>
      </c>
      <c r="N41" s="61">
        <f>TEMMUZ!L37</f>
        <v>0</v>
      </c>
      <c r="O41" s="62">
        <f>TEMMUZ!M37</f>
        <v>0</v>
      </c>
      <c r="P41" s="560"/>
      <c r="Q41" s="560"/>
      <c r="R41" s="560"/>
      <c r="S41" s="560"/>
      <c r="T41" s="560"/>
      <c r="U41" s="560"/>
    </row>
    <row r="42" spans="1:21" ht="18" customHeight="1" x14ac:dyDescent="0.3">
      <c r="A42" s="510"/>
      <c r="B42" s="510"/>
      <c r="C42" s="510"/>
      <c r="D42" s="64">
        <f>TEMMUZ!B38</f>
        <v>0</v>
      </c>
      <c r="E42" s="48">
        <f>TEMMUZ!C38</f>
        <v>0</v>
      </c>
      <c r="F42" s="49">
        <f>TEMMUZ!D38</f>
        <v>0</v>
      </c>
      <c r="G42" s="64">
        <f>TEMMUZ!E38</f>
        <v>0</v>
      </c>
      <c r="H42" s="48">
        <f>TEMMUZ!F38</f>
        <v>0</v>
      </c>
      <c r="I42" s="50">
        <f>TEMMUZ!G38</f>
        <v>0</v>
      </c>
      <c r="J42" s="65">
        <f>TEMMUZ!H38</f>
        <v>0</v>
      </c>
      <c r="K42" s="48">
        <f>TEMMUZ!I38</f>
        <v>0</v>
      </c>
      <c r="L42" s="49">
        <f>TEMMUZ!J38</f>
        <v>0</v>
      </c>
      <c r="M42" s="64">
        <f>TEMMUZ!K38</f>
        <v>0</v>
      </c>
      <c r="N42" s="48">
        <f>TEMMUZ!L38</f>
        <v>0</v>
      </c>
      <c r="O42" s="49">
        <f>TEMMUZ!M38</f>
        <v>0</v>
      </c>
      <c r="P42" s="560"/>
      <c r="Q42" s="560"/>
      <c r="R42" s="560"/>
      <c r="S42" s="560"/>
      <c r="T42" s="560"/>
      <c r="U42" s="560"/>
    </row>
    <row r="43" spans="1:21" ht="18" customHeight="1" x14ac:dyDescent="0.3">
      <c r="A43" s="510"/>
      <c r="B43" s="510"/>
      <c r="C43" s="510"/>
      <c r="D43" s="66">
        <f>TEMMUZ!B39</f>
        <v>0</v>
      </c>
      <c r="E43" s="61">
        <f>TEMMUZ!C39</f>
        <v>0</v>
      </c>
      <c r="F43" s="62">
        <f>TEMMUZ!D39</f>
        <v>0</v>
      </c>
      <c r="G43" s="66">
        <f>TEMMUZ!E39</f>
        <v>0</v>
      </c>
      <c r="H43" s="61">
        <f>TEMMUZ!F39</f>
        <v>0</v>
      </c>
      <c r="I43" s="63">
        <f>TEMMUZ!G39</f>
        <v>0</v>
      </c>
      <c r="J43" s="67">
        <f>TEMMUZ!H39</f>
        <v>0</v>
      </c>
      <c r="K43" s="61">
        <f>TEMMUZ!I39</f>
        <v>0</v>
      </c>
      <c r="L43" s="62">
        <f>TEMMUZ!J39</f>
        <v>0</v>
      </c>
      <c r="M43" s="66">
        <f>TEMMUZ!K39</f>
        <v>0</v>
      </c>
      <c r="N43" s="61">
        <f>TEMMUZ!L39</f>
        <v>0</v>
      </c>
      <c r="O43" s="62">
        <f>TEMMUZ!M39</f>
        <v>0</v>
      </c>
      <c r="P43" s="560"/>
      <c r="Q43" s="560"/>
      <c r="R43" s="560"/>
      <c r="S43" s="560"/>
      <c r="T43" s="560"/>
      <c r="U43" s="560"/>
    </row>
    <row r="44" spans="1:21" ht="18" customHeight="1" x14ac:dyDescent="0.3">
      <c r="A44" s="510"/>
      <c r="B44" s="510"/>
      <c r="C44" s="510"/>
      <c r="D44" s="64">
        <f>TEMMUZ!B40</f>
        <v>0</v>
      </c>
      <c r="E44" s="48">
        <f>TEMMUZ!C40</f>
        <v>0</v>
      </c>
      <c r="F44" s="49">
        <f>TEMMUZ!D40</f>
        <v>0</v>
      </c>
      <c r="G44" s="64">
        <f>TEMMUZ!E40</f>
        <v>0</v>
      </c>
      <c r="H44" s="48">
        <f>TEMMUZ!F40</f>
        <v>0</v>
      </c>
      <c r="I44" s="50">
        <f>TEMMUZ!G40</f>
        <v>0</v>
      </c>
      <c r="J44" s="65">
        <f>TEMMUZ!H40</f>
        <v>0</v>
      </c>
      <c r="K44" s="48">
        <f>TEMMUZ!I40</f>
        <v>0</v>
      </c>
      <c r="L44" s="49">
        <f>TEMMUZ!J40</f>
        <v>0</v>
      </c>
      <c r="M44" s="64">
        <f>TEMMUZ!K40</f>
        <v>0</v>
      </c>
      <c r="N44" s="48">
        <f>TEMMUZ!L40</f>
        <v>0</v>
      </c>
      <c r="O44" s="49">
        <f>TEMMUZ!M40</f>
        <v>0</v>
      </c>
      <c r="P44" s="560"/>
      <c r="Q44" s="560"/>
      <c r="R44" s="560"/>
      <c r="S44" s="560"/>
      <c r="T44" s="560"/>
      <c r="U44" s="560"/>
    </row>
    <row r="45" spans="1:21" ht="18" customHeight="1" x14ac:dyDescent="0.3">
      <c r="A45" s="510"/>
      <c r="B45" s="510"/>
      <c r="C45" s="510"/>
      <c r="D45" s="66">
        <f>TEMMUZ!B41</f>
        <v>0</v>
      </c>
      <c r="E45" s="61">
        <f>TEMMUZ!C41</f>
        <v>0</v>
      </c>
      <c r="F45" s="62">
        <f>TEMMUZ!D41</f>
        <v>0</v>
      </c>
      <c r="G45" s="66">
        <f>TEMMUZ!E41</f>
        <v>0</v>
      </c>
      <c r="H45" s="61">
        <f>TEMMUZ!F41</f>
        <v>0</v>
      </c>
      <c r="I45" s="63">
        <f>TEMMUZ!G41</f>
        <v>0</v>
      </c>
      <c r="J45" s="67">
        <f>TEMMUZ!H41</f>
        <v>0</v>
      </c>
      <c r="K45" s="61">
        <f>TEMMUZ!I41</f>
        <v>0</v>
      </c>
      <c r="L45" s="62">
        <f>TEMMUZ!J41</f>
        <v>0</v>
      </c>
      <c r="M45" s="66">
        <f>TEMMUZ!K41</f>
        <v>0</v>
      </c>
      <c r="N45" s="61">
        <f>TEMMUZ!L41</f>
        <v>0</v>
      </c>
      <c r="O45" s="62">
        <f>TEMMUZ!M41</f>
        <v>0</v>
      </c>
      <c r="P45" s="560"/>
      <c r="Q45" s="560"/>
      <c r="R45" s="560"/>
      <c r="S45" s="560"/>
      <c r="T45" s="560"/>
      <c r="U45" s="560"/>
    </row>
    <row r="46" spans="1:21" ht="18" customHeight="1" x14ac:dyDescent="0.3">
      <c r="A46" s="510"/>
      <c r="B46" s="510"/>
      <c r="C46" s="510"/>
      <c r="D46" s="64">
        <f>TEMMUZ!B42</f>
        <v>0</v>
      </c>
      <c r="E46" s="48">
        <f>TEMMUZ!C42</f>
        <v>0</v>
      </c>
      <c r="F46" s="49">
        <f>TEMMUZ!D42</f>
        <v>0</v>
      </c>
      <c r="G46" s="64">
        <f>TEMMUZ!E42</f>
        <v>0</v>
      </c>
      <c r="H46" s="48">
        <f>TEMMUZ!F42</f>
        <v>0</v>
      </c>
      <c r="I46" s="50">
        <f>TEMMUZ!G42</f>
        <v>0</v>
      </c>
      <c r="J46" s="65">
        <f>TEMMUZ!H42</f>
        <v>0</v>
      </c>
      <c r="K46" s="48">
        <f>TEMMUZ!I42</f>
        <v>0</v>
      </c>
      <c r="L46" s="49">
        <f>TEMMUZ!J42</f>
        <v>0</v>
      </c>
      <c r="M46" s="64">
        <f>TEMMUZ!K42</f>
        <v>0</v>
      </c>
      <c r="N46" s="48">
        <f>TEMMUZ!L42</f>
        <v>0</v>
      </c>
      <c r="O46" s="49">
        <f>TEMMUZ!M42</f>
        <v>0</v>
      </c>
      <c r="P46" s="560"/>
      <c r="Q46" s="560"/>
      <c r="R46" s="560"/>
      <c r="S46" s="560"/>
      <c r="T46" s="560"/>
      <c r="U46" s="560"/>
    </row>
    <row r="47" spans="1:21" ht="18" customHeight="1" x14ac:dyDescent="0.3">
      <c r="A47" s="510"/>
      <c r="B47" s="510"/>
      <c r="C47" s="510"/>
      <c r="D47" s="66">
        <f>TEMMUZ!B43</f>
        <v>0</v>
      </c>
      <c r="E47" s="61">
        <f>TEMMUZ!C43</f>
        <v>0</v>
      </c>
      <c r="F47" s="62">
        <f>TEMMUZ!D43</f>
        <v>0</v>
      </c>
      <c r="G47" s="66">
        <f>TEMMUZ!E43</f>
        <v>0</v>
      </c>
      <c r="H47" s="61">
        <f>TEMMUZ!F43</f>
        <v>0</v>
      </c>
      <c r="I47" s="63">
        <f>TEMMUZ!G43</f>
        <v>0</v>
      </c>
      <c r="J47" s="67">
        <f>TEMMUZ!H43</f>
        <v>0</v>
      </c>
      <c r="K47" s="61">
        <f>TEMMUZ!I43</f>
        <v>0</v>
      </c>
      <c r="L47" s="62">
        <f>TEMMUZ!J43</f>
        <v>0</v>
      </c>
      <c r="M47" s="66">
        <f>TEMMUZ!K43</f>
        <v>0</v>
      </c>
      <c r="N47" s="61">
        <f>TEMMUZ!L43</f>
        <v>0</v>
      </c>
      <c r="O47" s="62">
        <f>TEMMUZ!M43</f>
        <v>0</v>
      </c>
      <c r="P47" s="560"/>
      <c r="Q47" s="560"/>
      <c r="R47" s="560"/>
      <c r="S47" s="560"/>
      <c r="T47" s="560"/>
      <c r="U47" s="560"/>
    </row>
    <row r="48" spans="1:21" ht="18" customHeight="1" x14ac:dyDescent="0.3">
      <c r="A48" s="510"/>
      <c r="B48" s="510"/>
      <c r="C48" s="510"/>
      <c r="D48" s="64">
        <f>TEMMUZ!B44</f>
        <v>0</v>
      </c>
      <c r="E48" s="48">
        <f>TEMMUZ!C44</f>
        <v>0</v>
      </c>
      <c r="F48" s="49">
        <f>TEMMUZ!D44</f>
        <v>0</v>
      </c>
      <c r="G48" s="64">
        <f>TEMMUZ!E44</f>
        <v>0</v>
      </c>
      <c r="H48" s="48">
        <f>TEMMUZ!F44</f>
        <v>0</v>
      </c>
      <c r="I48" s="50">
        <f>TEMMUZ!G44</f>
        <v>0</v>
      </c>
      <c r="J48" s="65">
        <f>TEMMUZ!H44</f>
        <v>0</v>
      </c>
      <c r="K48" s="48">
        <f>TEMMUZ!I44</f>
        <v>0</v>
      </c>
      <c r="L48" s="49">
        <f>TEMMUZ!J44</f>
        <v>0</v>
      </c>
      <c r="M48" s="64">
        <f>TEMMUZ!K44</f>
        <v>0</v>
      </c>
      <c r="N48" s="48">
        <f>TEMMUZ!L44</f>
        <v>0</v>
      </c>
      <c r="O48" s="49">
        <f>TEMMUZ!M44</f>
        <v>0</v>
      </c>
      <c r="P48" s="560"/>
      <c r="Q48" s="560"/>
      <c r="R48" s="560"/>
      <c r="S48" s="560"/>
      <c r="T48" s="560"/>
      <c r="U48" s="560"/>
    </row>
    <row r="49" spans="1:21" ht="18" customHeight="1" x14ac:dyDescent="0.3">
      <c r="A49" s="510"/>
      <c r="B49" s="510"/>
      <c r="C49" s="510"/>
      <c r="D49" s="66">
        <f>TEMMUZ!B45</f>
        <v>0</v>
      </c>
      <c r="E49" s="61">
        <f>TEMMUZ!C45</f>
        <v>0</v>
      </c>
      <c r="F49" s="62">
        <f>TEMMUZ!D45</f>
        <v>0</v>
      </c>
      <c r="G49" s="66">
        <f>TEMMUZ!E45</f>
        <v>0</v>
      </c>
      <c r="H49" s="61">
        <f>TEMMUZ!F45</f>
        <v>0</v>
      </c>
      <c r="I49" s="63">
        <f>TEMMUZ!G45</f>
        <v>0</v>
      </c>
      <c r="J49" s="67">
        <f>TEMMUZ!H45</f>
        <v>0</v>
      </c>
      <c r="K49" s="61">
        <f>TEMMUZ!I45</f>
        <v>0</v>
      </c>
      <c r="L49" s="62">
        <f>TEMMUZ!J45</f>
        <v>0</v>
      </c>
      <c r="M49" s="66">
        <f>TEMMUZ!K45</f>
        <v>0</v>
      </c>
      <c r="N49" s="61">
        <f>TEMMUZ!L45</f>
        <v>0</v>
      </c>
      <c r="O49" s="62">
        <f>TEMMUZ!M45</f>
        <v>0</v>
      </c>
      <c r="P49" s="560"/>
      <c r="Q49" s="560"/>
      <c r="R49" s="560"/>
      <c r="S49" s="560"/>
      <c r="T49" s="560"/>
      <c r="U49" s="560"/>
    </row>
    <row r="50" spans="1:21" ht="18" customHeight="1" x14ac:dyDescent="0.3">
      <c r="A50" s="510"/>
      <c r="B50" s="510"/>
      <c r="C50" s="510"/>
      <c r="D50" s="64">
        <f>TEMMUZ!B46</f>
        <v>0</v>
      </c>
      <c r="E50" s="48">
        <f>TEMMUZ!C46</f>
        <v>0</v>
      </c>
      <c r="F50" s="49">
        <f>TEMMUZ!D46</f>
        <v>0</v>
      </c>
      <c r="G50" s="64">
        <f>TEMMUZ!E46</f>
        <v>0</v>
      </c>
      <c r="H50" s="48">
        <f>TEMMUZ!F46</f>
        <v>0</v>
      </c>
      <c r="I50" s="50">
        <f>TEMMUZ!G46</f>
        <v>0</v>
      </c>
      <c r="J50" s="65">
        <f>TEMMUZ!H46</f>
        <v>0</v>
      </c>
      <c r="K50" s="48">
        <f>TEMMUZ!I46</f>
        <v>0</v>
      </c>
      <c r="L50" s="49">
        <f>TEMMUZ!J46</f>
        <v>0</v>
      </c>
      <c r="M50" s="64">
        <f>TEMMUZ!K46</f>
        <v>0</v>
      </c>
      <c r="N50" s="48">
        <f>TEMMUZ!L46</f>
        <v>0</v>
      </c>
      <c r="O50" s="49">
        <f>TEMMUZ!M46</f>
        <v>0</v>
      </c>
      <c r="P50" s="560"/>
      <c r="Q50" s="560"/>
      <c r="R50" s="560"/>
      <c r="S50" s="560"/>
      <c r="T50" s="560"/>
      <c r="U50" s="560"/>
    </row>
    <row r="51" spans="1:21" ht="18" customHeight="1" x14ac:dyDescent="0.3">
      <c r="A51" s="510"/>
      <c r="B51" s="510"/>
      <c r="C51" s="510"/>
      <c r="D51" s="66">
        <f>TEMMUZ!B47</f>
        <v>0</v>
      </c>
      <c r="E51" s="61">
        <f>TEMMUZ!C47</f>
        <v>0</v>
      </c>
      <c r="F51" s="62">
        <f>TEMMUZ!D47</f>
        <v>0</v>
      </c>
      <c r="G51" s="66">
        <f>TEMMUZ!E47</f>
        <v>0</v>
      </c>
      <c r="H51" s="61">
        <f>TEMMUZ!F47</f>
        <v>0</v>
      </c>
      <c r="I51" s="63">
        <f>TEMMUZ!G47</f>
        <v>0</v>
      </c>
      <c r="J51" s="67">
        <f>TEMMUZ!H47</f>
        <v>0</v>
      </c>
      <c r="K51" s="61">
        <f>TEMMUZ!I47</f>
        <v>0</v>
      </c>
      <c r="L51" s="62">
        <f>TEMMUZ!J47</f>
        <v>0</v>
      </c>
      <c r="M51" s="66">
        <f>TEMMUZ!K47</f>
        <v>0</v>
      </c>
      <c r="N51" s="61">
        <f>TEMMUZ!L47</f>
        <v>0</v>
      </c>
      <c r="O51" s="62">
        <f>TEMMUZ!M47</f>
        <v>0</v>
      </c>
      <c r="P51" s="560"/>
      <c r="Q51" s="560"/>
      <c r="R51" s="560"/>
      <c r="S51" s="560"/>
      <c r="T51" s="560"/>
      <c r="U51" s="560"/>
    </row>
    <row r="52" spans="1:21" ht="18" customHeight="1" x14ac:dyDescent="0.3">
      <c r="A52" s="510"/>
      <c r="B52" s="510"/>
      <c r="C52" s="510"/>
      <c r="D52" s="64">
        <f>TEMMUZ!B48</f>
        <v>0</v>
      </c>
      <c r="E52" s="48">
        <f>TEMMUZ!C48</f>
        <v>0</v>
      </c>
      <c r="F52" s="49">
        <f>TEMMUZ!D48</f>
        <v>0</v>
      </c>
      <c r="G52" s="64">
        <f>TEMMUZ!E48</f>
        <v>0</v>
      </c>
      <c r="H52" s="48">
        <f>TEMMUZ!F48</f>
        <v>0</v>
      </c>
      <c r="I52" s="50">
        <f>TEMMUZ!G48</f>
        <v>0</v>
      </c>
      <c r="J52" s="65">
        <f>TEMMUZ!H48</f>
        <v>0</v>
      </c>
      <c r="K52" s="48">
        <f>TEMMUZ!I48</f>
        <v>0</v>
      </c>
      <c r="L52" s="49">
        <f>TEMMUZ!J48</f>
        <v>0</v>
      </c>
      <c r="M52" s="64">
        <f>TEMMUZ!K48</f>
        <v>0</v>
      </c>
      <c r="N52" s="48">
        <f>TEMMUZ!L48</f>
        <v>0</v>
      </c>
      <c r="O52" s="49">
        <f>TEMMUZ!M48</f>
        <v>0</v>
      </c>
      <c r="P52" s="560"/>
      <c r="Q52" s="560"/>
      <c r="R52" s="560"/>
      <c r="S52" s="560"/>
      <c r="T52" s="560"/>
      <c r="U52" s="560"/>
    </row>
    <row r="53" spans="1:21" ht="18" customHeight="1" x14ac:dyDescent="0.3">
      <c r="A53" s="510"/>
      <c r="B53" s="510"/>
      <c r="C53" s="510"/>
      <c r="D53" s="66">
        <f>TEMMUZ!B49</f>
        <v>0</v>
      </c>
      <c r="E53" s="61">
        <f>TEMMUZ!C49</f>
        <v>0</v>
      </c>
      <c r="F53" s="62">
        <f>TEMMUZ!D49</f>
        <v>0</v>
      </c>
      <c r="G53" s="66">
        <f>TEMMUZ!E49</f>
        <v>0</v>
      </c>
      <c r="H53" s="61">
        <f>TEMMUZ!F49</f>
        <v>0</v>
      </c>
      <c r="I53" s="63">
        <f>TEMMUZ!G49</f>
        <v>0</v>
      </c>
      <c r="J53" s="67">
        <f>TEMMUZ!H49</f>
        <v>0</v>
      </c>
      <c r="K53" s="61">
        <f>TEMMUZ!I49</f>
        <v>0</v>
      </c>
      <c r="L53" s="62">
        <f>TEMMUZ!J49</f>
        <v>0</v>
      </c>
      <c r="M53" s="66">
        <f>TEMMUZ!K49</f>
        <v>0</v>
      </c>
      <c r="N53" s="61">
        <f>TEMMUZ!L49</f>
        <v>0</v>
      </c>
      <c r="O53" s="62">
        <f>TEMMUZ!M49</f>
        <v>0</v>
      </c>
      <c r="P53" s="560"/>
      <c r="Q53" s="560"/>
      <c r="R53" s="560"/>
      <c r="S53" s="560"/>
      <c r="T53" s="560"/>
      <c r="U53" s="560"/>
    </row>
    <row r="54" spans="1:21" ht="18" customHeight="1" x14ac:dyDescent="0.3">
      <c r="A54" s="510"/>
      <c r="B54" s="510"/>
      <c r="C54" s="510"/>
      <c r="D54" s="64">
        <f>TEMMUZ!B50</f>
        <v>0</v>
      </c>
      <c r="E54" s="48">
        <f>TEMMUZ!C50</f>
        <v>0</v>
      </c>
      <c r="F54" s="49">
        <f>TEMMUZ!D50</f>
        <v>0</v>
      </c>
      <c r="G54" s="64">
        <f>TEMMUZ!E50</f>
        <v>0</v>
      </c>
      <c r="H54" s="48">
        <f>TEMMUZ!F50</f>
        <v>0</v>
      </c>
      <c r="I54" s="50">
        <f>TEMMUZ!G50</f>
        <v>0</v>
      </c>
      <c r="J54" s="65">
        <f>TEMMUZ!H50</f>
        <v>0</v>
      </c>
      <c r="K54" s="48">
        <f>TEMMUZ!I50</f>
        <v>0</v>
      </c>
      <c r="L54" s="49">
        <f>TEMMUZ!J50</f>
        <v>0</v>
      </c>
      <c r="M54" s="64">
        <f>TEMMUZ!K50</f>
        <v>0</v>
      </c>
      <c r="N54" s="48">
        <f>TEMMUZ!L50</f>
        <v>0</v>
      </c>
      <c r="O54" s="49">
        <f>TEMMUZ!M50</f>
        <v>0</v>
      </c>
      <c r="P54" s="560"/>
      <c r="Q54" s="560"/>
      <c r="R54" s="560"/>
      <c r="S54" s="560"/>
      <c r="T54" s="560"/>
      <c r="U54" s="560"/>
    </row>
    <row r="55" spans="1:21" ht="18" customHeight="1" x14ac:dyDescent="0.3">
      <c r="A55" s="510"/>
      <c r="B55" s="510"/>
      <c r="C55" s="510"/>
      <c r="D55" s="66">
        <f>TEMMUZ!B51</f>
        <v>0</v>
      </c>
      <c r="E55" s="61">
        <f>TEMMUZ!C51</f>
        <v>0</v>
      </c>
      <c r="F55" s="62">
        <f>TEMMUZ!D51</f>
        <v>0</v>
      </c>
      <c r="G55" s="66">
        <f>TEMMUZ!E51</f>
        <v>0</v>
      </c>
      <c r="H55" s="61">
        <f>TEMMUZ!F51</f>
        <v>0</v>
      </c>
      <c r="I55" s="63">
        <f>TEMMUZ!G51</f>
        <v>0</v>
      </c>
      <c r="J55" s="67">
        <f>TEMMUZ!H51</f>
        <v>0</v>
      </c>
      <c r="K55" s="61">
        <f>TEMMUZ!I51</f>
        <v>0</v>
      </c>
      <c r="L55" s="62">
        <f>TEMMUZ!J51</f>
        <v>0</v>
      </c>
      <c r="M55" s="66">
        <f>TEMMUZ!K51</f>
        <v>0</v>
      </c>
      <c r="N55" s="61">
        <f>TEMMUZ!L51</f>
        <v>0</v>
      </c>
      <c r="O55" s="62">
        <f>TEMMUZ!M51</f>
        <v>0</v>
      </c>
      <c r="P55" s="560"/>
      <c r="Q55" s="560"/>
      <c r="R55" s="560"/>
      <c r="S55" s="560"/>
      <c r="T55" s="560"/>
      <c r="U55" s="560"/>
    </row>
    <row r="56" spans="1:21" ht="18" customHeight="1" x14ac:dyDescent="0.3">
      <c r="A56" s="510"/>
      <c r="B56" s="510"/>
      <c r="C56" s="510"/>
      <c r="D56" s="64">
        <f>TEMMUZ!B52</f>
        <v>0</v>
      </c>
      <c r="E56" s="48">
        <f>TEMMUZ!C52</f>
        <v>0</v>
      </c>
      <c r="F56" s="49">
        <f>TEMMUZ!D52</f>
        <v>0</v>
      </c>
      <c r="G56" s="64">
        <f>TEMMUZ!E52</f>
        <v>0</v>
      </c>
      <c r="H56" s="48">
        <f>TEMMUZ!F52</f>
        <v>0</v>
      </c>
      <c r="I56" s="50">
        <f>TEMMUZ!G52</f>
        <v>0</v>
      </c>
      <c r="J56" s="65">
        <f>TEMMUZ!H52</f>
        <v>0</v>
      </c>
      <c r="K56" s="48">
        <f>TEMMUZ!I52</f>
        <v>0</v>
      </c>
      <c r="L56" s="49">
        <f>TEMMUZ!J52</f>
        <v>0</v>
      </c>
      <c r="M56" s="64">
        <f>TEMMUZ!K52</f>
        <v>0</v>
      </c>
      <c r="N56" s="48">
        <f>TEMMUZ!L52</f>
        <v>0</v>
      </c>
      <c r="O56" s="49">
        <f>TEMMUZ!M52</f>
        <v>0</v>
      </c>
      <c r="P56" s="560"/>
      <c r="Q56" s="560"/>
      <c r="R56" s="560"/>
      <c r="S56" s="560"/>
      <c r="T56" s="560"/>
      <c r="U56" s="560"/>
    </row>
    <row r="57" spans="1:21"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164" spans="9:9" x14ac:dyDescent="0.3">
      <c r="I164" s="2" t="s">
        <v>57</v>
      </c>
    </row>
  </sheetData>
  <sheetProtection formatCells="0" formatColumns="0" formatRows="0" insertColumns="0" insertRows="0" insertHyperlinks="0" deleteColumns="0" deleteRows="0" sort="0" autoFilter="0" pivotTables="0"/>
  <mergeCells count="24">
    <mergeCell ref="D59:O59"/>
    <mergeCell ref="D62:O93"/>
    <mergeCell ref="D10:F10"/>
    <mergeCell ref="G10:I10"/>
    <mergeCell ref="J10:L10"/>
    <mergeCell ref="M10:O10"/>
    <mergeCell ref="D57:O57"/>
    <mergeCell ref="D58:O58"/>
    <mergeCell ref="G9:I9"/>
    <mergeCell ref="A1:C93"/>
    <mergeCell ref="D1:O3"/>
    <mergeCell ref="P1:U93"/>
    <mergeCell ref="V1:Y4"/>
    <mergeCell ref="D4:E4"/>
    <mergeCell ref="F4:O4"/>
    <mergeCell ref="D5:E5"/>
    <mergeCell ref="G5:H5"/>
    <mergeCell ref="J5:O9"/>
    <mergeCell ref="D6:E6"/>
    <mergeCell ref="G6:H6"/>
    <mergeCell ref="D7:E7"/>
    <mergeCell ref="G7:H7"/>
    <mergeCell ref="D8:E8"/>
    <mergeCell ref="G8:H8"/>
  </mergeCells>
  <pageMargins left="0.7" right="0.7" top="0.75" bottom="0.75" header="0.3" footer="0.3"/>
  <pageSetup paperSize="9" scale="7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E4B34-6550-40FE-9D51-EB32616255DE}">
  <sheetPr codeName="Sayfa32">
    <tabColor rgb="FFFF6699"/>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TEMMUZ!N1&amp;" "&amp;"AYI BORÇ-ALACAK DURUM RAPORU"</f>
        <v>TEMMUZ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275</v>
      </c>
      <c r="Z5" s="200" t="s">
        <v>276</v>
      </c>
      <c r="AA5" s="8"/>
      <c r="AB5" s="8"/>
    </row>
    <row r="6" spans="1:28" ht="24.9" customHeight="1" x14ac:dyDescent="0.3">
      <c r="A6" s="510"/>
      <c r="B6" s="510"/>
      <c r="C6" s="510"/>
      <c r="D6" s="587" t="str">
        <f>TEMMUZ!R2</f>
        <v>Bu Ay Ödenen Borç Toplamı</v>
      </c>
      <c r="E6" s="587"/>
      <c r="F6" s="40">
        <f>TEMMUZ!S2</f>
        <v>0</v>
      </c>
      <c r="G6" s="587" t="str">
        <f>TEMMUZ!T2</f>
        <v>Bu Ay Alınan Alacak Toplamı</v>
      </c>
      <c r="H6" s="587"/>
      <c r="I6" s="40">
        <f>TEMMUZ!U2</f>
        <v>0</v>
      </c>
      <c r="J6" s="591"/>
      <c r="K6" s="592"/>
      <c r="L6" s="592"/>
      <c r="M6" s="592"/>
      <c r="N6" s="592"/>
      <c r="O6" s="593"/>
      <c r="P6" s="560"/>
      <c r="Q6" s="560"/>
      <c r="R6" s="560"/>
      <c r="S6" s="560"/>
      <c r="T6" s="560"/>
      <c r="U6" s="560"/>
      <c r="V6" s="201" t="s">
        <v>29</v>
      </c>
      <c r="W6" s="205">
        <f>MAYISALVER!F6</f>
        <v>0</v>
      </c>
      <c r="X6" s="205">
        <f>MAYISALVER!I6</f>
        <v>0</v>
      </c>
      <c r="Y6" s="205">
        <f>MAYISALVER!F7</f>
        <v>0</v>
      </c>
      <c r="Z6" s="11">
        <f>MAYISALVER!I7</f>
        <v>0</v>
      </c>
      <c r="AA6" s="8"/>
      <c r="AB6" s="8"/>
    </row>
    <row r="7" spans="1:28" ht="24.9" customHeight="1" x14ac:dyDescent="0.3">
      <c r="A7" s="510"/>
      <c r="B7" s="510"/>
      <c r="C7" s="510"/>
      <c r="D7" s="587" t="str">
        <f>TEMMUZ!R3</f>
        <v>Bu Ay Kalan Borç</v>
      </c>
      <c r="E7" s="587"/>
      <c r="F7" s="40">
        <f>TEMMUZ!S3</f>
        <v>0</v>
      </c>
      <c r="G7" s="587" t="str">
        <f>TEMMUZ!T3</f>
        <v>Bu Ay Kalan Alacak</v>
      </c>
      <c r="H7" s="587"/>
      <c r="I7" s="40">
        <f>TEMMUZ!U3</f>
        <v>0</v>
      </c>
      <c r="J7" s="591"/>
      <c r="K7" s="592"/>
      <c r="L7" s="592"/>
      <c r="M7" s="592"/>
      <c r="N7" s="592"/>
      <c r="O7" s="593"/>
      <c r="P7" s="560"/>
      <c r="Q7" s="560"/>
      <c r="R7" s="560"/>
      <c r="S7" s="560"/>
      <c r="T7" s="560"/>
      <c r="U7" s="560"/>
      <c r="V7" s="202" t="s">
        <v>30</v>
      </c>
      <c r="W7" s="205">
        <f>HAZİRANALVER!F6</f>
        <v>0</v>
      </c>
      <c r="X7" s="205">
        <f>HAZİRANALVER!I6</f>
        <v>0</v>
      </c>
      <c r="Y7" s="205">
        <f>HAZİRANALVER!F7</f>
        <v>0</v>
      </c>
      <c r="Z7" s="11">
        <f>HAZİRANALVER!I7</f>
        <v>0</v>
      </c>
      <c r="AA7" s="8"/>
      <c r="AB7" s="8"/>
    </row>
    <row r="8" spans="1:28" ht="24.9" customHeight="1" x14ac:dyDescent="0.3">
      <c r="A8" s="510"/>
      <c r="B8" s="510"/>
      <c r="C8" s="510"/>
      <c r="D8" s="587" t="str">
        <f>TEMMUZ!R4</f>
        <v>Genel Ödenen Borç</v>
      </c>
      <c r="E8" s="587"/>
      <c r="F8" s="40">
        <f>TEMMUZ!S4</f>
        <v>0</v>
      </c>
      <c r="G8" s="587" t="str">
        <f>TEMMUZ!T4</f>
        <v>Genel Alınan Alacak</v>
      </c>
      <c r="H8" s="587"/>
      <c r="I8" s="40">
        <f>TEMMUZ!U4</f>
        <v>0</v>
      </c>
      <c r="J8" s="591"/>
      <c r="K8" s="592"/>
      <c r="L8" s="592"/>
      <c r="M8" s="592"/>
      <c r="N8" s="592"/>
      <c r="O8" s="593"/>
      <c r="P8" s="560"/>
      <c r="Q8" s="560"/>
      <c r="R8" s="560"/>
      <c r="S8" s="560"/>
      <c r="T8" s="560"/>
      <c r="U8" s="560"/>
      <c r="V8" s="202" t="s">
        <v>31</v>
      </c>
      <c r="W8" s="11">
        <f>F6</f>
        <v>0</v>
      </c>
      <c r="X8" s="11">
        <f>I6</f>
        <v>0</v>
      </c>
      <c r="Y8" s="11">
        <f>F7</f>
        <v>0</v>
      </c>
      <c r="Z8" s="11">
        <f>I7</f>
        <v>0</v>
      </c>
      <c r="AA8" s="8"/>
      <c r="AB8" s="8"/>
    </row>
    <row r="9" spans="1:28" ht="24.6" customHeight="1" x14ac:dyDescent="0.3">
      <c r="A9" s="510"/>
      <c r="B9" s="510"/>
      <c r="C9" s="510"/>
      <c r="D9" s="587" t="str">
        <f>TEMMUZ!R5</f>
        <v>Genel Kalan Borç</v>
      </c>
      <c r="E9" s="587"/>
      <c r="F9" s="40">
        <f>TEMMUZ!S5</f>
        <v>0</v>
      </c>
      <c r="G9" s="587" t="str">
        <f>TEMMUZ!T5</f>
        <v>Genel Kalan Alacak</v>
      </c>
      <c r="H9" s="587"/>
      <c r="I9" s="40">
        <f>TEMMUZ!U5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c r="V10" s="8"/>
      <c r="W10" s="8"/>
      <c r="X10" s="8"/>
      <c r="Y10" s="8"/>
      <c r="Z10" s="8"/>
      <c r="AA10" s="8"/>
      <c r="AB10" s="8"/>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TEMMUZ!N8</f>
        <v>0</v>
      </c>
      <c r="E12" s="575">
        <f>TEMMUZ!O8</f>
        <v>0</v>
      </c>
      <c r="F12" s="576"/>
      <c r="G12" s="57">
        <f>TEMMUZ!P8</f>
        <v>0</v>
      </c>
      <c r="H12" s="577" t="str">
        <f>IF(TEMMUZ!Q8=" "," ",IF(TEMMUZ!Q8=0,"Borç Bitti",TEMMUZ!Q8))</f>
        <v/>
      </c>
      <c r="I12" s="578"/>
      <c r="J12" s="51">
        <f>TEMMUZ!R8</f>
        <v>0</v>
      </c>
      <c r="K12" s="575">
        <f>TEMMUZ!S8</f>
        <v>0</v>
      </c>
      <c r="L12" s="576"/>
      <c r="M12" s="57">
        <f>TEMMUZ!T8</f>
        <v>0</v>
      </c>
      <c r="N12" s="577" t="str">
        <f>IF(TEMMUZ!U8=" "," ",IF(TEMMUZ!U8=0,"Alacak Bitti",TEMMUZ!U8))</f>
        <v/>
      </c>
      <c r="O12" s="608"/>
      <c r="P12" s="560"/>
      <c r="Q12" s="560"/>
      <c r="R12" s="560"/>
      <c r="S12" s="560"/>
      <c r="T12" s="560"/>
      <c r="U12" s="560"/>
    </row>
    <row r="13" spans="1:28" ht="18" customHeight="1" x14ac:dyDescent="0.3">
      <c r="A13" s="510"/>
      <c r="B13" s="510"/>
      <c r="C13" s="510"/>
      <c r="D13" s="58">
        <f>TEMMUZ!N9</f>
        <v>0</v>
      </c>
      <c r="E13" s="581">
        <f>TEMMUZ!O9</f>
        <v>0</v>
      </c>
      <c r="F13" s="582"/>
      <c r="G13" s="59">
        <f>TEMMUZ!P9</f>
        <v>0</v>
      </c>
      <c r="H13" s="583" t="str">
        <f>IF(TEMMUZ!Q9=" "," ",IF(TEMMUZ!Q9=0,"Borç Bitti",TEMMUZ!Q9))</f>
        <v/>
      </c>
      <c r="I13" s="584"/>
      <c r="J13" s="60">
        <f>TEMMUZ!R9</f>
        <v>0</v>
      </c>
      <c r="K13" s="581">
        <f>TEMMUZ!S9</f>
        <v>0</v>
      </c>
      <c r="L13" s="582"/>
      <c r="M13" s="59">
        <f>TEMMUZ!T9</f>
        <v>0</v>
      </c>
      <c r="N13" s="583" t="str">
        <f>IF(TEMMUZ!U9=" "," ",IF(TEMMUZ!U9=0,"Alacak Bitti",TEMMUZ!U9))</f>
        <v/>
      </c>
      <c r="O13" s="609"/>
      <c r="P13" s="560"/>
      <c r="Q13" s="560"/>
      <c r="R13" s="560"/>
      <c r="S13" s="560"/>
      <c r="T13" s="560"/>
      <c r="U13" s="560"/>
    </row>
    <row r="14" spans="1:28" ht="18" customHeight="1" x14ac:dyDescent="0.3">
      <c r="A14" s="510"/>
      <c r="B14" s="510"/>
      <c r="C14" s="510"/>
      <c r="D14" s="47">
        <f>TEMMUZ!N10</f>
        <v>0</v>
      </c>
      <c r="E14" s="575">
        <f>TEMMUZ!O10</f>
        <v>0</v>
      </c>
      <c r="F14" s="576"/>
      <c r="G14" s="57">
        <f>TEMMUZ!P10</f>
        <v>0</v>
      </c>
      <c r="H14" s="577" t="str">
        <f>IF(TEMMUZ!Q10=" "," ",IF(TEMMUZ!Q10=0,"Borç Bitti",TEMMUZ!Q10))</f>
        <v/>
      </c>
      <c r="I14" s="578"/>
      <c r="J14" s="51">
        <f>TEMMUZ!R10</f>
        <v>0</v>
      </c>
      <c r="K14" s="575">
        <f>TEMMUZ!S10</f>
        <v>0</v>
      </c>
      <c r="L14" s="576"/>
      <c r="M14" s="57">
        <f>TEMMUZ!T10</f>
        <v>0</v>
      </c>
      <c r="N14" s="577" t="str">
        <f>IF(TEMMUZ!U10=" "," ",IF(TEMMUZ!U10=0,"Alacak Bitti",TEMMUZ!U10))</f>
        <v/>
      </c>
      <c r="O14" s="608"/>
      <c r="P14" s="560"/>
      <c r="Q14" s="560"/>
      <c r="R14" s="560"/>
      <c r="S14" s="560"/>
      <c r="T14" s="560"/>
      <c r="U14" s="560"/>
    </row>
    <row r="15" spans="1:28" ht="18" customHeight="1" x14ac:dyDescent="0.3">
      <c r="A15" s="510"/>
      <c r="B15" s="510"/>
      <c r="C15" s="510"/>
      <c r="D15" s="58">
        <f>TEMMUZ!N11</f>
        <v>0</v>
      </c>
      <c r="E15" s="581">
        <f>TEMMUZ!O11</f>
        <v>0</v>
      </c>
      <c r="F15" s="582"/>
      <c r="G15" s="59">
        <f>TEMMUZ!P11</f>
        <v>0</v>
      </c>
      <c r="H15" s="583" t="str">
        <f>IF(TEMMUZ!Q11=" "," ",IF(TEMMUZ!Q11=0,"Borç Bitti",TEMMUZ!Q11))</f>
        <v/>
      </c>
      <c r="I15" s="584"/>
      <c r="J15" s="60">
        <f>TEMMUZ!R11</f>
        <v>0</v>
      </c>
      <c r="K15" s="581">
        <f>TEMMUZ!S11</f>
        <v>0</v>
      </c>
      <c r="L15" s="582"/>
      <c r="M15" s="59">
        <f>TEMMUZ!T11</f>
        <v>0</v>
      </c>
      <c r="N15" s="583" t="str">
        <f>IF(TEMMUZ!U11=" "," ",IF(TEMMUZ!U11=0,"Alacak Bitti",TEMMUZ!U11))</f>
        <v/>
      </c>
      <c r="O15" s="609"/>
      <c r="P15" s="560"/>
      <c r="Q15" s="560"/>
      <c r="R15" s="560"/>
      <c r="S15" s="560"/>
      <c r="T15" s="560"/>
      <c r="U15" s="560"/>
    </row>
    <row r="16" spans="1:28" ht="18" customHeight="1" x14ac:dyDescent="0.3">
      <c r="A16" s="510"/>
      <c r="B16" s="510"/>
      <c r="C16" s="510"/>
      <c r="D16" s="47">
        <f>TEMMUZ!N12</f>
        <v>0</v>
      </c>
      <c r="E16" s="575">
        <f>TEMMUZ!O12</f>
        <v>0</v>
      </c>
      <c r="F16" s="576"/>
      <c r="G16" s="57">
        <f>TEMMUZ!P12</f>
        <v>0</v>
      </c>
      <c r="H16" s="577" t="str">
        <f>IF(TEMMUZ!Q12=" "," ",IF(TEMMUZ!Q12=0,"Borç Bitti",TEMMUZ!Q12))</f>
        <v/>
      </c>
      <c r="I16" s="578"/>
      <c r="J16" s="51">
        <f>TEMMUZ!R12</f>
        <v>0</v>
      </c>
      <c r="K16" s="575">
        <f>TEMMUZ!S12</f>
        <v>0</v>
      </c>
      <c r="L16" s="576"/>
      <c r="M16" s="57">
        <f>TEMMUZ!T12</f>
        <v>0</v>
      </c>
      <c r="N16" s="577" t="str">
        <f>IF(TEMMUZ!U12=" "," ",IF(TEMMUZ!U12=0,"Alacak Bitti",TEMMUZ!U12))</f>
        <v/>
      </c>
      <c r="O16" s="608"/>
      <c r="P16" s="560"/>
      <c r="Q16" s="560"/>
      <c r="R16" s="560"/>
      <c r="S16" s="560"/>
      <c r="T16" s="560"/>
      <c r="U16" s="560"/>
    </row>
    <row r="17" spans="1:21" ht="18" customHeight="1" x14ac:dyDescent="0.3">
      <c r="A17" s="510"/>
      <c r="B17" s="510"/>
      <c r="C17" s="510"/>
      <c r="D17" s="58">
        <f>TEMMUZ!N13</f>
        <v>0</v>
      </c>
      <c r="E17" s="581">
        <f>TEMMUZ!O13</f>
        <v>0</v>
      </c>
      <c r="F17" s="582"/>
      <c r="G17" s="59">
        <f>TEMMUZ!P13</f>
        <v>0</v>
      </c>
      <c r="H17" s="583" t="str">
        <f>IF(TEMMUZ!Q13=" "," ",IF(TEMMUZ!Q13=0,"Borç Bitti",TEMMUZ!Q13))</f>
        <v/>
      </c>
      <c r="I17" s="584"/>
      <c r="J17" s="60">
        <f>TEMMUZ!R13</f>
        <v>0</v>
      </c>
      <c r="K17" s="581">
        <f>TEMMUZ!S13</f>
        <v>0</v>
      </c>
      <c r="L17" s="582"/>
      <c r="M17" s="59">
        <f>TEMMUZ!T13</f>
        <v>0</v>
      </c>
      <c r="N17" s="583" t="str">
        <f>IF(TEMMUZ!U13=" "," ",IF(TEMMUZ!U13=0,"Alacak Bitti",TEMMUZ!U13))</f>
        <v/>
      </c>
      <c r="O17" s="609"/>
      <c r="P17" s="560"/>
      <c r="Q17" s="560"/>
      <c r="R17" s="560"/>
      <c r="S17" s="560"/>
      <c r="T17" s="560"/>
      <c r="U17" s="560"/>
    </row>
    <row r="18" spans="1:21" ht="18" customHeight="1" x14ac:dyDescent="0.3">
      <c r="A18" s="510"/>
      <c r="B18" s="510"/>
      <c r="C18" s="510"/>
      <c r="D18" s="47">
        <f>TEMMUZ!N14</f>
        <v>0</v>
      </c>
      <c r="E18" s="575">
        <f>TEMMUZ!O14</f>
        <v>0</v>
      </c>
      <c r="F18" s="576"/>
      <c r="G18" s="57">
        <f>TEMMUZ!P14</f>
        <v>0</v>
      </c>
      <c r="H18" s="577" t="str">
        <f>IF(TEMMUZ!Q14=" "," ",IF(TEMMUZ!Q14=0,"Borç Bitti",TEMMUZ!Q14))</f>
        <v/>
      </c>
      <c r="I18" s="578"/>
      <c r="J18" s="51">
        <f>TEMMUZ!R14</f>
        <v>0</v>
      </c>
      <c r="K18" s="575">
        <f>TEMMUZ!S14</f>
        <v>0</v>
      </c>
      <c r="L18" s="576"/>
      <c r="M18" s="57">
        <f>TEMMUZ!T14</f>
        <v>0</v>
      </c>
      <c r="N18" s="577" t="str">
        <f>IF(TEMMUZ!U14=" "," ",IF(TEMMUZ!U14=0,"Alacak Bitti",TEMMUZ!U14))</f>
        <v/>
      </c>
      <c r="O18" s="608"/>
      <c r="P18" s="560"/>
      <c r="Q18" s="560"/>
      <c r="R18" s="560"/>
      <c r="S18" s="560"/>
      <c r="T18" s="560"/>
      <c r="U18" s="560"/>
    </row>
    <row r="19" spans="1:21" ht="18" customHeight="1" x14ac:dyDescent="0.3">
      <c r="A19" s="510"/>
      <c r="B19" s="510"/>
      <c r="C19" s="510"/>
      <c r="D19" s="58">
        <f>TEMMUZ!N15</f>
        <v>0</v>
      </c>
      <c r="E19" s="581">
        <f>TEMMUZ!O15</f>
        <v>0</v>
      </c>
      <c r="F19" s="582"/>
      <c r="G19" s="59">
        <f>TEMMUZ!P15</f>
        <v>0</v>
      </c>
      <c r="H19" s="583" t="str">
        <f>IF(TEMMUZ!Q15=" "," ",IF(TEMMUZ!Q15=0,"Borç Bitti",TEMMUZ!Q15))</f>
        <v/>
      </c>
      <c r="I19" s="584"/>
      <c r="J19" s="60">
        <f>TEMMUZ!R15</f>
        <v>0</v>
      </c>
      <c r="K19" s="581">
        <f>TEMMUZ!S15</f>
        <v>0</v>
      </c>
      <c r="L19" s="582"/>
      <c r="M19" s="59">
        <f>TEMMUZ!T15</f>
        <v>0</v>
      </c>
      <c r="N19" s="583" t="str">
        <f>IF(TEMMUZ!U15=" "," ",IF(TEMMUZ!U15=0,"Alacak Bitti",TEMMUZ!U15))</f>
        <v/>
      </c>
      <c r="O19" s="609"/>
      <c r="P19" s="560"/>
      <c r="Q19" s="560"/>
      <c r="R19" s="560"/>
      <c r="S19" s="560"/>
      <c r="T19" s="560"/>
      <c r="U19" s="560"/>
    </row>
    <row r="20" spans="1:21" ht="18" customHeight="1" x14ac:dyDescent="0.3">
      <c r="A20" s="510"/>
      <c r="B20" s="510"/>
      <c r="C20" s="510"/>
      <c r="D20" s="47">
        <f>TEMMUZ!N16</f>
        <v>0</v>
      </c>
      <c r="E20" s="575">
        <f>TEMMUZ!O16</f>
        <v>0</v>
      </c>
      <c r="F20" s="576"/>
      <c r="G20" s="57">
        <f>TEMMUZ!P16</f>
        <v>0</v>
      </c>
      <c r="H20" s="577" t="str">
        <f>IF(TEMMUZ!Q16=" "," ",IF(TEMMUZ!Q16=0,"Borç Bitti",TEMMUZ!Q16))</f>
        <v/>
      </c>
      <c r="I20" s="578"/>
      <c r="J20" s="51">
        <f>TEMMUZ!R16</f>
        <v>0</v>
      </c>
      <c r="K20" s="575">
        <f>TEMMUZ!S16</f>
        <v>0</v>
      </c>
      <c r="L20" s="576"/>
      <c r="M20" s="57">
        <f>TEMMUZ!T16</f>
        <v>0</v>
      </c>
      <c r="N20" s="577" t="str">
        <f>IF(TEMMUZ!U16=" "," ",IF(TEMMUZ!U16=0,"Alacak Bitti",TEMMUZ!U16))</f>
        <v/>
      </c>
      <c r="O20" s="608"/>
      <c r="P20" s="560"/>
      <c r="Q20" s="560"/>
      <c r="R20" s="560"/>
      <c r="S20" s="560"/>
      <c r="T20" s="560"/>
      <c r="U20" s="560"/>
    </row>
    <row r="21" spans="1:21" ht="18" customHeight="1" x14ac:dyDescent="0.3">
      <c r="A21" s="510"/>
      <c r="B21" s="510"/>
      <c r="C21" s="510"/>
      <c r="D21" s="58">
        <f>TEMMUZ!N17</f>
        <v>0</v>
      </c>
      <c r="E21" s="581">
        <f>TEMMUZ!O17</f>
        <v>0</v>
      </c>
      <c r="F21" s="582"/>
      <c r="G21" s="59">
        <f>TEMMUZ!P17</f>
        <v>0</v>
      </c>
      <c r="H21" s="583" t="str">
        <f>IF(TEMMUZ!Q17=" "," ",IF(TEMMUZ!Q17=0,"Borç Bitti",TEMMUZ!Q17))</f>
        <v/>
      </c>
      <c r="I21" s="584"/>
      <c r="J21" s="60">
        <f>TEMMUZ!R17</f>
        <v>0</v>
      </c>
      <c r="K21" s="581">
        <f>TEMMUZ!S17</f>
        <v>0</v>
      </c>
      <c r="L21" s="582"/>
      <c r="M21" s="59">
        <f>TEMMUZ!T17</f>
        <v>0</v>
      </c>
      <c r="N21" s="583" t="str">
        <f>IF(TEMMUZ!U17=" "," ",IF(TEMMUZ!U17=0,"Alacak Bitti",TEMMUZ!U17))</f>
        <v/>
      </c>
      <c r="O21" s="609"/>
      <c r="P21" s="560"/>
      <c r="Q21" s="560"/>
      <c r="R21" s="560"/>
      <c r="S21" s="560"/>
      <c r="T21" s="560"/>
      <c r="U21" s="560"/>
    </row>
    <row r="22" spans="1:21" ht="18" customHeight="1" x14ac:dyDescent="0.3">
      <c r="A22" s="510"/>
      <c r="B22" s="510"/>
      <c r="C22" s="510"/>
      <c r="D22" s="47">
        <f>TEMMUZ!N18</f>
        <v>0</v>
      </c>
      <c r="E22" s="575">
        <f>TEMMUZ!O18</f>
        <v>0</v>
      </c>
      <c r="F22" s="576"/>
      <c r="G22" s="57">
        <f>TEMMUZ!P18</f>
        <v>0</v>
      </c>
      <c r="H22" s="577" t="str">
        <f>IF(TEMMUZ!Q18=" "," ",IF(TEMMUZ!Q18=0,"Borç Bitti",TEMMUZ!Q18))</f>
        <v/>
      </c>
      <c r="I22" s="578"/>
      <c r="J22" s="51">
        <f>TEMMUZ!R18</f>
        <v>0</v>
      </c>
      <c r="K22" s="575">
        <f>TEMMUZ!S18</f>
        <v>0</v>
      </c>
      <c r="L22" s="576"/>
      <c r="M22" s="57">
        <f>TEMMUZ!T18</f>
        <v>0</v>
      </c>
      <c r="N22" s="577" t="str">
        <f>IF(TEMMUZ!U18=" "," ",IF(TEMMUZ!U18=0,"Alacak Bitti",TEMMUZ!U18))</f>
        <v/>
      </c>
      <c r="O22" s="608"/>
      <c r="P22" s="560"/>
      <c r="Q22" s="560"/>
      <c r="R22" s="560"/>
      <c r="S22" s="560"/>
      <c r="T22" s="560"/>
      <c r="U22" s="560"/>
    </row>
    <row r="23" spans="1:21" ht="18" customHeight="1" x14ac:dyDescent="0.3">
      <c r="A23" s="510"/>
      <c r="B23" s="510"/>
      <c r="C23" s="510"/>
      <c r="D23" s="58">
        <f>TEMMUZ!N19</f>
        <v>0</v>
      </c>
      <c r="E23" s="581">
        <f>TEMMUZ!O19</f>
        <v>0</v>
      </c>
      <c r="F23" s="582"/>
      <c r="G23" s="59">
        <f>TEMMUZ!P19</f>
        <v>0</v>
      </c>
      <c r="H23" s="583" t="str">
        <f>IF(TEMMUZ!Q19=" "," ",IF(TEMMUZ!Q19=0,"Borç Bitti",TEMMUZ!Q19))</f>
        <v/>
      </c>
      <c r="I23" s="584"/>
      <c r="J23" s="60">
        <f>TEMMUZ!R19</f>
        <v>0</v>
      </c>
      <c r="K23" s="581">
        <f>TEMMUZ!S19</f>
        <v>0</v>
      </c>
      <c r="L23" s="582"/>
      <c r="M23" s="59">
        <f>TEMMUZ!T19</f>
        <v>0</v>
      </c>
      <c r="N23" s="583" t="str">
        <f>IF(TEMMUZ!U19=" "," ",IF(TEMMUZ!U19=0,"Alacak Bitti",TEMMUZ!U19))</f>
        <v/>
      </c>
      <c r="O23" s="609"/>
      <c r="P23" s="560"/>
      <c r="Q23" s="560"/>
      <c r="R23" s="560"/>
      <c r="S23" s="560"/>
      <c r="T23" s="560"/>
      <c r="U23" s="560"/>
    </row>
    <row r="24" spans="1:21" ht="18" customHeight="1" x14ac:dyDescent="0.3">
      <c r="A24" s="510"/>
      <c r="B24" s="510"/>
      <c r="C24" s="510"/>
      <c r="D24" s="47">
        <f>TEMMUZ!N20</f>
        <v>0</v>
      </c>
      <c r="E24" s="575">
        <f>TEMMUZ!O20</f>
        <v>0</v>
      </c>
      <c r="F24" s="576"/>
      <c r="G24" s="57">
        <f>TEMMUZ!P20</f>
        <v>0</v>
      </c>
      <c r="H24" s="577" t="str">
        <f>IF(TEMMUZ!Q20=" "," ",IF(TEMMUZ!Q20=0,"Borç Bitti",TEMMUZ!Q20))</f>
        <v/>
      </c>
      <c r="I24" s="578"/>
      <c r="J24" s="51">
        <f>TEMMUZ!R20</f>
        <v>0</v>
      </c>
      <c r="K24" s="575">
        <f>TEMMUZ!S20</f>
        <v>0</v>
      </c>
      <c r="L24" s="576"/>
      <c r="M24" s="57">
        <f>TEMMUZ!T20</f>
        <v>0</v>
      </c>
      <c r="N24" s="577" t="str">
        <f>IF(TEMMUZ!U20=" "," ",IF(TEMMUZ!U20=0,"Alacak Bitti",TEMMUZ!U20))</f>
        <v/>
      </c>
      <c r="O24" s="608"/>
      <c r="P24" s="560"/>
      <c r="Q24" s="560"/>
      <c r="R24" s="560"/>
      <c r="S24" s="560"/>
      <c r="T24" s="560"/>
      <c r="U24" s="560"/>
    </row>
    <row r="25" spans="1:21" ht="18" customHeight="1" x14ac:dyDescent="0.3">
      <c r="A25" s="510"/>
      <c r="B25" s="510"/>
      <c r="C25" s="510"/>
      <c r="D25" s="58">
        <f>TEMMUZ!N21</f>
        <v>0</v>
      </c>
      <c r="E25" s="581">
        <f>TEMMUZ!O21</f>
        <v>0</v>
      </c>
      <c r="F25" s="582"/>
      <c r="G25" s="59">
        <f>TEMMUZ!P21</f>
        <v>0</v>
      </c>
      <c r="H25" s="583" t="str">
        <f>IF(TEMMUZ!Q21=" "," ",IF(TEMMUZ!Q21=0,"Borç Bitti",TEMMUZ!Q21))</f>
        <v/>
      </c>
      <c r="I25" s="584"/>
      <c r="J25" s="60">
        <f>TEMMUZ!R21</f>
        <v>0</v>
      </c>
      <c r="K25" s="581">
        <f>TEMMUZ!S21</f>
        <v>0</v>
      </c>
      <c r="L25" s="582"/>
      <c r="M25" s="59">
        <f>TEMMUZ!T21</f>
        <v>0</v>
      </c>
      <c r="N25" s="583" t="str">
        <f>IF(TEMMUZ!U21=" "," ",IF(TEMMUZ!U21=0,"Alacak Bitti",TEMMUZ!U21))</f>
        <v/>
      </c>
      <c r="O25" s="609"/>
      <c r="P25" s="560"/>
      <c r="Q25" s="560"/>
      <c r="R25" s="560"/>
      <c r="S25" s="560"/>
      <c r="T25" s="560"/>
      <c r="U25" s="560"/>
    </row>
    <row r="26" spans="1:21" ht="18" customHeight="1" x14ac:dyDescent="0.3">
      <c r="A26" s="510"/>
      <c r="B26" s="510"/>
      <c r="C26" s="510"/>
      <c r="D26" s="47">
        <f>TEMMUZ!N22</f>
        <v>0</v>
      </c>
      <c r="E26" s="575">
        <f>TEMMUZ!O22</f>
        <v>0</v>
      </c>
      <c r="F26" s="576"/>
      <c r="G26" s="57">
        <f>TEMMUZ!P22</f>
        <v>0</v>
      </c>
      <c r="H26" s="577" t="str">
        <f>IF(TEMMUZ!Q22=" "," ",IF(TEMMUZ!Q22=0,"Borç Bitti",TEMMUZ!Q22))</f>
        <v/>
      </c>
      <c r="I26" s="578"/>
      <c r="J26" s="51">
        <f>TEMMUZ!R22</f>
        <v>0</v>
      </c>
      <c r="K26" s="575">
        <f>TEMMUZ!S22</f>
        <v>0</v>
      </c>
      <c r="L26" s="576"/>
      <c r="M26" s="57">
        <f>TEMMUZ!T22</f>
        <v>0</v>
      </c>
      <c r="N26" s="577" t="str">
        <f>IF(TEMMUZ!U22=" "," ",IF(TEMMUZ!U22=0,"Alacak Bitti",TEMMUZ!U22))</f>
        <v/>
      </c>
      <c r="O26" s="608"/>
      <c r="P26" s="560"/>
      <c r="Q26" s="560"/>
      <c r="R26" s="560"/>
      <c r="S26" s="560"/>
      <c r="T26" s="560"/>
      <c r="U26" s="560"/>
    </row>
    <row r="27" spans="1:21" ht="18" customHeight="1" x14ac:dyDescent="0.3">
      <c r="A27" s="510"/>
      <c r="B27" s="510"/>
      <c r="C27" s="510"/>
      <c r="D27" s="58">
        <f>TEMMUZ!N23</f>
        <v>0</v>
      </c>
      <c r="E27" s="581">
        <f>TEMMUZ!O23</f>
        <v>0</v>
      </c>
      <c r="F27" s="582"/>
      <c r="G27" s="59">
        <f>TEMMUZ!P23</f>
        <v>0</v>
      </c>
      <c r="H27" s="583" t="str">
        <f>IF(TEMMUZ!Q23=" "," ",IF(TEMMUZ!Q23=0,"Borç Bitti",TEMMUZ!Q23))</f>
        <v/>
      </c>
      <c r="I27" s="584"/>
      <c r="J27" s="60">
        <f>TEMMUZ!R23</f>
        <v>0</v>
      </c>
      <c r="K27" s="581">
        <f>TEMMUZ!S23</f>
        <v>0</v>
      </c>
      <c r="L27" s="582"/>
      <c r="M27" s="59">
        <f>TEMMUZ!T23</f>
        <v>0</v>
      </c>
      <c r="N27" s="583" t="str">
        <f>IF(TEMMUZ!U23=" "," ",IF(TEMMUZ!U23=0,"Alacak Bitti",TEMMUZ!U23))</f>
        <v/>
      </c>
      <c r="O27" s="609"/>
      <c r="P27" s="560"/>
      <c r="Q27" s="560"/>
      <c r="R27" s="560"/>
      <c r="S27" s="560"/>
      <c r="T27" s="560"/>
      <c r="U27" s="560"/>
    </row>
    <row r="28" spans="1:21" ht="18" customHeight="1" x14ac:dyDescent="0.3">
      <c r="A28" s="510"/>
      <c r="B28" s="510"/>
      <c r="C28" s="510"/>
      <c r="D28" s="47">
        <f>TEMMUZ!N24</f>
        <v>0</v>
      </c>
      <c r="E28" s="575">
        <f>TEMMUZ!O24</f>
        <v>0</v>
      </c>
      <c r="F28" s="576"/>
      <c r="G28" s="57">
        <f>TEMMUZ!P24</f>
        <v>0</v>
      </c>
      <c r="H28" s="577" t="str">
        <f>IF(TEMMUZ!Q24=" "," ",IF(TEMMUZ!Q24=0,"Borç Bitti",TEMMUZ!Q24))</f>
        <v/>
      </c>
      <c r="I28" s="578"/>
      <c r="J28" s="51">
        <f>TEMMUZ!R24</f>
        <v>0</v>
      </c>
      <c r="K28" s="575">
        <f>TEMMUZ!S24</f>
        <v>0</v>
      </c>
      <c r="L28" s="576"/>
      <c r="M28" s="57">
        <f>TEMMUZ!T24</f>
        <v>0</v>
      </c>
      <c r="N28" s="577" t="str">
        <f>IF(TEMMUZ!U24=" "," ",IF(TEMMUZ!U24=0,"Alacak Bitti",TEMMUZ!U24))</f>
        <v/>
      </c>
      <c r="O28" s="608"/>
      <c r="P28" s="560"/>
      <c r="Q28" s="560"/>
      <c r="R28" s="560"/>
      <c r="S28" s="560"/>
      <c r="T28" s="560"/>
      <c r="U28" s="560"/>
    </row>
    <row r="29" spans="1:21" ht="18" customHeight="1" x14ac:dyDescent="0.3">
      <c r="A29" s="510"/>
      <c r="B29" s="510"/>
      <c r="C29" s="510"/>
      <c r="D29" s="58">
        <f>TEMMUZ!N25</f>
        <v>0</v>
      </c>
      <c r="E29" s="581">
        <f>TEMMUZ!O25</f>
        <v>0</v>
      </c>
      <c r="F29" s="582"/>
      <c r="G29" s="59">
        <f>TEMMUZ!P25</f>
        <v>0</v>
      </c>
      <c r="H29" s="583" t="str">
        <f>IF(TEMMUZ!Q25=" "," ",IF(TEMMUZ!Q25=0,"Borç Bitti",TEMMUZ!Q25))</f>
        <v/>
      </c>
      <c r="I29" s="584"/>
      <c r="J29" s="60">
        <f>TEMMUZ!R25</f>
        <v>0</v>
      </c>
      <c r="K29" s="581">
        <f>TEMMUZ!S25</f>
        <v>0</v>
      </c>
      <c r="L29" s="582"/>
      <c r="M29" s="59">
        <f>TEMMUZ!T25</f>
        <v>0</v>
      </c>
      <c r="N29" s="583" t="str">
        <f>IF(TEMMUZ!U25=" "," ",IF(TEMMUZ!U25=0,"Alacak Bitti",TEMMUZ!U25))</f>
        <v/>
      </c>
      <c r="O29" s="609"/>
      <c r="P29" s="560"/>
      <c r="Q29" s="560"/>
      <c r="R29" s="560"/>
      <c r="S29" s="560"/>
      <c r="T29" s="560"/>
      <c r="U29" s="560"/>
    </row>
    <row r="30" spans="1:21" ht="18" customHeight="1" x14ac:dyDescent="0.3">
      <c r="A30" s="510"/>
      <c r="B30" s="510"/>
      <c r="C30" s="510"/>
      <c r="D30" s="47">
        <f>TEMMUZ!N26</f>
        <v>0</v>
      </c>
      <c r="E30" s="575">
        <f>TEMMUZ!O26</f>
        <v>0</v>
      </c>
      <c r="F30" s="576"/>
      <c r="G30" s="57">
        <f>TEMMUZ!P26</f>
        <v>0</v>
      </c>
      <c r="H30" s="577" t="str">
        <f>IF(TEMMUZ!Q26=" "," ",IF(TEMMUZ!Q26=0,"Borç Bitti",TEMMUZ!Q26))</f>
        <v/>
      </c>
      <c r="I30" s="578"/>
      <c r="J30" s="51">
        <f>TEMMUZ!R26</f>
        <v>0</v>
      </c>
      <c r="K30" s="575">
        <f>TEMMUZ!S26</f>
        <v>0</v>
      </c>
      <c r="L30" s="576"/>
      <c r="M30" s="57">
        <f>TEMMUZ!T26</f>
        <v>0</v>
      </c>
      <c r="N30" s="577" t="str">
        <f>IF(TEMMUZ!U26=" "," ",IF(TEMMUZ!U26=0,"Alacak Bitti",TEMMUZ!U26))</f>
        <v/>
      </c>
      <c r="O30" s="608"/>
      <c r="P30" s="560"/>
      <c r="Q30" s="560"/>
      <c r="R30" s="560"/>
      <c r="S30" s="560"/>
      <c r="T30" s="560"/>
      <c r="U30" s="560"/>
    </row>
    <row r="31" spans="1:21" ht="18" customHeight="1" x14ac:dyDescent="0.3">
      <c r="A31" s="510"/>
      <c r="B31" s="510"/>
      <c r="C31" s="510"/>
      <c r="D31" s="58">
        <f>TEMMUZ!N27</f>
        <v>0</v>
      </c>
      <c r="E31" s="581">
        <f>TEMMUZ!O27</f>
        <v>0</v>
      </c>
      <c r="F31" s="582"/>
      <c r="G31" s="59">
        <f>TEMMUZ!P27</f>
        <v>0</v>
      </c>
      <c r="H31" s="583" t="str">
        <f>IF(TEMMUZ!Q27=" "," ",IF(TEMMUZ!Q27=0,"Borç Bitti",TEMMUZ!Q27))</f>
        <v/>
      </c>
      <c r="I31" s="584"/>
      <c r="J31" s="60">
        <f>TEMMUZ!R27</f>
        <v>0</v>
      </c>
      <c r="K31" s="581">
        <f>TEMMUZ!S27</f>
        <v>0</v>
      </c>
      <c r="L31" s="582"/>
      <c r="M31" s="59">
        <f>TEMMUZ!T27</f>
        <v>0</v>
      </c>
      <c r="N31" s="583" t="str">
        <f>IF(TEMMUZ!U27=" "," ",IF(TEMMUZ!U27=0,"Alacak Bitti",TEMMUZ!U27))</f>
        <v/>
      </c>
      <c r="O31" s="609"/>
      <c r="P31" s="560"/>
      <c r="Q31" s="560"/>
      <c r="R31" s="560"/>
      <c r="S31" s="560"/>
      <c r="T31" s="560"/>
      <c r="U31" s="560"/>
    </row>
    <row r="32" spans="1:21" ht="18" customHeight="1" x14ac:dyDescent="0.3">
      <c r="A32" s="510"/>
      <c r="B32" s="510"/>
      <c r="C32" s="510"/>
      <c r="D32" s="47">
        <f>TEMMUZ!N28</f>
        <v>0</v>
      </c>
      <c r="E32" s="575">
        <f>TEMMUZ!O28</f>
        <v>0</v>
      </c>
      <c r="F32" s="576"/>
      <c r="G32" s="57">
        <f>TEMMUZ!P28</f>
        <v>0</v>
      </c>
      <c r="H32" s="577" t="str">
        <f>IF(TEMMUZ!Q28=" "," ",IF(TEMMUZ!Q28=0,"Borç Bitti",TEMMUZ!Q28))</f>
        <v/>
      </c>
      <c r="I32" s="578"/>
      <c r="J32" s="51">
        <f>TEMMUZ!R28</f>
        <v>0</v>
      </c>
      <c r="K32" s="575">
        <f>TEMMUZ!S28</f>
        <v>0</v>
      </c>
      <c r="L32" s="576"/>
      <c r="M32" s="57">
        <f>TEMMUZ!T28</f>
        <v>0</v>
      </c>
      <c r="N32" s="577" t="str">
        <f>IF(TEMMUZ!U28=" "," ",IF(TEMMUZ!U28=0,"Alacak Bitti",TEMMUZ!U28))</f>
        <v/>
      </c>
      <c r="O32" s="608"/>
      <c r="P32" s="560"/>
      <c r="Q32" s="560"/>
      <c r="R32" s="560"/>
      <c r="S32" s="560"/>
      <c r="T32" s="560"/>
      <c r="U32" s="560"/>
    </row>
    <row r="33" spans="1:21" ht="18" customHeight="1" x14ac:dyDescent="0.3">
      <c r="A33" s="510"/>
      <c r="B33" s="510"/>
      <c r="C33" s="510"/>
      <c r="D33" s="58">
        <f>TEMMUZ!N29</f>
        <v>0</v>
      </c>
      <c r="E33" s="581">
        <f>TEMMUZ!O29</f>
        <v>0</v>
      </c>
      <c r="F33" s="582"/>
      <c r="G33" s="59">
        <f>TEMMUZ!P29</f>
        <v>0</v>
      </c>
      <c r="H33" s="583" t="str">
        <f>IF(TEMMUZ!Q29=" "," ",IF(TEMMUZ!Q29=0,"Borç Bitti",TEMMUZ!Q29))</f>
        <v/>
      </c>
      <c r="I33" s="584"/>
      <c r="J33" s="60">
        <f>TEMMUZ!R29</f>
        <v>0</v>
      </c>
      <c r="K33" s="581">
        <f>TEMMUZ!S29</f>
        <v>0</v>
      </c>
      <c r="L33" s="582"/>
      <c r="M33" s="59">
        <f>TEMMUZ!T29</f>
        <v>0</v>
      </c>
      <c r="N33" s="583" t="str">
        <f>IF(TEMMUZ!U29=" "," ",IF(TEMMUZ!U29=0,"Alacak Bitti",TEMMUZ!U29))</f>
        <v/>
      </c>
      <c r="O33" s="609"/>
      <c r="P33" s="560"/>
      <c r="Q33" s="560"/>
      <c r="R33" s="560"/>
      <c r="S33" s="560"/>
      <c r="T33" s="560"/>
      <c r="U33" s="560"/>
    </row>
    <row r="34" spans="1:21" ht="18" customHeight="1" x14ac:dyDescent="0.3">
      <c r="A34" s="510"/>
      <c r="B34" s="510"/>
      <c r="C34" s="510"/>
      <c r="D34" s="47">
        <f>TEMMUZ!N30</f>
        <v>0</v>
      </c>
      <c r="E34" s="575">
        <f>TEMMUZ!O30</f>
        <v>0</v>
      </c>
      <c r="F34" s="576"/>
      <c r="G34" s="57">
        <f>TEMMUZ!P30</f>
        <v>0</v>
      </c>
      <c r="H34" s="577" t="str">
        <f>IF(TEMMUZ!Q30=" "," ",IF(TEMMUZ!Q30=0,"Borç Bitti",TEMMUZ!Q30))</f>
        <v/>
      </c>
      <c r="I34" s="578"/>
      <c r="J34" s="51">
        <f>TEMMUZ!R30</f>
        <v>0</v>
      </c>
      <c r="K34" s="575">
        <f>TEMMUZ!S30</f>
        <v>0</v>
      </c>
      <c r="L34" s="576"/>
      <c r="M34" s="57">
        <f>TEMMUZ!T30</f>
        <v>0</v>
      </c>
      <c r="N34" s="577" t="str">
        <f>IF(TEMMUZ!U30=" "," ",IF(TEMMUZ!U30=0,"Alacak Bitti",TEMMUZ!U30))</f>
        <v/>
      </c>
      <c r="O34" s="608"/>
      <c r="P34" s="560"/>
      <c r="Q34" s="560"/>
      <c r="R34" s="560"/>
      <c r="S34" s="560"/>
      <c r="T34" s="560"/>
      <c r="U34" s="560"/>
    </row>
    <row r="35" spans="1:21" ht="18" customHeight="1" x14ac:dyDescent="0.3">
      <c r="A35" s="510"/>
      <c r="B35" s="510"/>
      <c r="C35" s="510"/>
      <c r="D35" s="58">
        <f>TEMMUZ!N31</f>
        <v>0</v>
      </c>
      <c r="E35" s="581">
        <f>TEMMUZ!O31</f>
        <v>0</v>
      </c>
      <c r="F35" s="582"/>
      <c r="G35" s="59">
        <f>TEMMUZ!P31</f>
        <v>0</v>
      </c>
      <c r="H35" s="583" t="str">
        <f>IF(TEMMUZ!Q31=" "," ",IF(TEMMUZ!Q31=0,"Borç Bitti",TEMMUZ!Q31))</f>
        <v/>
      </c>
      <c r="I35" s="584"/>
      <c r="J35" s="60">
        <f>TEMMUZ!R31</f>
        <v>0</v>
      </c>
      <c r="K35" s="581">
        <f>TEMMUZ!S31</f>
        <v>0</v>
      </c>
      <c r="L35" s="582"/>
      <c r="M35" s="59">
        <f>TEMMUZ!T31</f>
        <v>0</v>
      </c>
      <c r="N35" s="583" t="str">
        <f>IF(TEMMUZ!U31=" "," ",IF(TEMMUZ!U31=0,"Alacak Bitti",TEMMUZ!U31))</f>
        <v/>
      </c>
      <c r="O35" s="609"/>
      <c r="P35" s="560"/>
      <c r="Q35" s="560"/>
      <c r="R35" s="560"/>
      <c r="S35" s="560"/>
      <c r="T35" s="560"/>
      <c r="U35" s="560"/>
    </row>
    <row r="36" spans="1:21" ht="18" customHeight="1" x14ac:dyDescent="0.3">
      <c r="A36" s="510"/>
      <c r="B36" s="510"/>
      <c r="C36" s="510"/>
      <c r="D36" s="47">
        <f>TEMMUZ!N32</f>
        <v>0</v>
      </c>
      <c r="E36" s="575">
        <f>TEMMUZ!O32</f>
        <v>0</v>
      </c>
      <c r="F36" s="576"/>
      <c r="G36" s="57">
        <f>TEMMUZ!P32</f>
        <v>0</v>
      </c>
      <c r="H36" s="577" t="str">
        <f>IF(TEMMUZ!Q32=" "," ",IF(TEMMUZ!Q32=0,"Borç Bitti",TEMMUZ!Q32))</f>
        <v/>
      </c>
      <c r="I36" s="578"/>
      <c r="J36" s="51">
        <f>TEMMUZ!R32</f>
        <v>0</v>
      </c>
      <c r="K36" s="575">
        <f>TEMMUZ!S32</f>
        <v>0</v>
      </c>
      <c r="L36" s="576"/>
      <c r="M36" s="57">
        <f>TEMMUZ!T32</f>
        <v>0</v>
      </c>
      <c r="N36" s="577" t="str">
        <f>IF(TEMMUZ!U32=" "," ",IF(TEMMUZ!U32=0,"Alacak Bitti",TEMMUZ!U32))</f>
        <v/>
      </c>
      <c r="O36" s="608"/>
      <c r="P36" s="560"/>
      <c r="Q36" s="560"/>
      <c r="R36" s="560"/>
      <c r="S36" s="560"/>
      <c r="T36" s="560"/>
      <c r="U36" s="560"/>
    </row>
    <row r="37" spans="1:21" ht="18" customHeight="1" x14ac:dyDescent="0.3">
      <c r="A37" s="510"/>
      <c r="B37" s="510"/>
      <c r="C37" s="510"/>
      <c r="D37" s="58">
        <f>TEMMUZ!N33</f>
        <v>0</v>
      </c>
      <c r="E37" s="581">
        <f>TEMMUZ!O33</f>
        <v>0</v>
      </c>
      <c r="F37" s="582"/>
      <c r="G37" s="59">
        <f>TEMMUZ!P33</f>
        <v>0</v>
      </c>
      <c r="H37" s="583" t="str">
        <f>IF(TEMMUZ!Q33=" "," ",IF(TEMMUZ!Q33=0,"Borç Bitti",TEMMUZ!Q33))</f>
        <v/>
      </c>
      <c r="I37" s="584"/>
      <c r="J37" s="60">
        <f>TEMMUZ!R33</f>
        <v>0</v>
      </c>
      <c r="K37" s="581">
        <f>TEMMUZ!S33</f>
        <v>0</v>
      </c>
      <c r="L37" s="582"/>
      <c r="M37" s="59">
        <f>TEMMUZ!T33</f>
        <v>0</v>
      </c>
      <c r="N37" s="583" t="str">
        <f>IF(TEMMUZ!U33=" "," ",IF(TEMMUZ!U33=0,"Alacak Bitti",TEMMUZ!U33))</f>
        <v/>
      </c>
      <c r="O37" s="609"/>
      <c r="P37" s="560"/>
      <c r="Q37" s="560"/>
      <c r="R37" s="560"/>
      <c r="S37" s="560"/>
      <c r="T37" s="560"/>
      <c r="U37" s="560"/>
    </row>
    <row r="38" spans="1:21" ht="18" customHeight="1" x14ac:dyDescent="0.3">
      <c r="A38" s="510"/>
      <c r="B38" s="510"/>
      <c r="C38" s="510"/>
      <c r="D38" s="47">
        <f>TEMMUZ!N34</f>
        <v>0</v>
      </c>
      <c r="E38" s="575">
        <f>TEMMUZ!O34</f>
        <v>0</v>
      </c>
      <c r="F38" s="576"/>
      <c r="G38" s="57">
        <f>TEMMUZ!P34</f>
        <v>0</v>
      </c>
      <c r="H38" s="577" t="str">
        <f>IF(TEMMUZ!Q34=" "," ",IF(TEMMUZ!Q34=0,"Borç Bitti",TEMMUZ!Q34))</f>
        <v/>
      </c>
      <c r="I38" s="578"/>
      <c r="J38" s="51">
        <f>TEMMUZ!R34</f>
        <v>0</v>
      </c>
      <c r="K38" s="575">
        <f>TEMMUZ!S34</f>
        <v>0</v>
      </c>
      <c r="L38" s="576"/>
      <c r="M38" s="57">
        <f>TEMMUZ!T34</f>
        <v>0</v>
      </c>
      <c r="N38" s="577" t="str">
        <f>IF(TEMMUZ!U34=" "," ",IF(TEMMUZ!U34=0,"Alacak Bitti",TEMMUZ!U34))</f>
        <v/>
      </c>
      <c r="O38" s="608"/>
      <c r="P38" s="560"/>
      <c r="Q38" s="560"/>
      <c r="R38" s="560"/>
      <c r="S38" s="560"/>
      <c r="T38" s="560"/>
      <c r="U38" s="560"/>
    </row>
    <row r="39" spans="1:21" ht="18" customHeight="1" x14ac:dyDescent="0.3">
      <c r="A39" s="510"/>
      <c r="B39" s="510"/>
      <c r="C39" s="510"/>
      <c r="D39" s="58">
        <f>TEMMUZ!N35</f>
        <v>0</v>
      </c>
      <c r="E39" s="581">
        <f>TEMMUZ!O35</f>
        <v>0</v>
      </c>
      <c r="F39" s="582"/>
      <c r="G39" s="59">
        <f>TEMMUZ!P35</f>
        <v>0</v>
      </c>
      <c r="H39" s="583" t="str">
        <f>IF(TEMMUZ!Q35=" "," ",IF(TEMMUZ!Q35=0,"Borç Bitti",TEMMUZ!Q35))</f>
        <v/>
      </c>
      <c r="I39" s="584"/>
      <c r="J39" s="60">
        <f>TEMMUZ!R35</f>
        <v>0</v>
      </c>
      <c r="K39" s="581">
        <f>TEMMUZ!S35</f>
        <v>0</v>
      </c>
      <c r="L39" s="582"/>
      <c r="M39" s="59">
        <f>TEMMUZ!T35</f>
        <v>0</v>
      </c>
      <c r="N39" s="583" t="str">
        <f>IF(TEMMUZ!U35=" "," ",IF(TEMMUZ!U35=0,"Alacak Bitti",TEMMUZ!U35))</f>
        <v/>
      </c>
      <c r="O39" s="609"/>
      <c r="P39" s="560"/>
      <c r="Q39" s="560"/>
      <c r="R39" s="560"/>
      <c r="S39" s="560"/>
      <c r="T39" s="560"/>
      <c r="U39" s="560"/>
    </row>
    <row r="40" spans="1:21" ht="18" customHeight="1" x14ac:dyDescent="0.3">
      <c r="A40" s="510"/>
      <c r="B40" s="510"/>
      <c r="C40" s="510"/>
      <c r="D40" s="47">
        <f>TEMMUZ!N36</f>
        <v>0</v>
      </c>
      <c r="E40" s="575">
        <f>TEMMUZ!O36</f>
        <v>0</v>
      </c>
      <c r="F40" s="576"/>
      <c r="G40" s="57">
        <f>TEMMUZ!P36</f>
        <v>0</v>
      </c>
      <c r="H40" s="577" t="str">
        <f>IF(TEMMUZ!Q36=" "," ",IF(TEMMUZ!Q36=0,"Borç Bitti",TEMMUZ!Q36))</f>
        <v/>
      </c>
      <c r="I40" s="578"/>
      <c r="J40" s="51">
        <f>TEMMUZ!R36</f>
        <v>0</v>
      </c>
      <c r="K40" s="575">
        <f>TEMMUZ!S36</f>
        <v>0</v>
      </c>
      <c r="L40" s="576"/>
      <c r="M40" s="57">
        <f>TEMMUZ!T36</f>
        <v>0</v>
      </c>
      <c r="N40" s="577" t="str">
        <f>IF(TEMMUZ!U36=" "," ",IF(TEMMUZ!U36=0,"Alacak Bitti",TEMMUZ!U36))</f>
        <v/>
      </c>
      <c r="O40" s="608"/>
      <c r="P40" s="560"/>
      <c r="Q40" s="560"/>
      <c r="R40" s="560"/>
      <c r="S40" s="560"/>
      <c r="T40" s="560"/>
      <c r="U40" s="560"/>
    </row>
    <row r="41" spans="1:21" ht="18" customHeight="1" x14ac:dyDescent="0.3">
      <c r="A41" s="510"/>
      <c r="B41" s="510"/>
      <c r="C41" s="510"/>
      <c r="D41" s="58">
        <f>TEMMUZ!N37</f>
        <v>0</v>
      </c>
      <c r="E41" s="581">
        <f>TEMMUZ!O37</f>
        <v>0</v>
      </c>
      <c r="F41" s="582"/>
      <c r="G41" s="59">
        <f>TEMMUZ!P37</f>
        <v>0</v>
      </c>
      <c r="H41" s="583" t="str">
        <f>IF(TEMMUZ!Q37=" "," ",IF(TEMMUZ!Q37=0,"Borç Bitti",TEMMUZ!Q37))</f>
        <v/>
      </c>
      <c r="I41" s="584"/>
      <c r="J41" s="60">
        <f>TEMMUZ!R37</f>
        <v>0</v>
      </c>
      <c r="K41" s="581">
        <f>TEMMUZ!S37</f>
        <v>0</v>
      </c>
      <c r="L41" s="582"/>
      <c r="M41" s="59">
        <f>TEMMUZ!T37</f>
        <v>0</v>
      </c>
      <c r="N41" s="583" t="str">
        <f>IF(TEMMUZ!U37=" "," ",IF(TEMMUZ!U37=0,"Alacak Bitti",TEMMUZ!U37))</f>
        <v/>
      </c>
      <c r="O41" s="609"/>
      <c r="P41" s="560"/>
      <c r="Q41" s="560"/>
      <c r="R41" s="560"/>
      <c r="S41" s="560"/>
      <c r="T41" s="560"/>
      <c r="U41" s="560"/>
    </row>
    <row r="42" spans="1:21" ht="18" customHeight="1" x14ac:dyDescent="0.3">
      <c r="A42" s="510"/>
      <c r="B42" s="510"/>
      <c r="C42" s="510"/>
      <c r="D42" s="47">
        <f>TEMMUZ!N38</f>
        <v>0</v>
      </c>
      <c r="E42" s="575">
        <f>TEMMUZ!O38</f>
        <v>0</v>
      </c>
      <c r="F42" s="576"/>
      <c r="G42" s="57">
        <f>TEMMUZ!P38</f>
        <v>0</v>
      </c>
      <c r="H42" s="577" t="str">
        <f>IF(TEMMUZ!Q38=" "," ",IF(TEMMUZ!Q38=0,"Borç Bitti",TEMMUZ!Q38))</f>
        <v/>
      </c>
      <c r="I42" s="578"/>
      <c r="J42" s="51">
        <f>TEMMUZ!R38</f>
        <v>0</v>
      </c>
      <c r="K42" s="575">
        <f>TEMMUZ!S38</f>
        <v>0</v>
      </c>
      <c r="L42" s="576"/>
      <c r="M42" s="57">
        <f>TEMMUZ!T38</f>
        <v>0</v>
      </c>
      <c r="N42" s="577" t="str">
        <f>IF(TEMMUZ!U38=" "," ",IF(TEMMUZ!U38=0,"Alacak Bitti",TEMMUZ!U38))</f>
        <v/>
      </c>
      <c r="O42" s="608"/>
      <c r="P42" s="560"/>
      <c r="Q42" s="560"/>
      <c r="R42" s="560"/>
      <c r="S42" s="560"/>
      <c r="T42" s="560"/>
      <c r="U42" s="560"/>
    </row>
    <row r="43" spans="1:21" ht="18" customHeight="1" x14ac:dyDescent="0.3">
      <c r="A43" s="510"/>
      <c r="B43" s="510"/>
      <c r="C43" s="510"/>
      <c r="D43" s="58">
        <f>TEMMUZ!N39</f>
        <v>0</v>
      </c>
      <c r="E43" s="581">
        <f>TEMMUZ!O39</f>
        <v>0</v>
      </c>
      <c r="F43" s="582"/>
      <c r="G43" s="59">
        <f>TEMMUZ!P39</f>
        <v>0</v>
      </c>
      <c r="H43" s="583" t="str">
        <f>IF(TEMMUZ!Q39=" "," ",IF(TEMMUZ!Q39=0,"Borç Bitti",TEMMUZ!Q39))</f>
        <v/>
      </c>
      <c r="I43" s="584"/>
      <c r="J43" s="60">
        <f>TEMMUZ!R39</f>
        <v>0</v>
      </c>
      <c r="K43" s="581">
        <f>TEMMUZ!S39</f>
        <v>0</v>
      </c>
      <c r="L43" s="582"/>
      <c r="M43" s="59">
        <f>TEMMUZ!T39</f>
        <v>0</v>
      </c>
      <c r="N43" s="583" t="str">
        <f>IF(TEMMUZ!U39=" "," ",IF(TEMMUZ!U39=0,"Alacak Bitti",TEMMUZ!U39))</f>
        <v/>
      </c>
      <c r="O43" s="609"/>
      <c r="P43" s="560"/>
      <c r="Q43" s="560"/>
      <c r="R43" s="560"/>
      <c r="S43" s="560"/>
      <c r="T43" s="560"/>
      <c r="U43" s="560"/>
    </row>
    <row r="44" spans="1:21" ht="18" customHeight="1" x14ac:dyDescent="0.3">
      <c r="A44" s="510"/>
      <c r="B44" s="510"/>
      <c r="C44" s="510"/>
      <c r="D44" s="47">
        <f>TEMMUZ!N40</f>
        <v>0</v>
      </c>
      <c r="E44" s="575">
        <f>TEMMUZ!O40</f>
        <v>0</v>
      </c>
      <c r="F44" s="576"/>
      <c r="G44" s="57">
        <f>TEMMUZ!P40</f>
        <v>0</v>
      </c>
      <c r="H44" s="577" t="str">
        <f>IF(TEMMUZ!Q40=" "," ",IF(TEMMUZ!Q40=0,"Borç Bitti",TEMMUZ!Q40))</f>
        <v/>
      </c>
      <c r="I44" s="578"/>
      <c r="J44" s="51">
        <f>TEMMUZ!R40</f>
        <v>0</v>
      </c>
      <c r="K44" s="575">
        <f>TEMMUZ!S40</f>
        <v>0</v>
      </c>
      <c r="L44" s="576"/>
      <c r="M44" s="57">
        <f>TEMMUZ!T40</f>
        <v>0</v>
      </c>
      <c r="N44" s="577" t="str">
        <f>IF(TEMMUZ!U40=" "," ",IF(TEMMUZ!U40=0,"Alacak Bitti",TEMMUZ!U40))</f>
        <v/>
      </c>
      <c r="O44" s="608"/>
      <c r="P44" s="560"/>
      <c r="Q44" s="560"/>
      <c r="R44" s="560"/>
      <c r="S44" s="560"/>
      <c r="T44" s="560"/>
      <c r="U44" s="560"/>
    </row>
    <row r="45" spans="1:21" ht="18" customHeight="1" x14ac:dyDescent="0.3">
      <c r="A45" s="510"/>
      <c r="B45" s="510"/>
      <c r="C45" s="510"/>
      <c r="D45" s="58">
        <f>TEMMUZ!N41</f>
        <v>0</v>
      </c>
      <c r="E45" s="581">
        <f>TEMMUZ!O41</f>
        <v>0</v>
      </c>
      <c r="F45" s="582"/>
      <c r="G45" s="59">
        <f>TEMMUZ!P41</f>
        <v>0</v>
      </c>
      <c r="H45" s="583" t="str">
        <f>IF(TEMMUZ!Q41=" "," ",IF(TEMMUZ!Q41=0,"Borç Bitti",TEMMUZ!Q41))</f>
        <v/>
      </c>
      <c r="I45" s="584"/>
      <c r="J45" s="60">
        <f>TEMMUZ!R41</f>
        <v>0</v>
      </c>
      <c r="K45" s="581">
        <f>TEMMUZ!S41</f>
        <v>0</v>
      </c>
      <c r="L45" s="582"/>
      <c r="M45" s="59">
        <f>TEMMUZ!T41</f>
        <v>0</v>
      </c>
      <c r="N45" s="583" t="str">
        <f>IF(TEMMUZ!U41=" "," ",IF(TEMMUZ!U41=0,"Alacak Bitti",TEMMUZ!U41))</f>
        <v/>
      </c>
      <c r="O45" s="609"/>
      <c r="P45" s="560"/>
      <c r="Q45" s="560"/>
      <c r="R45" s="560"/>
      <c r="S45" s="560"/>
      <c r="T45" s="560"/>
      <c r="U45" s="560"/>
    </row>
    <row r="46" spans="1:21" ht="18" customHeight="1" x14ac:dyDescent="0.3">
      <c r="A46" s="510"/>
      <c r="B46" s="510"/>
      <c r="C46" s="510"/>
      <c r="D46" s="47">
        <f>TEMMUZ!N42</f>
        <v>0</v>
      </c>
      <c r="E46" s="575">
        <f>TEMMUZ!O42</f>
        <v>0</v>
      </c>
      <c r="F46" s="576"/>
      <c r="G46" s="57">
        <f>TEMMUZ!P42</f>
        <v>0</v>
      </c>
      <c r="H46" s="577" t="str">
        <f>IF(TEMMUZ!Q42=" "," ",IF(TEMMUZ!Q42=0,"Borç Bitti",TEMMUZ!Q42))</f>
        <v/>
      </c>
      <c r="I46" s="578"/>
      <c r="J46" s="51">
        <f>TEMMUZ!R42</f>
        <v>0</v>
      </c>
      <c r="K46" s="575">
        <f>TEMMUZ!S42</f>
        <v>0</v>
      </c>
      <c r="L46" s="576"/>
      <c r="M46" s="57">
        <f>TEMMUZ!T42</f>
        <v>0</v>
      </c>
      <c r="N46" s="577" t="str">
        <f>IF(TEMMUZ!U42=" "," ",IF(TEMMUZ!U42=0,"Alacak Bitti",TEMMUZ!U42))</f>
        <v/>
      </c>
      <c r="O46" s="608"/>
      <c r="P46" s="560"/>
      <c r="Q46" s="560"/>
      <c r="R46" s="560"/>
      <c r="S46" s="560"/>
      <c r="T46" s="560"/>
      <c r="U46" s="560"/>
    </row>
    <row r="47" spans="1:21" ht="18" customHeight="1" x14ac:dyDescent="0.3">
      <c r="A47" s="510"/>
      <c r="B47" s="510"/>
      <c r="C47" s="510"/>
      <c r="D47" s="58">
        <f>TEMMUZ!N43</f>
        <v>0</v>
      </c>
      <c r="E47" s="581">
        <f>TEMMUZ!O43</f>
        <v>0</v>
      </c>
      <c r="F47" s="582"/>
      <c r="G47" s="59">
        <f>TEMMUZ!P43</f>
        <v>0</v>
      </c>
      <c r="H47" s="583" t="str">
        <f>IF(TEMMUZ!Q43=" "," ",IF(TEMMUZ!Q43=0,"Borç Bitti",TEMMUZ!Q43))</f>
        <v/>
      </c>
      <c r="I47" s="584"/>
      <c r="J47" s="60">
        <f>TEMMUZ!R43</f>
        <v>0</v>
      </c>
      <c r="K47" s="581">
        <f>TEMMUZ!S43</f>
        <v>0</v>
      </c>
      <c r="L47" s="582"/>
      <c r="M47" s="59">
        <f>TEMMUZ!T43</f>
        <v>0</v>
      </c>
      <c r="N47" s="583" t="str">
        <f>IF(TEMMUZ!U43=" "," ",IF(TEMMUZ!U43=0,"Alacak Bitti",TEMMUZ!U43))</f>
        <v/>
      </c>
      <c r="O47" s="609"/>
      <c r="P47" s="560"/>
      <c r="Q47" s="560"/>
      <c r="R47" s="560"/>
      <c r="S47" s="560"/>
      <c r="T47" s="560"/>
      <c r="U47" s="560"/>
    </row>
    <row r="48" spans="1:21" ht="18" customHeight="1" x14ac:dyDescent="0.3">
      <c r="A48" s="510"/>
      <c r="B48" s="510"/>
      <c r="C48" s="510"/>
      <c r="D48" s="47">
        <f>TEMMUZ!N44</f>
        <v>0</v>
      </c>
      <c r="E48" s="575">
        <f>TEMMUZ!O44</f>
        <v>0</v>
      </c>
      <c r="F48" s="576"/>
      <c r="G48" s="57">
        <f>TEMMUZ!P44</f>
        <v>0</v>
      </c>
      <c r="H48" s="577" t="str">
        <f>IF(TEMMUZ!Q44=" "," ",IF(TEMMUZ!Q44=0,"Borç Bitti",TEMMUZ!Q44))</f>
        <v/>
      </c>
      <c r="I48" s="578"/>
      <c r="J48" s="51">
        <f>TEMMUZ!R44</f>
        <v>0</v>
      </c>
      <c r="K48" s="575">
        <f>TEMMUZ!S44</f>
        <v>0</v>
      </c>
      <c r="L48" s="576"/>
      <c r="M48" s="57">
        <f>TEMMUZ!T44</f>
        <v>0</v>
      </c>
      <c r="N48" s="577" t="str">
        <f>IF(TEMMUZ!U44=" "," ",IF(TEMMUZ!U44=0,"Alacak Bitti",TEMMUZ!U44))</f>
        <v/>
      </c>
      <c r="O48" s="608"/>
      <c r="P48" s="560"/>
      <c r="Q48" s="560"/>
      <c r="R48" s="560"/>
      <c r="S48" s="560"/>
      <c r="T48" s="560"/>
      <c r="U48" s="560"/>
    </row>
    <row r="49" spans="1:21" ht="18" customHeight="1" x14ac:dyDescent="0.3">
      <c r="A49" s="510"/>
      <c r="B49" s="510"/>
      <c r="C49" s="510"/>
      <c r="D49" s="58">
        <f>TEMMUZ!N45</f>
        <v>0</v>
      </c>
      <c r="E49" s="581">
        <f>TEMMUZ!O45</f>
        <v>0</v>
      </c>
      <c r="F49" s="582"/>
      <c r="G49" s="59">
        <f>TEMMUZ!P45</f>
        <v>0</v>
      </c>
      <c r="H49" s="583" t="str">
        <f>IF(TEMMUZ!Q45=" "," ",IF(TEMMUZ!Q45=0,"Borç Bitti",TEMMUZ!Q45))</f>
        <v/>
      </c>
      <c r="I49" s="584"/>
      <c r="J49" s="60">
        <f>TEMMUZ!R45</f>
        <v>0</v>
      </c>
      <c r="K49" s="581">
        <f>TEMMUZ!S45</f>
        <v>0</v>
      </c>
      <c r="L49" s="582"/>
      <c r="M49" s="59">
        <f>TEMMUZ!T45</f>
        <v>0</v>
      </c>
      <c r="N49" s="583" t="str">
        <f>IF(TEMMUZ!U45=" "," ",IF(TEMMUZ!U45=0,"Alacak Bitti",TEMMUZ!U45))</f>
        <v/>
      </c>
      <c r="O49" s="609"/>
      <c r="P49" s="560"/>
      <c r="Q49" s="560"/>
      <c r="R49" s="560"/>
      <c r="S49" s="560"/>
      <c r="T49" s="560"/>
      <c r="U49" s="560"/>
    </row>
    <row r="50" spans="1:21" ht="18" customHeight="1" x14ac:dyDescent="0.3">
      <c r="A50" s="510"/>
      <c r="B50" s="510"/>
      <c r="C50" s="510"/>
      <c r="D50" s="47">
        <f>TEMMUZ!N46</f>
        <v>0</v>
      </c>
      <c r="E50" s="575">
        <f>TEMMUZ!O46</f>
        <v>0</v>
      </c>
      <c r="F50" s="576"/>
      <c r="G50" s="57">
        <f>TEMMUZ!P46</f>
        <v>0</v>
      </c>
      <c r="H50" s="577" t="str">
        <f>IF(TEMMUZ!Q46=" "," ",IF(TEMMUZ!Q46=0,"Borç Bitti",TEMMUZ!Q46))</f>
        <v/>
      </c>
      <c r="I50" s="578"/>
      <c r="J50" s="51">
        <f>TEMMUZ!R46</f>
        <v>0</v>
      </c>
      <c r="K50" s="575">
        <f>TEMMUZ!S46</f>
        <v>0</v>
      </c>
      <c r="L50" s="576"/>
      <c r="M50" s="57">
        <f>TEMMUZ!T46</f>
        <v>0</v>
      </c>
      <c r="N50" s="577" t="str">
        <f>IF(TEMMUZ!U46=" "," ",IF(TEMMUZ!U46=0,"Alacak Bitti",TEMMUZ!U46))</f>
        <v/>
      </c>
      <c r="O50" s="608"/>
      <c r="P50" s="560"/>
      <c r="Q50" s="560"/>
      <c r="R50" s="560"/>
      <c r="S50" s="560"/>
      <c r="T50" s="560"/>
      <c r="U50" s="560"/>
    </row>
    <row r="51" spans="1:21" ht="18" customHeight="1" x14ac:dyDescent="0.3">
      <c r="A51" s="510"/>
      <c r="B51" s="510"/>
      <c r="C51" s="510"/>
      <c r="D51" s="58">
        <f>TEMMUZ!N47</f>
        <v>0</v>
      </c>
      <c r="E51" s="581">
        <f>TEMMUZ!O47</f>
        <v>0</v>
      </c>
      <c r="F51" s="582"/>
      <c r="G51" s="59">
        <f>TEMMUZ!P47</f>
        <v>0</v>
      </c>
      <c r="H51" s="583" t="str">
        <f>IF(TEMMUZ!Q47=" "," ",IF(TEMMUZ!Q47=0,"Borç Bitti",TEMMUZ!Q47))</f>
        <v/>
      </c>
      <c r="I51" s="584"/>
      <c r="J51" s="60">
        <f>TEMMUZ!R47</f>
        <v>0</v>
      </c>
      <c r="K51" s="581">
        <f>TEMMUZ!S47</f>
        <v>0</v>
      </c>
      <c r="L51" s="582"/>
      <c r="M51" s="59">
        <f>TEMMUZ!T47</f>
        <v>0</v>
      </c>
      <c r="N51" s="583" t="str">
        <f>IF(TEMMUZ!U47=" "," ",IF(TEMMUZ!U47=0,"Alacak Bitti",TEMMUZ!U47))</f>
        <v/>
      </c>
      <c r="O51" s="609"/>
      <c r="P51" s="560"/>
      <c r="Q51" s="560"/>
      <c r="R51" s="560"/>
      <c r="S51" s="560"/>
      <c r="T51" s="560"/>
      <c r="U51" s="560"/>
    </row>
    <row r="52" spans="1:21" ht="18" customHeight="1" x14ac:dyDescent="0.3">
      <c r="A52" s="510"/>
      <c r="B52" s="510"/>
      <c r="C52" s="510"/>
      <c r="D52" s="47">
        <f>TEMMUZ!N48</f>
        <v>0</v>
      </c>
      <c r="E52" s="575">
        <f>TEMMUZ!O48</f>
        <v>0</v>
      </c>
      <c r="F52" s="576"/>
      <c r="G52" s="57">
        <f>TEMMUZ!P48</f>
        <v>0</v>
      </c>
      <c r="H52" s="577" t="str">
        <f>IF(TEMMUZ!Q48=" "," ",IF(TEMMUZ!Q48=0,"Borç Bitti",TEMMUZ!Q48))</f>
        <v/>
      </c>
      <c r="I52" s="578"/>
      <c r="J52" s="51">
        <f>TEMMUZ!R48</f>
        <v>0</v>
      </c>
      <c r="K52" s="575">
        <f>TEMMUZ!S48</f>
        <v>0</v>
      </c>
      <c r="L52" s="576"/>
      <c r="M52" s="57">
        <f>TEMMUZ!T48</f>
        <v>0</v>
      </c>
      <c r="N52" s="577" t="str">
        <f>IF(TEMMUZ!U48=" "," ",IF(TEMMUZ!U48=0,"Alacak Bitti",TEMMUZ!U48))</f>
        <v/>
      </c>
      <c r="O52" s="608"/>
      <c r="P52" s="560"/>
      <c r="Q52" s="560"/>
      <c r="R52" s="560"/>
      <c r="S52" s="560"/>
      <c r="T52" s="560"/>
      <c r="U52" s="560"/>
    </row>
    <row r="53" spans="1:21" ht="18" customHeight="1" x14ac:dyDescent="0.3">
      <c r="A53" s="510"/>
      <c r="B53" s="510"/>
      <c r="C53" s="510"/>
      <c r="D53" s="58">
        <f>TEMMUZ!N49</f>
        <v>0</v>
      </c>
      <c r="E53" s="581">
        <f>TEMMUZ!O49</f>
        <v>0</v>
      </c>
      <c r="F53" s="582"/>
      <c r="G53" s="59">
        <f>TEMMUZ!P49</f>
        <v>0</v>
      </c>
      <c r="H53" s="583" t="str">
        <f>IF(TEMMUZ!Q49=" "," ",IF(TEMMUZ!Q49=0,"Borç Bitti",TEMMUZ!Q49))</f>
        <v/>
      </c>
      <c r="I53" s="584"/>
      <c r="J53" s="60">
        <f>TEMMUZ!R49</f>
        <v>0</v>
      </c>
      <c r="K53" s="581">
        <f>TEMMUZ!S49</f>
        <v>0</v>
      </c>
      <c r="L53" s="582"/>
      <c r="M53" s="59">
        <f>TEMMUZ!T49</f>
        <v>0</v>
      </c>
      <c r="N53" s="583" t="str">
        <f>IF(TEMMUZ!U49=" "," ",IF(TEMMUZ!U49=0,"Alacak Bitti",TEMMUZ!U49))</f>
        <v/>
      </c>
      <c r="O53" s="609"/>
      <c r="P53" s="560"/>
      <c r="Q53" s="560"/>
      <c r="R53" s="560"/>
      <c r="S53" s="560"/>
      <c r="T53" s="560"/>
      <c r="U53" s="560"/>
    </row>
    <row r="54" spans="1:21" ht="18" customHeight="1" x14ac:dyDescent="0.3">
      <c r="A54" s="510"/>
      <c r="B54" s="510"/>
      <c r="C54" s="510"/>
      <c r="D54" s="47">
        <f>TEMMUZ!N50</f>
        <v>0</v>
      </c>
      <c r="E54" s="575">
        <f>TEMMUZ!O50</f>
        <v>0</v>
      </c>
      <c r="F54" s="576"/>
      <c r="G54" s="57">
        <f>TEMMUZ!P50</f>
        <v>0</v>
      </c>
      <c r="H54" s="577" t="str">
        <f>IF(TEMMUZ!Q50=" "," ",IF(TEMMUZ!Q50=0,"Borç Bitti",TEMMUZ!Q50))</f>
        <v/>
      </c>
      <c r="I54" s="578"/>
      <c r="J54" s="51">
        <f>TEMMUZ!R50</f>
        <v>0</v>
      </c>
      <c r="K54" s="575">
        <f>TEMMUZ!S50</f>
        <v>0</v>
      </c>
      <c r="L54" s="576"/>
      <c r="M54" s="57">
        <f>TEMMUZ!T50</f>
        <v>0</v>
      </c>
      <c r="N54" s="577" t="str">
        <f>IF(TEMMUZ!U50=" "," ",IF(TEMMUZ!U50=0,"Alacak Bitti",TEMMUZ!U50))</f>
        <v/>
      </c>
      <c r="O54" s="608"/>
      <c r="P54" s="560"/>
      <c r="Q54" s="560"/>
      <c r="R54" s="560"/>
      <c r="S54" s="560"/>
      <c r="T54" s="560"/>
      <c r="U54" s="560"/>
    </row>
    <row r="55" spans="1:21" ht="18" customHeight="1" x14ac:dyDescent="0.3">
      <c r="A55" s="510"/>
      <c r="B55" s="510"/>
      <c r="C55" s="510"/>
      <c r="D55" s="58">
        <f>TEMMUZ!N51</f>
        <v>0</v>
      </c>
      <c r="E55" s="581">
        <f>TEMMUZ!O51</f>
        <v>0</v>
      </c>
      <c r="F55" s="582"/>
      <c r="G55" s="59">
        <f>TEMMUZ!P51</f>
        <v>0</v>
      </c>
      <c r="H55" s="583" t="str">
        <f>IF(TEMMUZ!Q51=" "," ",IF(TEMMUZ!Q51=0,"Borç Bitti",TEMMUZ!Q51))</f>
        <v/>
      </c>
      <c r="I55" s="584"/>
      <c r="J55" s="60">
        <f>TEMMUZ!R51</f>
        <v>0</v>
      </c>
      <c r="K55" s="581">
        <f>TEMMUZ!S51</f>
        <v>0</v>
      </c>
      <c r="L55" s="582"/>
      <c r="M55" s="59">
        <f>TEMMUZ!T51</f>
        <v>0</v>
      </c>
      <c r="N55" s="583" t="str">
        <f>IF(TEMMUZ!U51=" "," ",IF(TEMMUZ!U51=0,"Alacak Bitti",TEMMUZ!U51))</f>
        <v/>
      </c>
      <c r="O55" s="609"/>
      <c r="P55" s="560"/>
      <c r="Q55" s="560"/>
      <c r="R55" s="560"/>
      <c r="S55" s="560"/>
      <c r="T55" s="560"/>
      <c r="U55" s="560"/>
    </row>
    <row r="56" spans="1:21" ht="18" customHeight="1" x14ac:dyDescent="0.3">
      <c r="A56" s="510"/>
      <c r="B56" s="510"/>
      <c r="C56" s="510"/>
      <c r="D56" s="47">
        <f>TEMMUZ!N52</f>
        <v>0</v>
      </c>
      <c r="E56" s="575">
        <f>TEMMUZ!O52</f>
        <v>0</v>
      </c>
      <c r="F56" s="576"/>
      <c r="G56" s="57">
        <f>TEMMUZ!P52</f>
        <v>0</v>
      </c>
      <c r="H56" s="577" t="str">
        <f>IF(TEMMUZ!Q52=" "," ",IF(TEMMUZ!Q52=0,"Borç Bitti",TEMMUZ!Q52))</f>
        <v/>
      </c>
      <c r="I56" s="578"/>
      <c r="J56" s="51">
        <f>TEMMUZ!R52</f>
        <v>0</v>
      </c>
      <c r="K56" s="575">
        <f>TEMMUZ!S52</f>
        <v>0</v>
      </c>
      <c r="L56" s="576"/>
      <c r="M56" s="57">
        <f>TEMMUZ!T52</f>
        <v>0</v>
      </c>
      <c r="N56" s="577" t="str">
        <f>IF(TEMMUZ!U52=" "," ",IF(TEMMUZ!U52=0,"Alacak Bitti",TEMMUZ!U52))</f>
        <v/>
      </c>
      <c r="O56" s="608"/>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D59:O59"/>
    <mergeCell ref="D62:O93"/>
    <mergeCell ref="E56:F56"/>
    <mergeCell ref="H56:I56"/>
    <mergeCell ref="K56:L56"/>
    <mergeCell ref="N56:O56"/>
    <mergeCell ref="D57:O57"/>
    <mergeCell ref="D58:O58"/>
    <mergeCell ref="E54:F54"/>
    <mergeCell ref="H54:I54"/>
    <mergeCell ref="K54:L54"/>
    <mergeCell ref="N54:O54"/>
    <mergeCell ref="E55:F55"/>
    <mergeCell ref="H55:I55"/>
    <mergeCell ref="K55:L55"/>
    <mergeCell ref="N55:O55"/>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A1:C93"/>
    <mergeCell ref="D1:O3"/>
    <mergeCell ref="E12:F12"/>
    <mergeCell ref="H12:I12"/>
    <mergeCell ref="K12:L12"/>
    <mergeCell ref="N12:O12"/>
    <mergeCell ref="E13:F13"/>
    <mergeCell ref="H13:I13"/>
    <mergeCell ref="K13:L13"/>
    <mergeCell ref="N13:O13"/>
    <mergeCell ref="D10:I10"/>
    <mergeCell ref="J10:O10"/>
    <mergeCell ref="E11:F11"/>
    <mergeCell ref="H11:I11"/>
    <mergeCell ref="K11:L11"/>
    <mergeCell ref="N11:O11"/>
    <mergeCell ref="E16:F16"/>
    <mergeCell ref="H16:I16"/>
    <mergeCell ref="K16:L16"/>
    <mergeCell ref="N16:O16"/>
    <mergeCell ref="E17:F17"/>
    <mergeCell ref="H17:I17"/>
    <mergeCell ref="K17:L17"/>
    <mergeCell ref="N17:O17"/>
    <mergeCell ref="P1:U93"/>
    <mergeCell ref="V1:Y4"/>
    <mergeCell ref="D4:E4"/>
    <mergeCell ref="F4:O4"/>
    <mergeCell ref="D5:F5"/>
    <mergeCell ref="G5:I5"/>
    <mergeCell ref="J5:O9"/>
    <mergeCell ref="D6:E6"/>
    <mergeCell ref="G6:H6"/>
    <mergeCell ref="D7:E7"/>
    <mergeCell ref="G7:H7"/>
    <mergeCell ref="D8:E8"/>
    <mergeCell ref="G8:H8"/>
    <mergeCell ref="D9:E9"/>
    <mergeCell ref="G9:H9"/>
    <mergeCell ref="E14:F14"/>
    <mergeCell ref="H14:I14"/>
    <mergeCell ref="K14:L14"/>
    <mergeCell ref="N14:O14"/>
    <mergeCell ref="E15:F15"/>
    <mergeCell ref="H15:I15"/>
    <mergeCell ref="K15:L15"/>
    <mergeCell ref="N15:O15"/>
    <mergeCell ref="E20:F20"/>
  </mergeCells>
  <pageMargins left="0.7" right="0.7" top="0.75" bottom="0.75" header="0.3" footer="0.3"/>
  <pageSetup paperSize="9" scale="70" orientation="portrait" horizontalDpi="360" verticalDpi="36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ayfa33">
    <tabColor rgb="FF00B050"/>
  </sheetPr>
  <dimension ref="A1:Z192"/>
  <sheetViews>
    <sheetView showZeros="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7.5546875" style="2" customWidth="1"/>
    <col min="5" max="5" width="12.88671875" style="2" customWidth="1"/>
    <col min="6" max="6" width="10.6640625" style="2" customWidth="1"/>
    <col min="7" max="7" width="7.5546875" style="2" customWidth="1"/>
    <col min="8" max="8" width="12.88671875" style="2" customWidth="1"/>
    <col min="9" max="9" width="10.6640625" style="2" customWidth="1"/>
    <col min="10" max="10" width="7.5546875" style="2" customWidth="1"/>
    <col min="11" max="11" width="12.88671875" style="2" customWidth="1"/>
    <col min="12" max="12" width="10.6640625" style="2" customWidth="1"/>
    <col min="13" max="13" width="7.5546875" style="2" customWidth="1"/>
    <col min="14" max="14" width="12.88671875" style="2" customWidth="1"/>
    <col min="15" max="20" width="10.6640625" style="2" customWidth="1"/>
    <col min="21" max="21" width="12.664062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AĞUSTOS!N1&amp;" "&amp;"AYI GELİR GİDER DURUM RAPORU"</f>
        <v>AĞUSTOS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AĞUSTOS!B3</f>
        <v>0</v>
      </c>
      <c r="G5" s="559" t="str">
        <f>AYARLAR!B8</f>
        <v>TOPLAM GELİR</v>
      </c>
      <c r="H5" s="559"/>
      <c r="I5" s="41">
        <f>AĞUSTOS!D1</f>
        <v>0</v>
      </c>
      <c r="J5" s="566"/>
      <c r="K5" s="566"/>
      <c r="L5" s="566"/>
      <c r="M5" s="566"/>
      <c r="N5" s="566"/>
      <c r="O5" s="567"/>
      <c r="P5" s="560"/>
      <c r="Q5" s="560"/>
      <c r="R5" s="560"/>
      <c r="S5" s="560"/>
      <c r="T5" s="560"/>
      <c r="U5" s="560"/>
      <c r="V5" s="206"/>
      <c r="W5" s="7" t="s">
        <v>37</v>
      </c>
      <c r="X5" s="7" t="s">
        <v>38</v>
      </c>
      <c r="Y5" s="7" t="s">
        <v>21</v>
      </c>
      <c r="Z5" s="8"/>
    </row>
    <row r="6" spans="1:26" ht="24.9" customHeight="1" x14ac:dyDescent="0.3">
      <c r="A6" s="510"/>
      <c r="B6" s="510"/>
      <c r="C6" s="510"/>
      <c r="D6" s="559" t="str">
        <f>AYARLAR!E10</f>
        <v>EV TOPLAM GİDER</v>
      </c>
      <c r="E6" s="559"/>
      <c r="F6" s="40">
        <f>AĞUSTOS!E3</f>
        <v>0</v>
      </c>
      <c r="G6" s="559" t="str">
        <f>AYARLAR!H8</f>
        <v>TOPLAM GİDER</v>
      </c>
      <c r="H6" s="559"/>
      <c r="I6" s="41">
        <f>AĞUSTOS!J1</f>
        <v>0</v>
      </c>
      <c r="J6" s="568"/>
      <c r="K6" s="568"/>
      <c r="L6" s="568"/>
      <c r="M6" s="568"/>
      <c r="N6" s="568"/>
      <c r="O6" s="569"/>
      <c r="P6" s="560"/>
      <c r="Q6" s="560"/>
      <c r="R6" s="560"/>
      <c r="S6" s="560"/>
      <c r="T6" s="560"/>
      <c r="U6" s="560"/>
      <c r="V6" s="203" t="s">
        <v>30</v>
      </c>
      <c r="W6" s="203">
        <f>HAZİRAN!D1</f>
        <v>0</v>
      </c>
      <c r="X6" s="203">
        <f>HAZİRAN!J1</f>
        <v>0</v>
      </c>
      <c r="Y6" s="203">
        <f>HAZİRAN!P5</f>
        <v>0</v>
      </c>
      <c r="Z6" s="8"/>
    </row>
    <row r="7" spans="1:26" ht="24.9" customHeight="1" x14ac:dyDescent="0.3">
      <c r="A7" s="510"/>
      <c r="B7" s="510"/>
      <c r="C7" s="510"/>
      <c r="D7" s="559" t="str">
        <f>AYARLAR!H10</f>
        <v>İŞ TOPLAM GELİR</v>
      </c>
      <c r="E7" s="559"/>
      <c r="F7" s="40">
        <f>AĞUSTOS!H3</f>
        <v>0</v>
      </c>
      <c r="G7" s="559" t="str">
        <f>"ÖNCEKİ AYDAN"&amp;" "&amp;AYARLAR!N10</f>
        <v>ÖNCEKİ AYDAN DEVİR</v>
      </c>
      <c r="H7" s="559"/>
      <c r="I7" s="41">
        <f>AĞUSTOS!P4</f>
        <v>0</v>
      </c>
      <c r="J7" s="568"/>
      <c r="K7" s="568"/>
      <c r="L7" s="568"/>
      <c r="M7" s="568"/>
      <c r="N7" s="568"/>
      <c r="O7" s="569"/>
      <c r="P7" s="560"/>
      <c r="Q7" s="560"/>
      <c r="R7" s="560"/>
      <c r="S7" s="560"/>
      <c r="T7" s="560"/>
      <c r="U7" s="560"/>
      <c r="V7" s="203" t="s">
        <v>31</v>
      </c>
      <c r="W7" s="203">
        <f>TEMMUZ!D1</f>
        <v>0</v>
      </c>
      <c r="X7" s="203">
        <f>TEMMUZ!J1</f>
        <v>0</v>
      </c>
      <c r="Y7" s="203">
        <f>TEMMUZ!P5</f>
        <v>0</v>
      </c>
      <c r="Z7" s="8"/>
    </row>
    <row r="8" spans="1:26" ht="24.9" customHeight="1" x14ac:dyDescent="0.3">
      <c r="A8" s="510"/>
      <c r="B8" s="510"/>
      <c r="C8" s="510"/>
      <c r="D8" s="559" t="str">
        <f>AYARLAR!K10</f>
        <v>İŞ TOPLAM GİDER</v>
      </c>
      <c r="E8" s="559"/>
      <c r="F8" s="40">
        <f>AĞUSTOS!K3</f>
        <v>0</v>
      </c>
      <c r="G8" s="559" t="str">
        <f>AYARLAR!N11&amp;" "&amp;"'DAKİ PARA"</f>
        <v>KASA 'DAKİ PARA</v>
      </c>
      <c r="H8" s="559"/>
      <c r="I8" s="41">
        <f>AĞUSTOS!P5</f>
        <v>0</v>
      </c>
      <c r="J8" s="568"/>
      <c r="K8" s="568"/>
      <c r="L8" s="568"/>
      <c r="M8" s="568"/>
      <c r="N8" s="568"/>
      <c r="O8" s="569"/>
      <c r="P8" s="560"/>
      <c r="Q8" s="560"/>
      <c r="R8" s="560"/>
      <c r="S8" s="560"/>
      <c r="T8" s="560"/>
      <c r="U8" s="560"/>
      <c r="V8" s="203" t="s">
        <v>32</v>
      </c>
      <c r="W8" s="203">
        <f>AĞUSTOS!D1</f>
        <v>0</v>
      </c>
      <c r="X8" s="203">
        <f>AĞUSTOS!J1</f>
        <v>0</v>
      </c>
      <c r="Y8" s="203">
        <f>AĞUSTOS!P5</f>
        <v>0</v>
      </c>
      <c r="Z8" s="8"/>
    </row>
    <row r="9" spans="1:26" ht="24.9" customHeight="1" x14ac:dyDescent="0.3">
      <c r="A9" s="510"/>
      <c r="B9" s="510"/>
      <c r="C9" s="510"/>
      <c r="D9" s="42" t="s">
        <v>45</v>
      </c>
      <c r="E9" s="43">
        <f>AĞUSTOS!P2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64">
        <f>AĞUSTOS!B8</f>
        <v>0</v>
      </c>
      <c r="E12" s="48">
        <f>AĞUSTOS!C8</f>
        <v>0</v>
      </c>
      <c r="F12" s="49">
        <f>AĞUSTOS!D8</f>
        <v>0</v>
      </c>
      <c r="G12" s="64">
        <f>AĞUSTOS!E8</f>
        <v>0</v>
      </c>
      <c r="H12" s="48">
        <f>AĞUSTOS!F8</f>
        <v>0</v>
      </c>
      <c r="I12" s="50">
        <f>AĞUSTOS!G8</f>
        <v>0</v>
      </c>
      <c r="J12" s="65">
        <f>AĞUSTOS!H8</f>
        <v>0</v>
      </c>
      <c r="K12" s="48">
        <f>AĞUSTOS!I8</f>
        <v>0</v>
      </c>
      <c r="L12" s="49">
        <f>AĞUSTOS!J8</f>
        <v>0</v>
      </c>
      <c r="M12" s="64">
        <f>AĞUSTOS!K8</f>
        <v>0</v>
      </c>
      <c r="N12" s="48">
        <f>AĞUSTOS!L8</f>
        <v>0</v>
      </c>
      <c r="O12" s="49">
        <f>AĞUSTOS!M8</f>
        <v>0</v>
      </c>
      <c r="P12" s="560"/>
      <c r="Q12" s="560"/>
      <c r="R12" s="560"/>
      <c r="S12" s="560"/>
      <c r="T12" s="560"/>
      <c r="U12" s="560"/>
    </row>
    <row r="13" spans="1:26" ht="18" customHeight="1" x14ac:dyDescent="0.3">
      <c r="A13" s="510"/>
      <c r="B13" s="510"/>
      <c r="C13" s="510"/>
      <c r="D13" s="66">
        <f>AĞUSTOS!B9</f>
        <v>0</v>
      </c>
      <c r="E13" s="61">
        <f>AĞUSTOS!C9</f>
        <v>0</v>
      </c>
      <c r="F13" s="62">
        <f>AĞUSTOS!D9</f>
        <v>0</v>
      </c>
      <c r="G13" s="66">
        <f>AĞUSTOS!E9</f>
        <v>0</v>
      </c>
      <c r="H13" s="61">
        <f>AĞUSTOS!F9</f>
        <v>0</v>
      </c>
      <c r="I13" s="63">
        <f>AĞUSTOS!G9</f>
        <v>0</v>
      </c>
      <c r="J13" s="67">
        <f>AĞUSTOS!H9</f>
        <v>0</v>
      </c>
      <c r="K13" s="61">
        <f>AĞUSTOS!I9</f>
        <v>0</v>
      </c>
      <c r="L13" s="62">
        <f>AĞUSTOS!J9</f>
        <v>0</v>
      </c>
      <c r="M13" s="66">
        <f>AĞUSTOS!K9</f>
        <v>0</v>
      </c>
      <c r="N13" s="61">
        <f>AĞUSTOS!L9</f>
        <v>0</v>
      </c>
      <c r="O13" s="62">
        <f>AĞUSTOS!M9</f>
        <v>0</v>
      </c>
      <c r="P13" s="560"/>
      <c r="Q13" s="560"/>
      <c r="R13" s="560"/>
      <c r="S13" s="560"/>
      <c r="T13" s="560"/>
      <c r="U13" s="560"/>
    </row>
    <row r="14" spans="1:26" ht="18" customHeight="1" x14ac:dyDescent="0.3">
      <c r="A14" s="510"/>
      <c r="B14" s="510"/>
      <c r="C14" s="510"/>
      <c r="D14" s="64">
        <f>AĞUSTOS!B10</f>
        <v>0</v>
      </c>
      <c r="E14" s="48">
        <f>AĞUSTOS!C10</f>
        <v>0</v>
      </c>
      <c r="F14" s="49">
        <f>AĞUSTOS!D10</f>
        <v>0</v>
      </c>
      <c r="G14" s="64">
        <f>AĞUSTOS!E10</f>
        <v>0</v>
      </c>
      <c r="H14" s="48">
        <f>AĞUSTOS!F10</f>
        <v>0</v>
      </c>
      <c r="I14" s="50">
        <f>AĞUSTOS!G10</f>
        <v>0</v>
      </c>
      <c r="J14" s="65">
        <f>AĞUSTOS!H10</f>
        <v>0</v>
      </c>
      <c r="K14" s="48">
        <f>AĞUSTOS!I10</f>
        <v>0</v>
      </c>
      <c r="L14" s="49">
        <f>AĞUSTOS!J10</f>
        <v>0</v>
      </c>
      <c r="M14" s="64">
        <f>AĞUSTOS!K10</f>
        <v>0</v>
      </c>
      <c r="N14" s="48">
        <f>AĞUSTOS!L10</f>
        <v>0</v>
      </c>
      <c r="O14" s="49">
        <f>AĞUSTOS!M10</f>
        <v>0</v>
      </c>
      <c r="P14" s="560"/>
      <c r="Q14" s="560"/>
      <c r="R14" s="560"/>
      <c r="S14" s="560"/>
      <c r="T14" s="560"/>
      <c r="U14" s="560"/>
    </row>
    <row r="15" spans="1:26" ht="18" customHeight="1" x14ac:dyDescent="0.3">
      <c r="A15" s="510"/>
      <c r="B15" s="510"/>
      <c r="C15" s="510"/>
      <c r="D15" s="66">
        <f>AĞUSTOS!B11</f>
        <v>0</v>
      </c>
      <c r="E15" s="61">
        <f>AĞUSTOS!C11</f>
        <v>0</v>
      </c>
      <c r="F15" s="62">
        <f>AĞUSTOS!D11</f>
        <v>0</v>
      </c>
      <c r="G15" s="66">
        <f>AĞUSTOS!E11</f>
        <v>0</v>
      </c>
      <c r="H15" s="61">
        <f>AĞUSTOS!F11</f>
        <v>0</v>
      </c>
      <c r="I15" s="63">
        <f>AĞUSTOS!G11</f>
        <v>0</v>
      </c>
      <c r="J15" s="67">
        <f>AĞUSTOS!H11</f>
        <v>0</v>
      </c>
      <c r="K15" s="61">
        <f>AĞUSTOS!I11</f>
        <v>0</v>
      </c>
      <c r="L15" s="62">
        <f>AĞUSTOS!J11</f>
        <v>0</v>
      </c>
      <c r="M15" s="66">
        <f>AĞUSTOS!K11</f>
        <v>0</v>
      </c>
      <c r="N15" s="61">
        <f>AĞUSTOS!L11</f>
        <v>0</v>
      </c>
      <c r="O15" s="62">
        <f>AĞUSTOS!M11</f>
        <v>0</v>
      </c>
      <c r="P15" s="560"/>
      <c r="Q15" s="560"/>
      <c r="R15" s="560"/>
      <c r="S15" s="560"/>
      <c r="T15" s="560"/>
      <c r="U15" s="560"/>
    </row>
    <row r="16" spans="1:26" ht="18" customHeight="1" x14ac:dyDescent="0.3">
      <c r="A16" s="510"/>
      <c r="B16" s="510"/>
      <c r="C16" s="510"/>
      <c r="D16" s="64">
        <f>AĞUSTOS!B12</f>
        <v>0</v>
      </c>
      <c r="E16" s="48">
        <f>AĞUSTOS!C12</f>
        <v>0</v>
      </c>
      <c r="F16" s="49">
        <f>AĞUSTOS!D12</f>
        <v>0</v>
      </c>
      <c r="G16" s="64">
        <f>AĞUSTOS!E12</f>
        <v>0</v>
      </c>
      <c r="H16" s="48">
        <f>AĞUSTOS!F12</f>
        <v>0</v>
      </c>
      <c r="I16" s="50">
        <f>AĞUSTOS!G12</f>
        <v>0</v>
      </c>
      <c r="J16" s="65">
        <f>AĞUSTOS!H12</f>
        <v>0</v>
      </c>
      <c r="K16" s="48">
        <f>AĞUSTOS!I12</f>
        <v>0</v>
      </c>
      <c r="L16" s="49">
        <f>AĞUSTOS!J12</f>
        <v>0</v>
      </c>
      <c r="M16" s="64">
        <f>AĞUSTOS!K12</f>
        <v>0</v>
      </c>
      <c r="N16" s="48">
        <f>AĞUSTOS!L12</f>
        <v>0</v>
      </c>
      <c r="O16" s="49">
        <f>AĞUSTOS!M12</f>
        <v>0</v>
      </c>
      <c r="P16" s="560"/>
      <c r="Q16" s="560"/>
      <c r="R16" s="560"/>
      <c r="S16" s="560"/>
      <c r="T16" s="560"/>
      <c r="U16" s="560"/>
    </row>
    <row r="17" spans="1:21" ht="18" customHeight="1" x14ac:dyDescent="0.3">
      <c r="A17" s="510"/>
      <c r="B17" s="510"/>
      <c r="C17" s="510"/>
      <c r="D17" s="66">
        <f>AĞUSTOS!B13</f>
        <v>0</v>
      </c>
      <c r="E17" s="61">
        <f>AĞUSTOS!C13</f>
        <v>0</v>
      </c>
      <c r="F17" s="62">
        <f>AĞUSTOS!D13</f>
        <v>0</v>
      </c>
      <c r="G17" s="66">
        <f>AĞUSTOS!E13</f>
        <v>0</v>
      </c>
      <c r="H17" s="61">
        <f>AĞUSTOS!F13</f>
        <v>0</v>
      </c>
      <c r="I17" s="63">
        <f>AĞUSTOS!G13</f>
        <v>0</v>
      </c>
      <c r="J17" s="67">
        <f>AĞUSTOS!H13</f>
        <v>0</v>
      </c>
      <c r="K17" s="61">
        <f>AĞUSTOS!I13</f>
        <v>0</v>
      </c>
      <c r="L17" s="62">
        <f>AĞUSTOS!J13</f>
        <v>0</v>
      </c>
      <c r="M17" s="66">
        <f>AĞUSTOS!K13</f>
        <v>0</v>
      </c>
      <c r="N17" s="61">
        <f>AĞUSTOS!L13</f>
        <v>0</v>
      </c>
      <c r="O17" s="62">
        <f>AĞUSTOS!M13</f>
        <v>0</v>
      </c>
      <c r="P17" s="560"/>
      <c r="Q17" s="560"/>
      <c r="R17" s="560"/>
      <c r="S17" s="560"/>
      <c r="T17" s="560"/>
      <c r="U17" s="560"/>
    </row>
    <row r="18" spans="1:21" ht="18" customHeight="1" x14ac:dyDescent="0.3">
      <c r="A18" s="510"/>
      <c r="B18" s="510"/>
      <c r="C18" s="510"/>
      <c r="D18" s="64">
        <f>AĞUSTOS!B14</f>
        <v>0</v>
      </c>
      <c r="E18" s="48">
        <f>AĞUSTOS!C14</f>
        <v>0</v>
      </c>
      <c r="F18" s="49">
        <f>AĞUSTOS!D14</f>
        <v>0</v>
      </c>
      <c r="G18" s="64">
        <f>AĞUSTOS!E14</f>
        <v>0</v>
      </c>
      <c r="H18" s="48">
        <f>AĞUSTOS!F14</f>
        <v>0</v>
      </c>
      <c r="I18" s="50">
        <f>AĞUSTOS!G14</f>
        <v>0</v>
      </c>
      <c r="J18" s="65">
        <f>AĞUSTOS!H14</f>
        <v>0</v>
      </c>
      <c r="K18" s="48">
        <f>AĞUSTOS!I14</f>
        <v>0</v>
      </c>
      <c r="L18" s="49">
        <f>AĞUSTOS!J14</f>
        <v>0</v>
      </c>
      <c r="M18" s="64">
        <f>AĞUSTOS!K14</f>
        <v>0</v>
      </c>
      <c r="N18" s="48">
        <f>AĞUSTOS!L14</f>
        <v>0</v>
      </c>
      <c r="O18" s="49">
        <f>AĞUSTOS!M14</f>
        <v>0</v>
      </c>
      <c r="P18" s="560"/>
      <c r="Q18" s="560"/>
      <c r="R18" s="560"/>
      <c r="S18" s="560"/>
      <c r="T18" s="560"/>
      <c r="U18" s="560"/>
    </row>
    <row r="19" spans="1:21" ht="18" customHeight="1" x14ac:dyDescent="0.3">
      <c r="A19" s="510"/>
      <c r="B19" s="510"/>
      <c r="C19" s="510"/>
      <c r="D19" s="66">
        <f>AĞUSTOS!B15</f>
        <v>0</v>
      </c>
      <c r="E19" s="61">
        <f>AĞUSTOS!C15</f>
        <v>0</v>
      </c>
      <c r="F19" s="62">
        <f>AĞUSTOS!D15</f>
        <v>0</v>
      </c>
      <c r="G19" s="66">
        <f>AĞUSTOS!E15</f>
        <v>0</v>
      </c>
      <c r="H19" s="61">
        <f>AĞUSTOS!F15</f>
        <v>0</v>
      </c>
      <c r="I19" s="63">
        <f>AĞUSTOS!G15</f>
        <v>0</v>
      </c>
      <c r="J19" s="67">
        <f>AĞUSTOS!H15</f>
        <v>0</v>
      </c>
      <c r="K19" s="61">
        <f>AĞUSTOS!I15</f>
        <v>0</v>
      </c>
      <c r="L19" s="62">
        <f>AĞUSTOS!J15</f>
        <v>0</v>
      </c>
      <c r="M19" s="66">
        <f>AĞUSTOS!K15</f>
        <v>0</v>
      </c>
      <c r="N19" s="61">
        <f>AĞUSTOS!L15</f>
        <v>0</v>
      </c>
      <c r="O19" s="62">
        <f>AĞUSTOS!M15</f>
        <v>0</v>
      </c>
      <c r="P19" s="560"/>
      <c r="Q19" s="560"/>
      <c r="R19" s="560"/>
      <c r="S19" s="560"/>
      <c r="T19" s="560"/>
      <c r="U19" s="560"/>
    </row>
    <row r="20" spans="1:21" ht="18" customHeight="1" x14ac:dyDescent="0.3">
      <c r="A20" s="510"/>
      <c r="B20" s="510"/>
      <c r="C20" s="510"/>
      <c r="D20" s="64">
        <f>AĞUSTOS!B16</f>
        <v>0</v>
      </c>
      <c r="E20" s="48">
        <f>AĞUSTOS!C16</f>
        <v>0</v>
      </c>
      <c r="F20" s="49">
        <f>AĞUSTOS!D16</f>
        <v>0</v>
      </c>
      <c r="G20" s="64">
        <f>AĞUSTOS!E16</f>
        <v>0</v>
      </c>
      <c r="H20" s="48">
        <f>AĞUSTOS!F16</f>
        <v>0</v>
      </c>
      <c r="I20" s="50">
        <f>AĞUSTOS!G16</f>
        <v>0</v>
      </c>
      <c r="J20" s="65">
        <f>AĞUSTOS!H16</f>
        <v>0</v>
      </c>
      <c r="K20" s="48">
        <f>AĞUSTOS!I16</f>
        <v>0</v>
      </c>
      <c r="L20" s="49">
        <f>AĞUSTOS!J16</f>
        <v>0</v>
      </c>
      <c r="M20" s="64">
        <f>AĞUSTOS!K16</f>
        <v>0</v>
      </c>
      <c r="N20" s="48">
        <f>AĞUSTOS!L16</f>
        <v>0</v>
      </c>
      <c r="O20" s="49">
        <f>AĞUSTOS!M16</f>
        <v>0</v>
      </c>
      <c r="P20" s="560"/>
      <c r="Q20" s="560"/>
      <c r="R20" s="560"/>
      <c r="S20" s="560"/>
      <c r="T20" s="560"/>
      <c r="U20" s="560"/>
    </row>
    <row r="21" spans="1:21" ht="18" customHeight="1" x14ac:dyDescent="0.3">
      <c r="A21" s="510"/>
      <c r="B21" s="510"/>
      <c r="C21" s="510"/>
      <c r="D21" s="66">
        <f>AĞUSTOS!B17</f>
        <v>0</v>
      </c>
      <c r="E21" s="61">
        <f>AĞUSTOS!C17</f>
        <v>0</v>
      </c>
      <c r="F21" s="62">
        <f>AĞUSTOS!D17</f>
        <v>0</v>
      </c>
      <c r="G21" s="66">
        <f>AĞUSTOS!E17</f>
        <v>0</v>
      </c>
      <c r="H21" s="61">
        <f>AĞUSTOS!F17</f>
        <v>0</v>
      </c>
      <c r="I21" s="63">
        <f>AĞUSTOS!G17</f>
        <v>0</v>
      </c>
      <c r="J21" s="67">
        <f>AĞUSTOS!H17</f>
        <v>0</v>
      </c>
      <c r="K21" s="61">
        <f>AĞUSTOS!I17</f>
        <v>0</v>
      </c>
      <c r="L21" s="62">
        <f>AĞUSTOS!J17</f>
        <v>0</v>
      </c>
      <c r="M21" s="66">
        <f>AĞUSTOS!K17</f>
        <v>0</v>
      </c>
      <c r="N21" s="61">
        <f>AĞUSTOS!L17</f>
        <v>0</v>
      </c>
      <c r="O21" s="62">
        <f>AĞUSTOS!M17</f>
        <v>0</v>
      </c>
      <c r="P21" s="560"/>
      <c r="Q21" s="560"/>
      <c r="R21" s="560"/>
      <c r="S21" s="560"/>
      <c r="T21" s="560"/>
      <c r="U21" s="560"/>
    </row>
    <row r="22" spans="1:21" ht="18" customHeight="1" x14ac:dyDescent="0.3">
      <c r="A22" s="510"/>
      <c r="B22" s="510"/>
      <c r="C22" s="510"/>
      <c r="D22" s="64">
        <f>AĞUSTOS!B18</f>
        <v>0</v>
      </c>
      <c r="E22" s="48">
        <f>AĞUSTOS!C18</f>
        <v>0</v>
      </c>
      <c r="F22" s="49">
        <f>AĞUSTOS!D18</f>
        <v>0</v>
      </c>
      <c r="G22" s="64">
        <f>AĞUSTOS!E18</f>
        <v>0</v>
      </c>
      <c r="H22" s="48">
        <f>AĞUSTOS!F18</f>
        <v>0</v>
      </c>
      <c r="I22" s="50">
        <f>AĞUSTOS!G18</f>
        <v>0</v>
      </c>
      <c r="J22" s="65">
        <f>AĞUSTOS!H18</f>
        <v>0</v>
      </c>
      <c r="K22" s="48">
        <f>AĞUSTOS!I18</f>
        <v>0</v>
      </c>
      <c r="L22" s="49">
        <f>AĞUSTOS!J18</f>
        <v>0</v>
      </c>
      <c r="M22" s="64">
        <f>AĞUSTOS!K18</f>
        <v>0</v>
      </c>
      <c r="N22" s="48">
        <f>AĞUSTOS!L18</f>
        <v>0</v>
      </c>
      <c r="O22" s="49">
        <f>AĞUSTOS!M18</f>
        <v>0</v>
      </c>
      <c r="P22" s="560"/>
      <c r="Q22" s="560"/>
      <c r="R22" s="560"/>
      <c r="S22" s="560"/>
      <c r="T22" s="560"/>
      <c r="U22" s="560"/>
    </row>
    <row r="23" spans="1:21" ht="18" customHeight="1" x14ac:dyDescent="0.3">
      <c r="A23" s="510"/>
      <c r="B23" s="510"/>
      <c r="C23" s="510"/>
      <c r="D23" s="66">
        <f>AĞUSTOS!B19</f>
        <v>0</v>
      </c>
      <c r="E23" s="61">
        <f>AĞUSTOS!C19</f>
        <v>0</v>
      </c>
      <c r="F23" s="62">
        <f>AĞUSTOS!D19</f>
        <v>0</v>
      </c>
      <c r="G23" s="66">
        <f>AĞUSTOS!E19</f>
        <v>0</v>
      </c>
      <c r="H23" s="61">
        <f>AĞUSTOS!F19</f>
        <v>0</v>
      </c>
      <c r="I23" s="63">
        <f>AĞUSTOS!G19</f>
        <v>0</v>
      </c>
      <c r="J23" s="67">
        <f>AĞUSTOS!H19</f>
        <v>0</v>
      </c>
      <c r="K23" s="61">
        <f>AĞUSTOS!I19</f>
        <v>0</v>
      </c>
      <c r="L23" s="62">
        <f>AĞUSTOS!J19</f>
        <v>0</v>
      </c>
      <c r="M23" s="66">
        <f>AĞUSTOS!K19</f>
        <v>0</v>
      </c>
      <c r="N23" s="61">
        <f>AĞUSTOS!L19</f>
        <v>0</v>
      </c>
      <c r="O23" s="62">
        <f>AĞUSTOS!M19</f>
        <v>0</v>
      </c>
      <c r="P23" s="560"/>
      <c r="Q23" s="560"/>
      <c r="R23" s="560"/>
      <c r="S23" s="560"/>
      <c r="T23" s="560"/>
      <c r="U23" s="560"/>
    </row>
    <row r="24" spans="1:21" ht="18" customHeight="1" x14ac:dyDescent="0.3">
      <c r="A24" s="510"/>
      <c r="B24" s="510"/>
      <c r="C24" s="510"/>
      <c r="D24" s="64">
        <f>AĞUSTOS!B20</f>
        <v>0</v>
      </c>
      <c r="E24" s="48">
        <f>AĞUSTOS!C20</f>
        <v>0</v>
      </c>
      <c r="F24" s="49">
        <f>AĞUSTOS!D20</f>
        <v>0</v>
      </c>
      <c r="G24" s="64">
        <f>AĞUSTOS!E20</f>
        <v>0</v>
      </c>
      <c r="H24" s="48">
        <f>AĞUSTOS!F20</f>
        <v>0</v>
      </c>
      <c r="I24" s="50">
        <f>AĞUSTOS!G20</f>
        <v>0</v>
      </c>
      <c r="J24" s="65">
        <f>AĞUSTOS!H20</f>
        <v>0</v>
      </c>
      <c r="K24" s="48">
        <f>AĞUSTOS!I20</f>
        <v>0</v>
      </c>
      <c r="L24" s="49">
        <f>AĞUSTOS!J20</f>
        <v>0</v>
      </c>
      <c r="M24" s="64">
        <f>AĞUSTOS!K20</f>
        <v>0</v>
      </c>
      <c r="N24" s="48">
        <f>AĞUSTOS!L20</f>
        <v>0</v>
      </c>
      <c r="O24" s="49">
        <f>AĞUSTOS!M20</f>
        <v>0</v>
      </c>
      <c r="P24" s="560"/>
      <c r="Q24" s="560"/>
      <c r="R24" s="560"/>
      <c r="S24" s="560"/>
      <c r="T24" s="560"/>
      <c r="U24" s="560"/>
    </row>
    <row r="25" spans="1:21" ht="18" customHeight="1" x14ac:dyDescent="0.3">
      <c r="A25" s="510"/>
      <c r="B25" s="510"/>
      <c r="C25" s="510"/>
      <c r="D25" s="66">
        <f>AĞUSTOS!B21</f>
        <v>0</v>
      </c>
      <c r="E25" s="61">
        <f>AĞUSTOS!C21</f>
        <v>0</v>
      </c>
      <c r="F25" s="62">
        <f>AĞUSTOS!D21</f>
        <v>0</v>
      </c>
      <c r="G25" s="66">
        <f>AĞUSTOS!E21</f>
        <v>0</v>
      </c>
      <c r="H25" s="61">
        <f>AĞUSTOS!F21</f>
        <v>0</v>
      </c>
      <c r="I25" s="63">
        <f>AĞUSTOS!G21</f>
        <v>0</v>
      </c>
      <c r="J25" s="67">
        <f>AĞUSTOS!H21</f>
        <v>0</v>
      </c>
      <c r="K25" s="61">
        <f>AĞUSTOS!I21</f>
        <v>0</v>
      </c>
      <c r="L25" s="62">
        <f>AĞUSTOS!J21</f>
        <v>0</v>
      </c>
      <c r="M25" s="66">
        <f>AĞUSTOS!K21</f>
        <v>0</v>
      </c>
      <c r="N25" s="61">
        <f>AĞUSTOS!L21</f>
        <v>0</v>
      </c>
      <c r="O25" s="62">
        <f>AĞUSTOS!M21</f>
        <v>0</v>
      </c>
      <c r="P25" s="560"/>
      <c r="Q25" s="560"/>
      <c r="R25" s="560"/>
      <c r="S25" s="560"/>
      <c r="T25" s="560"/>
      <c r="U25" s="560"/>
    </row>
    <row r="26" spans="1:21" ht="18" customHeight="1" x14ac:dyDescent="0.3">
      <c r="A26" s="510"/>
      <c r="B26" s="510"/>
      <c r="C26" s="510"/>
      <c r="D26" s="64">
        <f>AĞUSTOS!B22</f>
        <v>0</v>
      </c>
      <c r="E26" s="48">
        <f>AĞUSTOS!C22</f>
        <v>0</v>
      </c>
      <c r="F26" s="49">
        <f>AĞUSTOS!D22</f>
        <v>0</v>
      </c>
      <c r="G26" s="64">
        <f>AĞUSTOS!E22</f>
        <v>0</v>
      </c>
      <c r="H26" s="48">
        <f>AĞUSTOS!F22</f>
        <v>0</v>
      </c>
      <c r="I26" s="50">
        <f>AĞUSTOS!G22</f>
        <v>0</v>
      </c>
      <c r="J26" s="65">
        <f>AĞUSTOS!H22</f>
        <v>0</v>
      </c>
      <c r="K26" s="48">
        <f>AĞUSTOS!I22</f>
        <v>0</v>
      </c>
      <c r="L26" s="49">
        <f>AĞUSTOS!J22</f>
        <v>0</v>
      </c>
      <c r="M26" s="64">
        <f>AĞUSTOS!K22</f>
        <v>0</v>
      </c>
      <c r="N26" s="48">
        <f>AĞUSTOS!L22</f>
        <v>0</v>
      </c>
      <c r="O26" s="49">
        <f>AĞUSTOS!M22</f>
        <v>0</v>
      </c>
      <c r="P26" s="560"/>
      <c r="Q26" s="560"/>
      <c r="R26" s="560"/>
      <c r="S26" s="560"/>
      <c r="T26" s="560"/>
      <c r="U26" s="560"/>
    </row>
    <row r="27" spans="1:21" ht="18" customHeight="1" x14ac:dyDescent="0.3">
      <c r="A27" s="510"/>
      <c r="B27" s="510"/>
      <c r="C27" s="510"/>
      <c r="D27" s="66">
        <f>AĞUSTOS!B23</f>
        <v>0</v>
      </c>
      <c r="E27" s="61">
        <f>AĞUSTOS!C23</f>
        <v>0</v>
      </c>
      <c r="F27" s="62">
        <f>AĞUSTOS!D23</f>
        <v>0</v>
      </c>
      <c r="G27" s="66">
        <f>AĞUSTOS!E23</f>
        <v>0</v>
      </c>
      <c r="H27" s="61">
        <f>AĞUSTOS!F23</f>
        <v>0</v>
      </c>
      <c r="I27" s="63">
        <f>AĞUSTOS!G23</f>
        <v>0</v>
      </c>
      <c r="J27" s="67">
        <f>AĞUSTOS!H23</f>
        <v>0</v>
      </c>
      <c r="K27" s="61">
        <f>AĞUSTOS!I23</f>
        <v>0</v>
      </c>
      <c r="L27" s="62">
        <f>AĞUSTOS!J23</f>
        <v>0</v>
      </c>
      <c r="M27" s="66">
        <f>AĞUSTOS!K23</f>
        <v>0</v>
      </c>
      <c r="N27" s="61">
        <f>AĞUSTOS!L23</f>
        <v>0</v>
      </c>
      <c r="O27" s="62">
        <f>AĞUSTOS!M23</f>
        <v>0</v>
      </c>
      <c r="P27" s="560"/>
      <c r="Q27" s="560"/>
      <c r="R27" s="560"/>
      <c r="S27" s="560"/>
      <c r="T27" s="560"/>
      <c r="U27" s="560"/>
    </row>
    <row r="28" spans="1:21" ht="18" customHeight="1" x14ac:dyDescent="0.3">
      <c r="A28" s="510"/>
      <c r="B28" s="510"/>
      <c r="C28" s="510"/>
      <c r="D28" s="64">
        <f>AĞUSTOS!B24</f>
        <v>0</v>
      </c>
      <c r="E28" s="48">
        <f>AĞUSTOS!C24</f>
        <v>0</v>
      </c>
      <c r="F28" s="49">
        <f>AĞUSTOS!D24</f>
        <v>0</v>
      </c>
      <c r="G28" s="64">
        <f>AĞUSTOS!E24</f>
        <v>0</v>
      </c>
      <c r="H28" s="48">
        <f>AĞUSTOS!F24</f>
        <v>0</v>
      </c>
      <c r="I28" s="50">
        <f>AĞUSTOS!G24</f>
        <v>0</v>
      </c>
      <c r="J28" s="65">
        <f>AĞUSTOS!H24</f>
        <v>0</v>
      </c>
      <c r="K28" s="48">
        <f>AĞUSTOS!I24</f>
        <v>0</v>
      </c>
      <c r="L28" s="49">
        <f>AĞUSTOS!J24</f>
        <v>0</v>
      </c>
      <c r="M28" s="64">
        <f>AĞUSTOS!K24</f>
        <v>0</v>
      </c>
      <c r="N28" s="48">
        <f>AĞUSTOS!L24</f>
        <v>0</v>
      </c>
      <c r="O28" s="49">
        <f>AĞUSTOS!M24</f>
        <v>0</v>
      </c>
      <c r="P28" s="560"/>
      <c r="Q28" s="560"/>
      <c r="R28" s="560"/>
      <c r="S28" s="560"/>
      <c r="T28" s="560"/>
      <c r="U28" s="560"/>
    </row>
    <row r="29" spans="1:21" ht="18" customHeight="1" x14ac:dyDescent="0.3">
      <c r="A29" s="510"/>
      <c r="B29" s="510"/>
      <c r="C29" s="510"/>
      <c r="D29" s="66">
        <f>AĞUSTOS!B25</f>
        <v>0</v>
      </c>
      <c r="E29" s="61">
        <f>AĞUSTOS!C25</f>
        <v>0</v>
      </c>
      <c r="F29" s="62">
        <f>AĞUSTOS!D25</f>
        <v>0</v>
      </c>
      <c r="G29" s="66">
        <f>AĞUSTOS!E25</f>
        <v>0</v>
      </c>
      <c r="H29" s="61">
        <f>AĞUSTOS!F25</f>
        <v>0</v>
      </c>
      <c r="I29" s="63">
        <f>AĞUSTOS!G25</f>
        <v>0</v>
      </c>
      <c r="J29" s="67">
        <f>AĞUSTOS!H25</f>
        <v>0</v>
      </c>
      <c r="K29" s="61">
        <f>AĞUSTOS!I25</f>
        <v>0</v>
      </c>
      <c r="L29" s="62">
        <f>AĞUSTOS!J25</f>
        <v>0</v>
      </c>
      <c r="M29" s="66">
        <f>AĞUSTOS!K25</f>
        <v>0</v>
      </c>
      <c r="N29" s="61">
        <f>AĞUSTOS!L25</f>
        <v>0</v>
      </c>
      <c r="O29" s="62">
        <f>AĞUSTOS!M25</f>
        <v>0</v>
      </c>
      <c r="P29" s="560"/>
      <c r="Q29" s="560"/>
      <c r="R29" s="560"/>
      <c r="S29" s="560"/>
      <c r="T29" s="560"/>
      <c r="U29" s="560"/>
    </row>
    <row r="30" spans="1:21" ht="18" customHeight="1" x14ac:dyDescent="0.3">
      <c r="A30" s="510"/>
      <c r="B30" s="510"/>
      <c r="C30" s="510"/>
      <c r="D30" s="64">
        <f>AĞUSTOS!B26</f>
        <v>0</v>
      </c>
      <c r="E30" s="48">
        <f>AĞUSTOS!C26</f>
        <v>0</v>
      </c>
      <c r="F30" s="49">
        <f>AĞUSTOS!D26</f>
        <v>0</v>
      </c>
      <c r="G30" s="64">
        <f>AĞUSTOS!E26</f>
        <v>0</v>
      </c>
      <c r="H30" s="48">
        <f>AĞUSTOS!F26</f>
        <v>0</v>
      </c>
      <c r="I30" s="50">
        <f>AĞUSTOS!G26</f>
        <v>0</v>
      </c>
      <c r="J30" s="65">
        <f>AĞUSTOS!H26</f>
        <v>0</v>
      </c>
      <c r="K30" s="48">
        <f>AĞUSTOS!I26</f>
        <v>0</v>
      </c>
      <c r="L30" s="49">
        <f>AĞUSTOS!J26</f>
        <v>0</v>
      </c>
      <c r="M30" s="64">
        <f>AĞUSTOS!K26</f>
        <v>0</v>
      </c>
      <c r="N30" s="48">
        <f>AĞUSTOS!L26</f>
        <v>0</v>
      </c>
      <c r="O30" s="49">
        <f>AĞUSTOS!M26</f>
        <v>0</v>
      </c>
      <c r="P30" s="560"/>
      <c r="Q30" s="560"/>
      <c r="R30" s="560"/>
      <c r="S30" s="560"/>
      <c r="T30" s="560"/>
      <c r="U30" s="560"/>
    </row>
    <row r="31" spans="1:21" ht="18" customHeight="1" x14ac:dyDescent="0.3">
      <c r="A31" s="510"/>
      <c r="B31" s="510"/>
      <c r="C31" s="510"/>
      <c r="D31" s="66">
        <f>AĞUSTOS!B27</f>
        <v>0</v>
      </c>
      <c r="E31" s="61">
        <f>AĞUSTOS!C27</f>
        <v>0</v>
      </c>
      <c r="F31" s="62">
        <f>AĞUSTOS!D27</f>
        <v>0</v>
      </c>
      <c r="G31" s="66">
        <f>AĞUSTOS!E27</f>
        <v>0</v>
      </c>
      <c r="H31" s="61">
        <f>AĞUSTOS!F27</f>
        <v>0</v>
      </c>
      <c r="I31" s="63">
        <f>AĞUSTOS!G27</f>
        <v>0</v>
      </c>
      <c r="J31" s="67">
        <f>AĞUSTOS!H27</f>
        <v>0</v>
      </c>
      <c r="K31" s="61">
        <f>AĞUSTOS!I27</f>
        <v>0</v>
      </c>
      <c r="L31" s="62">
        <f>AĞUSTOS!J27</f>
        <v>0</v>
      </c>
      <c r="M31" s="66">
        <f>AĞUSTOS!K27</f>
        <v>0</v>
      </c>
      <c r="N31" s="61">
        <f>AĞUSTOS!L27</f>
        <v>0</v>
      </c>
      <c r="O31" s="62">
        <f>AĞUSTOS!M27</f>
        <v>0</v>
      </c>
      <c r="P31" s="560"/>
      <c r="Q31" s="560"/>
      <c r="R31" s="560"/>
      <c r="S31" s="560"/>
      <c r="T31" s="560"/>
      <c r="U31" s="560"/>
    </row>
    <row r="32" spans="1:21" ht="18" customHeight="1" x14ac:dyDescent="0.3">
      <c r="A32" s="510"/>
      <c r="B32" s="510"/>
      <c r="C32" s="510"/>
      <c r="D32" s="64">
        <f>AĞUSTOS!B28</f>
        <v>0</v>
      </c>
      <c r="E32" s="48">
        <f>AĞUSTOS!C28</f>
        <v>0</v>
      </c>
      <c r="F32" s="49">
        <f>AĞUSTOS!D28</f>
        <v>0</v>
      </c>
      <c r="G32" s="64">
        <f>AĞUSTOS!E28</f>
        <v>0</v>
      </c>
      <c r="H32" s="48">
        <f>AĞUSTOS!F28</f>
        <v>0</v>
      </c>
      <c r="I32" s="50">
        <f>AĞUSTOS!G28</f>
        <v>0</v>
      </c>
      <c r="J32" s="65">
        <f>AĞUSTOS!H28</f>
        <v>0</v>
      </c>
      <c r="K32" s="48">
        <f>AĞUSTOS!I28</f>
        <v>0</v>
      </c>
      <c r="L32" s="49">
        <f>AĞUSTOS!J28</f>
        <v>0</v>
      </c>
      <c r="M32" s="64">
        <f>AĞUSTOS!K28</f>
        <v>0</v>
      </c>
      <c r="N32" s="48">
        <f>AĞUSTOS!L28</f>
        <v>0</v>
      </c>
      <c r="O32" s="49">
        <f>AĞUSTOS!M28</f>
        <v>0</v>
      </c>
      <c r="P32" s="560"/>
      <c r="Q32" s="560"/>
      <c r="R32" s="560"/>
      <c r="S32" s="560"/>
      <c r="T32" s="560"/>
      <c r="U32" s="560"/>
    </row>
    <row r="33" spans="1:21" ht="18" customHeight="1" x14ac:dyDescent="0.3">
      <c r="A33" s="510"/>
      <c r="B33" s="510"/>
      <c r="C33" s="510"/>
      <c r="D33" s="66">
        <f>AĞUSTOS!B29</f>
        <v>0</v>
      </c>
      <c r="E33" s="61">
        <f>AĞUSTOS!C29</f>
        <v>0</v>
      </c>
      <c r="F33" s="62">
        <f>AĞUSTOS!D29</f>
        <v>0</v>
      </c>
      <c r="G33" s="66">
        <f>AĞUSTOS!E29</f>
        <v>0</v>
      </c>
      <c r="H33" s="61">
        <f>AĞUSTOS!F29</f>
        <v>0</v>
      </c>
      <c r="I33" s="63">
        <f>AĞUSTOS!G29</f>
        <v>0</v>
      </c>
      <c r="J33" s="67">
        <f>AĞUSTOS!H29</f>
        <v>0</v>
      </c>
      <c r="K33" s="61">
        <f>AĞUSTOS!I29</f>
        <v>0</v>
      </c>
      <c r="L33" s="62">
        <f>AĞUSTOS!J29</f>
        <v>0</v>
      </c>
      <c r="M33" s="66">
        <f>AĞUSTOS!K29</f>
        <v>0</v>
      </c>
      <c r="N33" s="61">
        <f>AĞUSTOS!L29</f>
        <v>0</v>
      </c>
      <c r="O33" s="62">
        <f>AĞUSTOS!M29</f>
        <v>0</v>
      </c>
      <c r="P33" s="560"/>
      <c r="Q33" s="560"/>
      <c r="R33" s="560"/>
      <c r="S33" s="560"/>
      <c r="T33" s="560"/>
      <c r="U33" s="560"/>
    </row>
    <row r="34" spans="1:21" ht="18" customHeight="1" x14ac:dyDescent="0.3">
      <c r="A34" s="510"/>
      <c r="B34" s="510"/>
      <c r="C34" s="510"/>
      <c r="D34" s="64">
        <f>AĞUSTOS!B30</f>
        <v>0</v>
      </c>
      <c r="E34" s="48">
        <f>AĞUSTOS!C30</f>
        <v>0</v>
      </c>
      <c r="F34" s="49">
        <f>AĞUSTOS!D30</f>
        <v>0</v>
      </c>
      <c r="G34" s="64">
        <f>AĞUSTOS!E30</f>
        <v>0</v>
      </c>
      <c r="H34" s="48">
        <f>AĞUSTOS!F30</f>
        <v>0</v>
      </c>
      <c r="I34" s="50">
        <f>AĞUSTOS!G30</f>
        <v>0</v>
      </c>
      <c r="J34" s="65">
        <f>AĞUSTOS!H30</f>
        <v>0</v>
      </c>
      <c r="K34" s="48">
        <f>AĞUSTOS!I30</f>
        <v>0</v>
      </c>
      <c r="L34" s="49">
        <f>AĞUSTOS!J30</f>
        <v>0</v>
      </c>
      <c r="M34" s="64">
        <f>AĞUSTOS!K30</f>
        <v>0</v>
      </c>
      <c r="N34" s="48">
        <f>AĞUSTOS!L30</f>
        <v>0</v>
      </c>
      <c r="O34" s="49">
        <f>AĞUSTOS!M30</f>
        <v>0</v>
      </c>
      <c r="P34" s="560"/>
      <c r="Q34" s="560"/>
      <c r="R34" s="560"/>
      <c r="S34" s="560"/>
      <c r="T34" s="560"/>
      <c r="U34" s="560"/>
    </row>
    <row r="35" spans="1:21" ht="18" customHeight="1" x14ac:dyDescent="0.3">
      <c r="A35" s="510"/>
      <c r="B35" s="510"/>
      <c r="C35" s="510"/>
      <c r="D35" s="66">
        <f>AĞUSTOS!B31</f>
        <v>0</v>
      </c>
      <c r="E35" s="61">
        <f>AĞUSTOS!C31</f>
        <v>0</v>
      </c>
      <c r="F35" s="62">
        <f>AĞUSTOS!D31</f>
        <v>0</v>
      </c>
      <c r="G35" s="66">
        <f>AĞUSTOS!E31</f>
        <v>0</v>
      </c>
      <c r="H35" s="61">
        <f>AĞUSTOS!F31</f>
        <v>0</v>
      </c>
      <c r="I35" s="63">
        <f>AĞUSTOS!G31</f>
        <v>0</v>
      </c>
      <c r="J35" s="67">
        <f>AĞUSTOS!H31</f>
        <v>0</v>
      </c>
      <c r="K35" s="61">
        <f>AĞUSTOS!I31</f>
        <v>0</v>
      </c>
      <c r="L35" s="62">
        <f>AĞUSTOS!J31</f>
        <v>0</v>
      </c>
      <c r="M35" s="66">
        <f>AĞUSTOS!K31</f>
        <v>0</v>
      </c>
      <c r="N35" s="61">
        <f>AĞUSTOS!L31</f>
        <v>0</v>
      </c>
      <c r="O35" s="62">
        <f>AĞUSTOS!M31</f>
        <v>0</v>
      </c>
      <c r="P35" s="560"/>
      <c r="Q35" s="560"/>
      <c r="R35" s="560"/>
      <c r="S35" s="560"/>
      <c r="T35" s="560"/>
      <c r="U35" s="560"/>
    </row>
    <row r="36" spans="1:21" ht="18" customHeight="1" x14ac:dyDescent="0.3">
      <c r="A36" s="510"/>
      <c r="B36" s="510"/>
      <c r="C36" s="510"/>
      <c r="D36" s="64">
        <f>AĞUSTOS!B32</f>
        <v>0</v>
      </c>
      <c r="E36" s="48">
        <f>AĞUSTOS!C32</f>
        <v>0</v>
      </c>
      <c r="F36" s="49">
        <f>AĞUSTOS!D32</f>
        <v>0</v>
      </c>
      <c r="G36" s="64">
        <f>AĞUSTOS!E32</f>
        <v>0</v>
      </c>
      <c r="H36" s="48">
        <f>AĞUSTOS!F32</f>
        <v>0</v>
      </c>
      <c r="I36" s="50">
        <f>AĞUSTOS!G32</f>
        <v>0</v>
      </c>
      <c r="J36" s="65">
        <f>AĞUSTOS!H32</f>
        <v>0</v>
      </c>
      <c r="K36" s="48">
        <f>AĞUSTOS!I32</f>
        <v>0</v>
      </c>
      <c r="L36" s="49">
        <f>AĞUSTOS!J32</f>
        <v>0</v>
      </c>
      <c r="M36" s="64">
        <f>AĞUSTOS!K32</f>
        <v>0</v>
      </c>
      <c r="N36" s="48">
        <f>AĞUSTOS!L32</f>
        <v>0</v>
      </c>
      <c r="O36" s="49">
        <f>AĞUSTOS!M32</f>
        <v>0</v>
      </c>
      <c r="P36" s="560"/>
      <c r="Q36" s="560"/>
      <c r="R36" s="560"/>
      <c r="S36" s="560"/>
      <c r="T36" s="560"/>
      <c r="U36" s="560"/>
    </row>
    <row r="37" spans="1:21" ht="18" customHeight="1" x14ac:dyDescent="0.3">
      <c r="A37" s="510"/>
      <c r="B37" s="510"/>
      <c r="C37" s="510"/>
      <c r="D37" s="66">
        <f>AĞUSTOS!B33</f>
        <v>0</v>
      </c>
      <c r="E37" s="61">
        <f>AĞUSTOS!C33</f>
        <v>0</v>
      </c>
      <c r="F37" s="62">
        <f>AĞUSTOS!D33</f>
        <v>0</v>
      </c>
      <c r="G37" s="66">
        <f>AĞUSTOS!E33</f>
        <v>0</v>
      </c>
      <c r="H37" s="61">
        <f>AĞUSTOS!F33</f>
        <v>0</v>
      </c>
      <c r="I37" s="63">
        <f>AĞUSTOS!G33</f>
        <v>0</v>
      </c>
      <c r="J37" s="67">
        <f>AĞUSTOS!H33</f>
        <v>0</v>
      </c>
      <c r="K37" s="61">
        <f>AĞUSTOS!I33</f>
        <v>0</v>
      </c>
      <c r="L37" s="62">
        <f>AĞUSTOS!J33</f>
        <v>0</v>
      </c>
      <c r="M37" s="66">
        <f>AĞUSTOS!K33</f>
        <v>0</v>
      </c>
      <c r="N37" s="61">
        <f>AĞUSTOS!L33</f>
        <v>0</v>
      </c>
      <c r="O37" s="62">
        <f>AĞUSTOS!M33</f>
        <v>0</v>
      </c>
      <c r="P37" s="560"/>
      <c r="Q37" s="560"/>
      <c r="R37" s="560"/>
      <c r="S37" s="560"/>
      <c r="T37" s="560"/>
      <c r="U37" s="560"/>
    </row>
    <row r="38" spans="1:21" ht="18" customHeight="1" x14ac:dyDescent="0.3">
      <c r="A38" s="510"/>
      <c r="B38" s="510"/>
      <c r="C38" s="510"/>
      <c r="D38" s="64">
        <f>AĞUSTOS!B34</f>
        <v>0</v>
      </c>
      <c r="E38" s="48">
        <f>AĞUSTOS!C34</f>
        <v>0</v>
      </c>
      <c r="F38" s="49">
        <f>AĞUSTOS!D34</f>
        <v>0</v>
      </c>
      <c r="G38" s="64">
        <f>AĞUSTOS!E34</f>
        <v>0</v>
      </c>
      <c r="H38" s="48">
        <f>AĞUSTOS!F34</f>
        <v>0</v>
      </c>
      <c r="I38" s="50">
        <f>AĞUSTOS!G34</f>
        <v>0</v>
      </c>
      <c r="J38" s="65">
        <f>AĞUSTOS!H34</f>
        <v>0</v>
      </c>
      <c r="K38" s="48">
        <f>AĞUSTOS!I34</f>
        <v>0</v>
      </c>
      <c r="L38" s="49">
        <f>AĞUSTOS!J34</f>
        <v>0</v>
      </c>
      <c r="M38" s="64">
        <f>AĞUSTOS!K34</f>
        <v>0</v>
      </c>
      <c r="N38" s="48">
        <f>AĞUSTOS!L34</f>
        <v>0</v>
      </c>
      <c r="O38" s="49">
        <f>AĞUSTOS!M34</f>
        <v>0</v>
      </c>
      <c r="P38" s="560"/>
      <c r="Q38" s="560"/>
      <c r="R38" s="560"/>
      <c r="S38" s="560"/>
      <c r="T38" s="560"/>
      <c r="U38" s="560"/>
    </row>
    <row r="39" spans="1:21" ht="18" customHeight="1" x14ac:dyDescent="0.3">
      <c r="A39" s="510"/>
      <c r="B39" s="510"/>
      <c r="C39" s="510"/>
      <c r="D39" s="66">
        <f>AĞUSTOS!B35</f>
        <v>0</v>
      </c>
      <c r="E39" s="61">
        <f>AĞUSTOS!C35</f>
        <v>0</v>
      </c>
      <c r="F39" s="62">
        <f>AĞUSTOS!D35</f>
        <v>0</v>
      </c>
      <c r="G39" s="66">
        <f>AĞUSTOS!E35</f>
        <v>0</v>
      </c>
      <c r="H39" s="61">
        <f>AĞUSTOS!F35</f>
        <v>0</v>
      </c>
      <c r="I39" s="63">
        <f>AĞUSTOS!G35</f>
        <v>0</v>
      </c>
      <c r="J39" s="67">
        <f>AĞUSTOS!H35</f>
        <v>0</v>
      </c>
      <c r="K39" s="61">
        <f>AĞUSTOS!I35</f>
        <v>0</v>
      </c>
      <c r="L39" s="62">
        <f>AĞUSTOS!J35</f>
        <v>0</v>
      </c>
      <c r="M39" s="66">
        <f>AĞUSTOS!K35</f>
        <v>0</v>
      </c>
      <c r="N39" s="61">
        <f>AĞUSTOS!L35</f>
        <v>0</v>
      </c>
      <c r="O39" s="62">
        <f>AĞUSTOS!M35</f>
        <v>0</v>
      </c>
      <c r="P39" s="560"/>
      <c r="Q39" s="560"/>
      <c r="R39" s="560"/>
      <c r="S39" s="560"/>
      <c r="T39" s="560"/>
      <c r="U39" s="560"/>
    </row>
    <row r="40" spans="1:21" ht="18" customHeight="1" x14ac:dyDescent="0.3">
      <c r="A40" s="510"/>
      <c r="B40" s="510"/>
      <c r="C40" s="510"/>
      <c r="D40" s="64">
        <f>AĞUSTOS!B36</f>
        <v>0</v>
      </c>
      <c r="E40" s="48">
        <f>AĞUSTOS!C36</f>
        <v>0</v>
      </c>
      <c r="F40" s="49">
        <f>AĞUSTOS!D36</f>
        <v>0</v>
      </c>
      <c r="G40" s="64">
        <f>AĞUSTOS!E36</f>
        <v>0</v>
      </c>
      <c r="H40" s="48">
        <f>AĞUSTOS!F36</f>
        <v>0</v>
      </c>
      <c r="I40" s="50">
        <f>AĞUSTOS!G36</f>
        <v>0</v>
      </c>
      <c r="J40" s="65">
        <f>AĞUSTOS!H36</f>
        <v>0</v>
      </c>
      <c r="K40" s="48">
        <f>AĞUSTOS!I36</f>
        <v>0</v>
      </c>
      <c r="L40" s="49">
        <f>AĞUSTOS!J36</f>
        <v>0</v>
      </c>
      <c r="M40" s="64">
        <f>AĞUSTOS!K36</f>
        <v>0</v>
      </c>
      <c r="N40" s="48">
        <f>AĞUSTOS!L36</f>
        <v>0</v>
      </c>
      <c r="O40" s="49">
        <f>AĞUSTOS!M36</f>
        <v>0</v>
      </c>
      <c r="P40" s="560"/>
      <c r="Q40" s="560"/>
      <c r="R40" s="560"/>
      <c r="S40" s="560"/>
      <c r="T40" s="560"/>
      <c r="U40" s="560"/>
    </row>
    <row r="41" spans="1:21" ht="18" customHeight="1" x14ac:dyDescent="0.3">
      <c r="A41" s="510"/>
      <c r="B41" s="510"/>
      <c r="C41" s="510"/>
      <c r="D41" s="66">
        <f>AĞUSTOS!B37</f>
        <v>0</v>
      </c>
      <c r="E41" s="61">
        <f>AĞUSTOS!C37</f>
        <v>0</v>
      </c>
      <c r="F41" s="62">
        <f>AĞUSTOS!D37</f>
        <v>0</v>
      </c>
      <c r="G41" s="66">
        <f>AĞUSTOS!E37</f>
        <v>0</v>
      </c>
      <c r="H41" s="61">
        <f>AĞUSTOS!F37</f>
        <v>0</v>
      </c>
      <c r="I41" s="63">
        <f>AĞUSTOS!G37</f>
        <v>0</v>
      </c>
      <c r="J41" s="67">
        <f>AĞUSTOS!H37</f>
        <v>0</v>
      </c>
      <c r="K41" s="61">
        <f>AĞUSTOS!I37</f>
        <v>0</v>
      </c>
      <c r="L41" s="62">
        <f>AĞUSTOS!J37</f>
        <v>0</v>
      </c>
      <c r="M41" s="66">
        <f>AĞUSTOS!K37</f>
        <v>0</v>
      </c>
      <c r="N41" s="61">
        <f>AĞUSTOS!L37</f>
        <v>0</v>
      </c>
      <c r="O41" s="62">
        <f>AĞUSTOS!M37</f>
        <v>0</v>
      </c>
      <c r="P41" s="560"/>
      <c r="Q41" s="560"/>
      <c r="R41" s="560"/>
      <c r="S41" s="560"/>
      <c r="T41" s="560"/>
      <c r="U41" s="560"/>
    </row>
    <row r="42" spans="1:21" ht="18" customHeight="1" x14ac:dyDescent="0.3">
      <c r="A42" s="510"/>
      <c r="B42" s="510"/>
      <c r="C42" s="510"/>
      <c r="D42" s="64">
        <f>AĞUSTOS!B38</f>
        <v>0</v>
      </c>
      <c r="E42" s="48">
        <f>AĞUSTOS!C38</f>
        <v>0</v>
      </c>
      <c r="F42" s="49">
        <f>AĞUSTOS!D38</f>
        <v>0</v>
      </c>
      <c r="G42" s="64">
        <f>AĞUSTOS!E38</f>
        <v>0</v>
      </c>
      <c r="H42" s="48">
        <f>AĞUSTOS!F38</f>
        <v>0</v>
      </c>
      <c r="I42" s="50">
        <f>AĞUSTOS!G38</f>
        <v>0</v>
      </c>
      <c r="J42" s="65">
        <f>AĞUSTOS!H38</f>
        <v>0</v>
      </c>
      <c r="K42" s="48">
        <f>AĞUSTOS!I38</f>
        <v>0</v>
      </c>
      <c r="L42" s="49">
        <f>AĞUSTOS!J38</f>
        <v>0</v>
      </c>
      <c r="M42" s="64">
        <f>AĞUSTOS!K38</f>
        <v>0</v>
      </c>
      <c r="N42" s="48">
        <f>AĞUSTOS!L38</f>
        <v>0</v>
      </c>
      <c r="O42" s="49">
        <f>AĞUSTOS!M38</f>
        <v>0</v>
      </c>
      <c r="P42" s="560"/>
      <c r="Q42" s="560"/>
      <c r="R42" s="560"/>
      <c r="S42" s="560"/>
      <c r="T42" s="560"/>
      <c r="U42" s="560"/>
    </row>
    <row r="43" spans="1:21" ht="18" customHeight="1" x14ac:dyDescent="0.3">
      <c r="A43" s="510"/>
      <c r="B43" s="510"/>
      <c r="C43" s="510"/>
      <c r="D43" s="66">
        <f>AĞUSTOS!B39</f>
        <v>0</v>
      </c>
      <c r="E43" s="61">
        <f>AĞUSTOS!C39</f>
        <v>0</v>
      </c>
      <c r="F43" s="62">
        <f>AĞUSTOS!D39</f>
        <v>0</v>
      </c>
      <c r="G43" s="66">
        <f>AĞUSTOS!E39</f>
        <v>0</v>
      </c>
      <c r="H43" s="61">
        <f>AĞUSTOS!F39</f>
        <v>0</v>
      </c>
      <c r="I43" s="63">
        <f>AĞUSTOS!G39</f>
        <v>0</v>
      </c>
      <c r="J43" s="67">
        <f>AĞUSTOS!H39</f>
        <v>0</v>
      </c>
      <c r="K43" s="61">
        <f>AĞUSTOS!I39</f>
        <v>0</v>
      </c>
      <c r="L43" s="62">
        <f>AĞUSTOS!J39</f>
        <v>0</v>
      </c>
      <c r="M43" s="66">
        <f>AĞUSTOS!K39</f>
        <v>0</v>
      </c>
      <c r="N43" s="61">
        <f>AĞUSTOS!L39</f>
        <v>0</v>
      </c>
      <c r="O43" s="62">
        <f>AĞUSTOS!M39</f>
        <v>0</v>
      </c>
      <c r="P43" s="560"/>
      <c r="Q43" s="560"/>
      <c r="R43" s="560"/>
      <c r="S43" s="560"/>
      <c r="T43" s="560"/>
      <c r="U43" s="560"/>
    </row>
    <row r="44" spans="1:21" ht="18" customHeight="1" x14ac:dyDescent="0.3">
      <c r="A44" s="510"/>
      <c r="B44" s="510"/>
      <c r="C44" s="510"/>
      <c r="D44" s="64">
        <f>AĞUSTOS!B40</f>
        <v>0</v>
      </c>
      <c r="E44" s="48">
        <f>AĞUSTOS!C40</f>
        <v>0</v>
      </c>
      <c r="F44" s="49">
        <f>AĞUSTOS!D40</f>
        <v>0</v>
      </c>
      <c r="G44" s="64">
        <f>AĞUSTOS!E40</f>
        <v>0</v>
      </c>
      <c r="H44" s="48">
        <f>AĞUSTOS!F40</f>
        <v>0</v>
      </c>
      <c r="I44" s="50">
        <f>AĞUSTOS!G40</f>
        <v>0</v>
      </c>
      <c r="J44" s="65">
        <f>AĞUSTOS!H40</f>
        <v>0</v>
      </c>
      <c r="K44" s="48">
        <f>AĞUSTOS!I40</f>
        <v>0</v>
      </c>
      <c r="L44" s="49">
        <f>AĞUSTOS!J40</f>
        <v>0</v>
      </c>
      <c r="M44" s="64">
        <f>AĞUSTOS!K40</f>
        <v>0</v>
      </c>
      <c r="N44" s="48">
        <f>AĞUSTOS!L40</f>
        <v>0</v>
      </c>
      <c r="O44" s="49">
        <f>AĞUSTOS!M40</f>
        <v>0</v>
      </c>
      <c r="P44" s="560"/>
      <c r="Q44" s="560"/>
      <c r="R44" s="560"/>
      <c r="S44" s="560"/>
      <c r="T44" s="560"/>
      <c r="U44" s="560"/>
    </row>
    <row r="45" spans="1:21" ht="18" customHeight="1" x14ac:dyDescent="0.3">
      <c r="A45" s="510"/>
      <c r="B45" s="510"/>
      <c r="C45" s="510"/>
      <c r="D45" s="66">
        <f>AĞUSTOS!B41</f>
        <v>0</v>
      </c>
      <c r="E45" s="61">
        <f>AĞUSTOS!C41</f>
        <v>0</v>
      </c>
      <c r="F45" s="62">
        <f>AĞUSTOS!D41</f>
        <v>0</v>
      </c>
      <c r="G45" s="66">
        <f>AĞUSTOS!E41</f>
        <v>0</v>
      </c>
      <c r="H45" s="61">
        <f>AĞUSTOS!F41</f>
        <v>0</v>
      </c>
      <c r="I45" s="63">
        <f>AĞUSTOS!G41</f>
        <v>0</v>
      </c>
      <c r="J45" s="67">
        <f>AĞUSTOS!H41</f>
        <v>0</v>
      </c>
      <c r="K45" s="61">
        <f>AĞUSTOS!I41</f>
        <v>0</v>
      </c>
      <c r="L45" s="62">
        <f>AĞUSTOS!J41</f>
        <v>0</v>
      </c>
      <c r="M45" s="66">
        <f>AĞUSTOS!K41</f>
        <v>0</v>
      </c>
      <c r="N45" s="61">
        <f>AĞUSTOS!L41</f>
        <v>0</v>
      </c>
      <c r="O45" s="62">
        <f>AĞUSTOS!M41</f>
        <v>0</v>
      </c>
      <c r="P45" s="560"/>
      <c r="Q45" s="560"/>
      <c r="R45" s="560"/>
      <c r="S45" s="560"/>
      <c r="T45" s="560"/>
      <c r="U45" s="560"/>
    </row>
    <row r="46" spans="1:21" ht="18" customHeight="1" x14ac:dyDescent="0.3">
      <c r="A46" s="510"/>
      <c r="B46" s="510"/>
      <c r="C46" s="510"/>
      <c r="D46" s="64">
        <f>AĞUSTOS!B42</f>
        <v>0</v>
      </c>
      <c r="E46" s="48">
        <f>AĞUSTOS!C42</f>
        <v>0</v>
      </c>
      <c r="F46" s="49">
        <f>AĞUSTOS!D42</f>
        <v>0</v>
      </c>
      <c r="G46" s="64">
        <f>AĞUSTOS!E42</f>
        <v>0</v>
      </c>
      <c r="H46" s="48">
        <f>AĞUSTOS!F42</f>
        <v>0</v>
      </c>
      <c r="I46" s="50">
        <f>AĞUSTOS!G42</f>
        <v>0</v>
      </c>
      <c r="J46" s="65">
        <f>AĞUSTOS!H42</f>
        <v>0</v>
      </c>
      <c r="K46" s="48">
        <f>AĞUSTOS!I42</f>
        <v>0</v>
      </c>
      <c r="L46" s="49">
        <f>AĞUSTOS!J42</f>
        <v>0</v>
      </c>
      <c r="M46" s="64">
        <f>AĞUSTOS!K42</f>
        <v>0</v>
      </c>
      <c r="N46" s="48">
        <f>AĞUSTOS!L42</f>
        <v>0</v>
      </c>
      <c r="O46" s="49">
        <f>AĞUSTOS!M42</f>
        <v>0</v>
      </c>
      <c r="P46" s="560"/>
      <c r="Q46" s="560"/>
      <c r="R46" s="560"/>
      <c r="S46" s="560"/>
      <c r="T46" s="560"/>
      <c r="U46" s="560"/>
    </row>
    <row r="47" spans="1:21" ht="18" customHeight="1" x14ac:dyDescent="0.3">
      <c r="A47" s="510"/>
      <c r="B47" s="510"/>
      <c r="C47" s="510"/>
      <c r="D47" s="66">
        <f>AĞUSTOS!B43</f>
        <v>0</v>
      </c>
      <c r="E47" s="61">
        <f>AĞUSTOS!C43</f>
        <v>0</v>
      </c>
      <c r="F47" s="62">
        <f>AĞUSTOS!D43</f>
        <v>0</v>
      </c>
      <c r="G47" s="66">
        <f>AĞUSTOS!E43</f>
        <v>0</v>
      </c>
      <c r="H47" s="61">
        <f>AĞUSTOS!F43</f>
        <v>0</v>
      </c>
      <c r="I47" s="63">
        <f>AĞUSTOS!G43</f>
        <v>0</v>
      </c>
      <c r="J47" s="67">
        <f>AĞUSTOS!H43</f>
        <v>0</v>
      </c>
      <c r="K47" s="61">
        <f>AĞUSTOS!I43</f>
        <v>0</v>
      </c>
      <c r="L47" s="62">
        <f>AĞUSTOS!J43</f>
        <v>0</v>
      </c>
      <c r="M47" s="66">
        <f>AĞUSTOS!K43</f>
        <v>0</v>
      </c>
      <c r="N47" s="61">
        <f>AĞUSTOS!L43</f>
        <v>0</v>
      </c>
      <c r="O47" s="62">
        <f>AĞUSTOS!M43</f>
        <v>0</v>
      </c>
      <c r="P47" s="560"/>
      <c r="Q47" s="560"/>
      <c r="R47" s="560"/>
      <c r="S47" s="560"/>
      <c r="T47" s="560"/>
      <c r="U47" s="560"/>
    </row>
    <row r="48" spans="1:21" ht="18" customHeight="1" x14ac:dyDescent="0.3">
      <c r="A48" s="510"/>
      <c r="B48" s="510"/>
      <c r="C48" s="510"/>
      <c r="D48" s="64">
        <f>AĞUSTOS!B44</f>
        <v>0</v>
      </c>
      <c r="E48" s="48">
        <f>AĞUSTOS!C44</f>
        <v>0</v>
      </c>
      <c r="F48" s="49">
        <f>AĞUSTOS!D44</f>
        <v>0</v>
      </c>
      <c r="G48" s="64">
        <f>AĞUSTOS!E44</f>
        <v>0</v>
      </c>
      <c r="H48" s="48">
        <f>AĞUSTOS!F44</f>
        <v>0</v>
      </c>
      <c r="I48" s="50">
        <f>AĞUSTOS!G44</f>
        <v>0</v>
      </c>
      <c r="J48" s="65">
        <f>AĞUSTOS!H44</f>
        <v>0</v>
      </c>
      <c r="K48" s="48">
        <f>AĞUSTOS!I44</f>
        <v>0</v>
      </c>
      <c r="L48" s="49">
        <f>AĞUSTOS!J44</f>
        <v>0</v>
      </c>
      <c r="M48" s="64">
        <f>AĞUSTOS!K44</f>
        <v>0</v>
      </c>
      <c r="N48" s="48">
        <f>AĞUSTOS!L44</f>
        <v>0</v>
      </c>
      <c r="O48" s="49">
        <f>AĞUSTOS!M44</f>
        <v>0</v>
      </c>
      <c r="P48" s="560"/>
      <c r="Q48" s="560"/>
      <c r="R48" s="560"/>
      <c r="S48" s="560"/>
      <c r="T48" s="560"/>
      <c r="U48" s="560"/>
    </row>
    <row r="49" spans="1:21" ht="18" customHeight="1" x14ac:dyDescent="0.3">
      <c r="A49" s="510"/>
      <c r="B49" s="510"/>
      <c r="C49" s="510"/>
      <c r="D49" s="66">
        <f>AĞUSTOS!B45</f>
        <v>0</v>
      </c>
      <c r="E49" s="61">
        <f>AĞUSTOS!C45</f>
        <v>0</v>
      </c>
      <c r="F49" s="62">
        <f>AĞUSTOS!D45</f>
        <v>0</v>
      </c>
      <c r="G49" s="66">
        <f>AĞUSTOS!E45</f>
        <v>0</v>
      </c>
      <c r="H49" s="61">
        <f>AĞUSTOS!F45</f>
        <v>0</v>
      </c>
      <c r="I49" s="63">
        <f>AĞUSTOS!G45</f>
        <v>0</v>
      </c>
      <c r="J49" s="67">
        <f>AĞUSTOS!H45</f>
        <v>0</v>
      </c>
      <c r="K49" s="61">
        <f>AĞUSTOS!I45</f>
        <v>0</v>
      </c>
      <c r="L49" s="62">
        <f>AĞUSTOS!J45</f>
        <v>0</v>
      </c>
      <c r="M49" s="66">
        <f>AĞUSTOS!K45</f>
        <v>0</v>
      </c>
      <c r="N49" s="61">
        <f>AĞUSTOS!L45</f>
        <v>0</v>
      </c>
      <c r="O49" s="62">
        <f>AĞUSTOS!M45</f>
        <v>0</v>
      </c>
      <c r="P49" s="560"/>
      <c r="Q49" s="560"/>
      <c r="R49" s="560"/>
      <c r="S49" s="560"/>
      <c r="T49" s="560"/>
      <c r="U49" s="560"/>
    </row>
    <row r="50" spans="1:21" ht="18" customHeight="1" x14ac:dyDescent="0.3">
      <c r="A50" s="510"/>
      <c r="B50" s="510"/>
      <c r="C50" s="510"/>
      <c r="D50" s="64">
        <f>AĞUSTOS!B46</f>
        <v>0</v>
      </c>
      <c r="E50" s="48">
        <f>AĞUSTOS!C46</f>
        <v>0</v>
      </c>
      <c r="F50" s="49">
        <f>AĞUSTOS!D46</f>
        <v>0</v>
      </c>
      <c r="G50" s="64">
        <f>AĞUSTOS!E46</f>
        <v>0</v>
      </c>
      <c r="H50" s="48">
        <f>AĞUSTOS!F46</f>
        <v>0</v>
      </c>
      <c r="I50" s="50">
        <f>AĞUSTOS!G46</f>
        <v>0</v>
      </c>
      <c r="J50" s="65">
        <f>AĞUSTOS!H46</f>
        <v>0</v>
      </c>
      <c r="K50" s="48">
        <f>AĞUSTOS!I46</f>
        <v>0</v>
      </c>
      <c r="L50" s="49">
        <f>AĞUSTOS!J46</f>
        <v>0</v>
      </c>
      <c r="M50" s="64">
        <f>AĞUSTOS!K46</f>
        <v>0</v>
      </c>
      <c r="N50" s="48">
        <f>AĞUSTOS!L46</f>
        <v>0</v>
      </c>
      <c r="O50" s="49">
        <f>AĞUSTOS!M46</f>
        <v>0</v>
      </c>
      <c r="P50" s="560"/>
      <c r="Q50" s="560"/>
      <c r="R50" s="560"/>
      <c r="S50" s="560"/>
      <c r="T50" s="560"/>
      <c r="U50" s="560"/>
    </row>
    <row r="51" spans="1:21" ht="18" customHeight="1" x14ac:dyDescent="0.3">
      <c r="A51" s="510"/>
      <c r="B51" s="510"/>
      <c r="C51" s="510"/>
      <c r="D51" s="66">
        <f>AĞUSTOS!B47</f>
        <v>0</v>
      </c>
      <c r="E51" s="61">
        <f>AĞUSTOS!C47</f>
        <v>0</v>
      </c>
      <c r="F51" s="62">
        <f>AĞUSTOS!D47</f>
        <v>0</v>
      </c>
      <c r="G51" s="66">
        <f>AĞUSTOS!E47</f>
        <v>0</v>
      </c>
      <c r="H51" s="61">
        <f>AĞUSTOS!F47</f>
        <v>0</v>
      </c>
      <c r="I51" s="63">
        <f>AĞUSTOS!G47</f>
        <v>0</v>
      </c>
      <c r="J51" s="67">
        <f>AĞUSTOS!H47</f>
        <v>0</v>
      </c>
      <c r="K51" s="61">
        <f>AĞUSTOS!I47</f>
        <v>0</v>
      </c>
      <c r="L51" s="62">
        <f>AĞUSTOS!J47</f>
        <v>0</v>
      </c>
      <c r="M51" s="66">
        <f>AĞUSTOS!K47</f>
        <v>0</v>
      </c>
      <c r="N51" s="61">
        <f>AĞUSTOS!L47</f>
        <v>0</v>
      </c>
      <c r="O51" s="62">
        <f>AĞUSTOS!M47</f>
        <v>0</v>
      </c>
      <c r="P51" s="560"/>
      <c r="Q51" s="560"/>
      <c r="R51" s="560"/>
      <c r="S51" s="560"/>
      <c r="T51" s="560"/>
      <c r="U51" s="560"/>
    </row>
    <row r="52" spans="1:21" ht="18" customHeight="1" x14ac:dyDescent="0.3">
      <c r="A52" s="510"/>
      <c r="B52" s="510"/>
      <c r="C52" s="510"/>
      <c r="D52" s="64">
        <f>AĞUSTOS!B48</f>
        <v>0</v>
      </c>
      <c r="E52" s="48">
        <f>AĞUSTOS!C48</f>
        <v>0</v>
      </c>
      <c r="F52" s="49">
        <f>AĞUSTOS!D48</f>
        <v>0</v>
      </c>
      <c r="G52" s="64">
        <f>AĞUSTOS!E48</f>
        <v>0</v>
      </c>
      <c r="H52" s="48">
        <f>AĞUSTOS!F48</f>
        <v>0</v>
      </c>
      <c r="I52" s="50">
        <f>AĞUSTOS!G48</f>
        <v>0</v>
      </c>
      <c r="J52" s="65">
        <f>AĞUSTOS!H48</f>
        <v>0</v>
      </c>
      <c r="K52" s="48">
        <f>AĞUSTOS!I48</f>
        <v>0</v>
      </c>
      <c r="L52" s="49">
        <f>AĞUSTOS!J48</f>
        <v>0</v>
      </c>
      <c r="M52" s="64">
        <f>AĞUSTOS!K48</f>
        <v>0</v>
      </c>
      <c r="N52" s="48">
        <f>AĞUSTOS!L48</f>
        <v>0</v>
      </c>
      <c r="O52" s="49">
        <f>AĞUSTOS!M48</f>
        <v>0</v>
      </c>
      <c r="P52" s="560"/>
      <c r="Q52" s="560"/>
      <c r="R52" s="560"/>
      <c r="S52" s="560"/>
      <c r="T52" s="560"/>
      <c r="U52" s="560"/>
    </row>
    <row r="53" spans="1:21" ht="18" customHeight="1" x14ac:dyDescent="0.3">
      <c r="A53" s="510"/>
      <c r="B53" s="510"/>
      <c r="C53" s="510"/>
      <c r="D53" s="66">
        <f>AĞUSTOS!B49</f>
        <v>0</v>
      </c>
      <c r="E53" s="61">
        <f>AĞUSTOS!C49</f>
        <v>0</v>
      </c>
      <c r="F53" s="62">
        <f>AĞUSTOS!D49</f>
        <v>0</v>
      </c>
      <c r="G53" s="66">
        <f>AĞUSTOS!E49</f>
        <v>0</v>
      </c>
      <c r="H53" s="61">
        <f>AĞUSTOS!F49</f>
        <v>0</v>
      </c>
      <c r="I53" s="63">
        <f>AĞUSTOS!G49</f>
        <v>0</v>
      </c>
      <c r="J53" s="67">
        <f>AĞUSTOS!H49</f>
        <v>0</v>
      </c>
      <c r="K53" s="61">
        <f>AĞUSTOS!I49</f>
        <v>0</v>
      </c>
      <c r="L53" s="62">
        <f>AĞUSTOS!J49</f>
        <v>0</v>
      </c>
      <c r="M53" s="66">
        <f>AĞUSTOS!K49</f>
        <v>0</v>
      </c>
      <c r="N53" s="61">
        <f>AĞUSTOS!L49</f>
        <v>0</v>
      </c>
      <c r="O53" s="62">
        <f>AĞUSTOS!M49</f>
        <v>0</v>
      </c>
      <c r="P53" s="560"/>
      <c r="Q53" s="560"/>
      <c r="R53" s="560"/>
      <c r="S53" s="560"/>
      <c r="T53" s="560"/>
      <c r="U53" s="560"/>
    </row>
    <row r="54" spans="1:21" ht="18" customHeight="1" x14ac:dyDescent="0.3">
      <c r="A54" s="510"/>
      <c r="B54" s="510"/>
      <c r="C54" s="510"/>
      <c r="D54" s="64">
        <f>AĞUSTOS!B50</f>
        <v>0</v>
      </c>
      <c r="E54" s="48">
        <f>AĞUSTOS!C50</f>
        <v>0</v>
      </c>
      <c r="F54" s="49">
        <f>AĞUSTOS!D50</f>
        <v>0</v>
      </c>
      <c r="G54" s="64">
        <f>AĞUSTOS!E50</f>
        <v>0</v>
      </c>
      <c r="H54" s="48">
        <f>AĞUSTOS!F50</f>
        <v>0</v>
      </c>
      <c r="I54" s="50">
        <f>AĞUSTOS!G50</f>
        <v>0</v>
      </c>
      <c r="J54" s="65">
        <f>AĞUSTOS!H50</f>
        <v>0</v>
      </c>
      <c r="K54" s="48">
        <f>AĞUSTOS!I50</f>
        <v>0</v>
      </c>
      <c r="L54" s="49">
        <f>AĞUSTOS!J50</f>
        <v>0</v>
      </c>
      <c r="M54" s="64">
        <f>AĞUSTOS!K50</f>
        <v>0</v>
      </c>
      <c r="N54" s="48">
        <f>AĞUSTOS!L50</f>
        <v>0</v>
      </c>
      <c r="O54" s="49">
        <f>AĞUSTOS!M50</f>
        <v>0</v>
      </c>
      <c r="P54" s="560"/>
      <c r="Q54" s="560"/>
      <c r="R54" s="560"/>
      <c r="S54" s="560"/>
      <c r="T54" s="560"/>
      <c r="U54" s="560"/>
    </row>
    <row r="55" spans="1:21" ht="18" customHeight="1" x14ac:dyDescent="0.3">
      <c r="A55" s="510"/>
      <c r="B55" s="510"/>
      <c r="C55" s="510"/>
      <c r="D55" s="66">
        <f>AĞUSTOS!B51</f>
        <v>0</v>
      </c>
      <c r="E55" s="61">
        <f>AĞUSTOS!C51</f>
        <v>0</v>
      </c>
      <c r="F55" s="62">
        <f>AĞUSTOS!D51</f>
        <v>0</v>
      </c>
      <c r="G55" s="66">
        <f>AĞUSTOS!E51</f>
        <v>0</v>
      </c>
      <c r="H55" s="61">
        <f>AĞUSTOS!F51</f>
        <v>0</v>
      </c>
      <c r="I55" s="63">
        <f>AĞUSTOS!G51</f>
        <v>0</v>
      </c>
      <c r="J55" s="67">
        <f>AĞUSTOS!H51</f>
        <v>0</v>
      </c>
      <c r="K55" s="61">
        <f>AĞUSTOS!I51</f>
        <v>0</v>
      </c>
      <c r="L55" s="62">
        <f>AĞUSTOS!J51</f>
        <v>0</v>
      </c>
      <c r="M55" s="66">
        <f>AĞUSTOS!K51</f>
        <v>0</v>
      </c>
      <c r="N55" s="61">
        <f>AĞUSTOS!L51</f>
        <v>0</v>
      </c>
      <c r="O55" s="62">
        <f>AĞUSTOS!M51</f>
        <v>0</v>
      </c>
      <c r="P55" s="560"/>
      <c r="Q55" s="560"/>
      <c r="R55" s="560"/>
      <c r="S55" s="560"/>
      <c r="T55" s="560"/>
      <c r="U55" s="560"/>
    </row>
    <row r="56" spans="1:21" ht="18" customHeight="1" x14ac:dyDescent="0.3">
      <c r="A56" s="510"/>
      <c r="B56" s="510"/>
      <c r="C56" s="510"/>
      <c r="D56" s="64">
        <f>AĞUSTOS!B52</f>
        <v>0</v>
      </c>
      <c r="E56" s="48">
        <f>AĞUSTOS!C52</f>
        <v>0</v>
      </c>
      <c r="F56" s="49">
        <f>AĞUSTOS!D52</f>
        <v>0</v>
      </c>
      <c r="G56" s="64">
        <f>AĞUSTOS!E52</f>
        <v>0</v>
      </c>
      <c r="H56" s="48">
        <f>AĞUSTOS!F52</f>
        <v>0</v>
      </c>
      <c r="I56" s="50">
        <f>AĞUSTOS!G52</f>
        <v>0</v>
      </c>
      <c r="J56" s="65">
        <f>AĞUSTOS!H52</f>
        <v>0</v>
      </c>
      <c r="K56" s="48">
        <f>AĞUSTOS!I52</f>
        <v>0</v>
      </c>
      <c r="L56" s="49">
        <f>AĞUSTOS!J52</f>
        <v>0</v>
      </c>
      <c r="M56" s="64">
        <f>AĞUSTOS!K52</f>
        <v>0</v>
      </c>
      <c r="N56" s="48">
        <f>AĞUSTOS!L52</f>
        <v>0</v>
      </c>
      <c r="O56" s="49">
        <f>AĞUSTOS!M52</f>
        <v>0</v>
      </c>
      <c r="P56" s="560"/>
      <c r="Q56" s="560"/>
      <c r="R56" s="560"/>
      <c r="S56" s="560"/>
      <c r="T56" s="560"/>
      <c r="U56" s="560"/>
    </row>
    <row r="57" spans="1:21"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192" spans="1:1" x14ac:dyDescent="0.3">
      <c r="A192" s="2" t="s">
        <v>57</v>
      </c>
    </row>
  </sheetData>
  <sheetProtection formatCells="0" formatColumns="0" formatRows="0" insertColumns="0" insertRows="0" insertHyperlinks="0" deleteColumns="0" deleteRows="0" sort="0" autoFilter="0" pivotTables="0"/>
  <mergeCells count="24">
    <mergeCell ref="D59:O59"/>
    <mergeCell ref="D62:O93"/>
    <mergeCell ref="D10:F10"/>
    <mergeCell ref="G10:I10"/>
    <mergeCell ref="J10:L10"/>
    <mergeCell ref="M10:O10"/>
    <mergeCell ref="D57:O57"/>
    <mergeCell ref="D58:O58"/>
    <mergeCell ref="G9:I9"/>
    <mergeCell ref="A1:C93"/>
    <mergeCell ref="D1:O3"/>
    <mergeCell ref="P1:U93"/>
    <mergeCell ref="V1:Y4"/>
    <mergeCell ref="D4:E4"/>
    <mergeCell ref="F4:O4"/>
    <mergeCell ref="D5:E5"/>
    <mergeCell ref="G5:H5"/>
    <mergeCell ref="J5:O9"/>
    <mergeCell ref="D6:E6"/>
    <mergeCell ref="G6:H6"/>
    <mergeCell ref="D7:E7"/>
    <mergeCell ref="G7:H7"/>
    <mergeCell ref="D8:E8"/>
    <mergeCell ref="G8:H8"/>
  </mergeCells>
  <pageMargins left="0.7" right="0.7" top="0.75" bottom="0.75" header="0.3" footer="0.3"/>
  <pageSetup paperSize="9" scale="7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DE285-B836-4464-8785-642018A3F43A}">
  <sheetPr codeName="Sayfa34">
    <tabColor rgb="FF33CC33"/>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AĞUSTOS!N1&amp;" "&amp;"AYI BORÇ-ALACAK DURUM RAPORU"</f>
        <v>AĞUSTOS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275</v>
      </c>
      <c r="Z5" s="200" t="s">
        <v>276</v>
      </c>
      <c r="AA5" s="8"/>
      <c r="AB5" s="8"/>
    </row>
    <row r="6" spans="1:28" ht="24.9" customHeight="1" x14ac:dyDescent="0.3">
      <c r="A6" s="510"/>
      <c r="B6" s="510"/>
      <c r="C6" s="510"/>
      <c r="D6" s="587" t="str">
        <f>AĞUSTOS!R2</f>
        <v>Bu Ay Ödenen Borç Toplamı</v>
      </c>
      <c r="E6" s="587"/>
      <c r="F6" s="40">
        <f>AĞUSTOS!S2</f>
        <v>0</v>
      </c>
      <c r="G6" s="587" t="str">
        <f>AĞUSTOS!T2</f>
        <v>Bu Ay Alınan Alacak Toplamı</v>
      </c>
      <c r="H6" s="587"/>
      <c r="I6" s="40">
        <f>AĞUSTOS!U2</f>
        <v>0</v>
      </c>
      <c r="J6" s="591"/>
      <c r="K6" s="592"/>
      <c r="L6" s="592"/>
      <c r="M6" s="592"/>
      <c r="N6" s="592"/>
      <c r="O6" s="593"/>
      <c r="P6" s="560"/>
      <c r="Q6" s="560"/>
      <c r="R6" s="560"/>
      <c r="S6" s="560"/>
      <c r="T6" s="560"/>
      <c r="U6" s="560"/>
      <c r="V6" s="201" t="s">
        <v>30</v>
      </c>
      <c r="W6" s="205">
        <f>HAZİRANALVER!F6</f>
        <v>0</v>
      </c>
      <c r="X6" s="205">
        <f>HAZİRANALVER!I6</f>
        <v>0</v>
      </c>
      <c r="Y6" s="205">
        <f>HAZİRANALVER!F7</f>
        <v>0</v>
      </c>
      <c r="Z6" s="11">
        <f>HAZİRANALVER!I7</f>
        <v>0</v>
      </c>
      <c r="AA6" s="8"/>
      <c r="AB6" s="8"/>
    </row>
    <row r="7" spans="1:28" ht="24.9" customHeight="1" x14ac:dyDescent="0.3">
      <c r="A7" s="510"/>
      <c r="B7" s="510"/>
      <c r="C7" s="510"/>
      <c r="D7" s="587" t="str">
        <f>AĞUSTOS!R3</f>
        <v>Bu Ay Kalan Borç</v>
      </c>
      <c r="E7" s="587"/>
      <c r="F7" s="40">
        <f>AĞUSTOS!S3</f>
        <v>0</v>
      </c>
      <c r="G7" s="587" t="str">
        <f>AĞUSTOS!T3</f>
        <v>Bu Ay Kalan Alacak</v>
      </c>
      <c r="H7" s="587"/>
      <c r="I7" s="40">
        <f>AĞUSTOS!U3</f>
        <v>0</v>
      </c>
      <c r="J7" s="591"/>
      <c r="K7" s="592"/>
      <c r="L7" s="592"/>
      <c r="M7" s="592"/>
      <c r="N7" s="592"/>
      <c r="O7" s="593"/>
      <c r="P7" s="560"/>
      <c r="Q7" s="560"/>
      <c r="R7" s="560"/>
      <c r="S7" s="560"/>
      <c r="T7" s="560"/>
      <c r="U7" s="560"/>
      <c r="V7" s="202" t="s">
        <v>31</v>
      </c>
      <c r="W7" s="205">
        <f>TEMMUZALVER!F6</f>
        <v>0</v>
      </c>
      <c r="X7" s="205">
        <f>TEMMUZALVER!I6</f>
        <v>0</v>
      </c>
      <c r="Y7" s="205">
        <f>TEMMUZALVER!F7</f>
        <v>0</v>
      </c>
      <c r="Z7" s="11">
        <f>TEMMUZALVER!I7</f>
        <v>0</v>
      </c>
      <c r="AA7" s="8"/>
      <c r="AB7" s="8"/>
    </row>
    <row r="8" spans="1:28" ht="24.9" customHeight="1" x14ac:dyDescent="0.3">
      <c r="A8" s="510"/>
      <c r="B8" s="510"/>
      <c r="C8" s="510"/>
      <c r="D8" s="587" t="str">
        <f>AĞUSTOS!R4</f>
        <v>Genel Ödenen Borç</v>
      </c>
      <c r="E8" s="587"/>
      <c r="F8" s="40">
        <f>AĞUSTOS!S4</f>
        <v>0</v>
      </c>
      <c r="G8" s="587" t="str">
        <f>AĞUSTOS!T4</f>
        <v>Genel Alınan Alacak</v>
      </c>
      <c r="H8" s="587"/>
      <c r="I8" s="40">
        <f>AĞUSTOS!U4</f>
        <v>0</v>
      </c>
      <c r="J8" s="591"/>
      <c r="K8" s="592"/>
      <c r="L8" s="592"/>
      <c r="M8" s="592"/>
      <c r="N8" s="592"/>
      <c r="O8" s="593"/>
      <c r="P8" s="560"/>
      <c r="Q8" s="560"/>
      <c r="R8" s="560"/>
      <c r="S8" s="560"/>
      <c r="T8" s="560"/>
      <c r="U8" s="560"/>
      <c r="V8" s="202" t="s">
        <v>32</v>
      </c>
      <c r="W8" s="11">
        <f>F6</f>
        <v>0</v>
      </c>
      <c r="X8" s="11">
        <f>I6</f>
        <v>0</v>
      </c>
      <c r="Y8" s="11">
        <f>F7</f>
        <v>0</v>
      </c>
      <c r="Z8" s="11">
        <f>I7</f>
        <v>0</v>
      </c>
      <c r="AA8" s="8"/>
      <c r="AB8" s="8"/>
    </row>
    <row r="9" spans="1:28" ht="24.6" customHeight="1" x14ac:dyDescent="0.3">
      <c r="A9" s="510"/>
      <c r="B9" s="510"/>
      <c r="C9" s="510"/>
      <c r="D9" s="587" t="str">
        <f>AĞUSTOS!R5</f>
        <v>Genel Kalan Borç</v>
      </c>
      <c r="E9" s="587"/>
      <c r="F9" s="40">
        <f>AĞUSTOS!S5</f>
        <v>0</v>
      </c>
      <c r="G9" s="587" t="str">
        <f>AĞUSTOS!T5</f>
        <v>Genel Kalan Alacak</v>
      </c>
      <c r="H9" s="587"/>
      <c r="I9" s="40">
        <f>AĞUSTOS!U5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c r="V10" s="8"/>
      <c r="W10" s="8"/>
      <c r="X10" s="8"/>
      <c r="Y10" s="8"/>
      <c r="Z10" s="8"/>
      <c r="AA10" s="8"/>
      <c r="AB10" s="8"/>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AĞUSTOS!N8</f>
        <v>0</v>
      </c>
      <c r="E12" s="575">
        <f>AĞUSTOS!O8</f>
        <v>0</v>
      </c>
      <c r="F12" s="576"/>
      <c r="G12" s="57">
        <f>AĞUSTOS!P8</f>
        <v>0</v>
      </c>
      <c r="H12" s="577" t="str">
        <f>IF(AĞUSTOS!Q8=" "," ",IF(AĞUSTOS!Q8=0,"Borç Bitti",AĞUSTOS!Q8))</f>
        <v/>
      </c>
      <c r="I12" s="578"/>
      <c r="J12" s="51">
        <f>AĞUSTOS!R8</f>
        <v>0</v>
      </c>
      <c r="K12" s="575">
        <f>AĞUSTOS!S8</f>
        <v>0</v>
      </c>
      <c r="L12" s="576"/>
      <c r="M12" s="57">
        <f>AĞUSTOS!T8</f>
        <v>0</v>
      </c>
      <c r="N12" s="577" t="str">
        <f>IF(AĞUSTOS!U8=" "," ",IF(AĞUSTOS!U8=0,"Alacak Bitti",AĞUSTOS!U8))</f>
        <v/>
      </c>
      <c r="O12" s="608"/>
      <c r="P12" s="560"/>
      <c r="Q12" s="560"/>
      <c r="R12" s="560"/>
      <c r="S12" s="560"/>
      <c r="T12" s="560"/>
      <c r="U12" s="560"/>
    </row>
    <row r="13" spans="1:28" ht="18" customHeight="1" x14ac:dyDescent="0.3">
      <c r="A13" s="510"/>
      <c r="B13" s="510"/>
      <c r="C13" s="510"/>
      <c r="D13" s="58">
        <f>AĞUSTOS!N9</f>
        <v>0</v>
      </c>
      <c r="E13" s="581">
        <f>AĞUSTOS!O9</f>
        <v>0</v>
      </c>
      <c r="F13" s="582"/>
      <c r="G13" s="59">
        <f>AĞUSTOS!P9</f>
        <v>0</v>
      </c>
      <c r="H13" s="583" t="str">
        <f>IF(AĞUSTOS!Q9=" "," ",IF(AĞUSTOS!Q9=0,"Borç Bitti",AĞUSTOS!Q9))</f>
        <v/>
      </c>
      <c r="I13" s="584"/>
      <c r="J13" s="60">
        <f>AĞUSTOS!R9</f>
        <v>0</v>
      </c>
      <c r="K13" s="581">
        <f>AĞUSTOS!S9</f>
        <v>0</v>
      </c>
      <c r="L13" s="582"/>
      <c r="M13" s="59">
        <f>AĞUSTOS!T9</f>
        <v>0</v>
      </c>
      <c r="N13" s="583" t="str">
        <f>IF(AĞUSTOS!U9=" "," ",IF(AĞUSTOS!U9=0,"Alacak Bitti",AĞUSTOS!U9))</f>
        <v/>
      </c>
      <c r="O13" s="609"/>
      <c r="P13" s="560"/>
      <c r="Q13" s="560"/>
      <c r="R13" s="560"/>
      <c r="S13" s="560"/>
      <c r="T13" s="560"/>
      <c r="U13" s="560"/>
    </row>
    <row r="14" spans="1:28" ht="18" customHeight="1" x14ac:dyDescent="0.3">
      <c r="A14" s="510"/>
      <c r="B14" s="510"/>
      <c r="C14" s="510"/>
      <c r="D14" s="47">
        <f>AĞUSTOS!N10</f>
        <v>0</v>
      </c>
      <c r="E14" s="575">
        <f>AĞUSTOS!O10</f>
        <v>0</v>
      </c>
      <c r="F14" s="576"/>
      <c r="G14" s="57">
        <f>AĞUSTOS!P10</f>
        <v>0</v>
      </c>
      <c r="H14" s="577" t="str">
        <f>IF(AĞUSTOS!Q10=" "," ",IF(AĞUSTOS!Q10=0,"Borç Bitti",AĞUSTOS!Q10))</f>
        <v/>
      </c>
      <c r="I14" s="578"/>
      <c r="J14" s="51">
        <f>AĞUSTOS!R10</f>
        <v>0</v>
      </c>
      <c r="K14" s="575">
        <f>AĞUSTOS!S10</f>
        <v>0</v>
      </c>
      <c r="L14" s="576"/>
      <c r="M14" s="57">
        <f>AĞUSTOS!T10</f>
        <v>0</v>
      </c>
      <c r="N14" s="577" t="str">
        <f>IF(AĞUSTOS!U10=" "," ",IF(AĞUSTOS!U10=0,"Alacak Bitti",AĞUSTOS!U10))</f>
        <v/>
      </c>
      <c r="O14" s="608"/>
      <c r="P14" s="560"/>
      <c r="Q14" s="560"/>
      <c r="R14" s="560"/>
      <c r="S14" s="560"/>
      <c r="T14" s="560"/>
      <c r="U14" s="560"/>
    </row>
    <row r="15" spans="1:28" ht="18" customHeight="1" x14ac:dyDescent="0.3">
      <c r="A15" s="510"/>
      <c r="B15" s="510"/>
      <c r="C15" s="510"/>
      <c r="D15" s="58">
        <f>AĞUSTOS!N11</f>
        <v>0</v>
      </c>
      <c r="E15" s="581">
        <f>AĞUSTOS!O11</f>
        <v>0</v>
      </c>
      <c r="F15" s="582"/>
      <c r="G15" s="59">
        <f>AĞUSTOS!P11</f>
        <v>0</v>
      </c>
      <c r="H15" s="583" t="str">
        <f>IF(AĞUSTOS!Q11=" "," ",IF(AĞUSTOS!Q11=0,"Borç Bitti",AĞUSTOS!Q11))</f>
        <v/>
      </c>
      <c r="I15" s="584"/>
      <c r="J15" s="60">
        <f>AĞUSTOS!R11</f>
        <v>0</v>
      </c>
      <c r="K15" s="581">
        <f>AĞUSTOS!S11</f>
        <v>0</v>
      </c>
      <c r="L15" s="582"/>
      <c r="M15" s="59">
        <f>AĞUSTOS!T11</f>
        <v>0</v>
      </c>
      <c r="N15" s="583" t="str">
        <f>IF(AĞUSTOS!U11=" "," ",IF(AĞUSTOS!U11=0,"Alacak Bitti",AĞUSTOS!U11))</f>
        <v/>
      </c>
      <c r="O15" s="609"/>
      <c r="P15" s="560"/>
      <c r="Q15" s="560"/>
      <c r="R15" s="560"/>
      <c r="S15" s="560"/>
      <c r="T15" s="560"/>
      <c r="U15" s="560"/>
    </row>
    <row r="16" spans="1:28" ht="18" customHeight="1" x14ac:dyDescent="0.3">
      <c r="A16" s="510"/>
      <c r="B16" s="510"/>
      <c r="C16" s="510"/>
      <c r="D16" s="47">
        <f>AĞUSTOS!N12</f>
        <v>0</v>
      </c>
      <c r="E16" s="575">
        <f>AĞUSTOS!O12</f>
        <v>0</v>
      </c>
      <c r="F16" s="576"/>
      <c r="G16" s="57">
        <f>AĞUSTOS!P12</f>
        <v>0</v>
      </c>
      <c r="H16" s="577" t="str">
        <f>IF(AĞUSTOS!Q12=" "," ",IF(AĞUSTOS!Q12=0,"Borç Bitti",AĞUSTOS!Q12))</f>
        <v/>
      </c>
      <c r="I16" s="578"/>
      <c r="J16" s="51">
        <f>AĞUSTOS!R12</f>
        <v>0</v>
      </c>
      <c r="K16" s="575">
        <f>AĞUSTOS!S12</f>
        <v>0</v>
      </c>
      <c r="L16" s="576"/>
      <c r="M16" s="57">
        <f>AĞUSTOS!T12</f>
        <v>0</v>
      </c>
      <c r="N16" s="577" t="str">
        <f>IF(AĞUSTOS!U12=" "," ",IF(AĞUSTOS!U12=0,"Alacak Bitti",AĞUSTOS!U12))</f>
        <v/>
      </c>
      <c r="O16" s="608"/>
      <c r="P16" s="560"/>
      <c r="Q16" s="560"/>
      <c r="R16" s="560"/>
      <c r="S16" s="560"/>
      <c r="T16" s="560"/>
      <c r="U16" s="560"/>
    </row>
    <row r="17" spans="1:21" ht="18" customHeight="1" x14ac:dyDescent="0.3">
      <c r="A17" s="510"/>
      <c r="B17" s="510"/>
      <c r="C17" s="510"/>
      <c r="D17" s="58">
        <f>AĞUSTOS!N13</f>
        <v>0</v>
      </c>
      <c r="E17" s="581">
        <f>AĞUSTOS!O13</f>
        <v>0</v>
      </c>
      <c r="F17" s="582"/>
      <c r="G17" s="59">
        <f>AĞUSTOS!P13</f>
        <v>0</v>
      </c>
      <c r="H17" s="583" t="str">
        <f>IF(AĞUSTOS!Q13=" "," ",IF(AĞUSTOS!Q13=0,"Borç Bitti",AĞUSTOS!Q13))</f>
        <v/>
      </c>
      <c r="I17" s="584"/>
      <c r="J17" s="60">
        <f>AĞUSTOS!R13</f>
        <v>0</v>
      </c>
      <c r="K17" s="581">
        <f>AĞUSTOS!S13</f>
        <v>0</v>
      </c>
      <c r="L17" s="582"/>
      <c r="M17" s="59">
        <f>AĞUSTOS!T13</f>
        <v>0</v>
      </c>
      <c r="N17" s="583" t="str">
        <f>IF(AĞUSTOS!U13=" "," ",IF(AĞUSTOS!U13=0,"Alacak Bitti",AĞUSTOS!U13))</f>
        <v/>
      </c>
      <c r="O17" s="609"/>
      <c r="P17" s="560"/>
      <c r="Q17" s="560"/>
      <c r="R17" s="560"/>
      <c r="S17" s="560"/>
      <c r="T17" s="560"/>
      <c r="U17" s="560"/>
    </row>
    <row r="18" spans="1:21" ht="18" customHeight="1" x14ac:dyDescent="0.3">
      <c r="A18" s="510"/>
      <c r="B18" s="510"/>
      <c r="C18" s="510"/>
      <c r="D18" s="47">
        <f>AĞUSTOS!N14</f>
        <v>0</v>
      </c>
      <c r="E18" s="575">
        <f>AĞUSTOS!O14</f>
        <v>0</v>
      </c>
      <c r="F18" s="576"/>
      <c r="G18" s="57">
        <f>AĞUSTOS!P14</f>
        <v>0</v>
      </c>
      <c r="H18" s="577" t="str">
        <f>IF(AĞUSTOS!Q14=" "," ",IF(AĞUSTOS!Q14=0,"Borç Bitti",AĞUSTOS!Q14))</f>
        <v/>
      </c>
      <c r="I18" s="578"/>
      <c r="J18" s="51">
        <f>AĞUSTOS!R14</f>
        <v>0</v>
      </c>
      <c r="K18" s="575">
        <f>AĞUSTOS!S14</f>
        <v>0</v>
      </c>
      <c r="L18" s="576"/>
      <c r="M18" s="57">
        <f>AĞUSTOS!T14</f>
        <v>0</v>
      </c>
      <c r="N18" s="577" t="str">
        <f>IF(AĞUSTOS!U14=" "," ",IF(AĞUSTOS!U14=0,"Alacak Bitti",AĞUSTOS!U14))</f>
        <v/>
      </c>
      <c r="O18" s="608"/>
      <c r="P18" s="560"/>
      <c r="Q18" s="560"/>
      <c r="R18" s="560"/>
      <c r="S18" s="560"/>
      <c r="T18" s="560"/>
      <c r="U18" s="560"/>
    </row>
    <row r="19" spans="1:21" ht="18" customHeight="1" x14ac:dyDescent="0.3">
      <c r="A19" s="510"/>
      <c r="B19" s="510"/>
      <c r="C19" s="510"/>
      <c r="D19" s="58">
        <f>AĞUSTOS!N15</f>
        <v>0</v>
      </c>
      <c r="E19" s="581">
        <f>AĞUSTOS!O15</f>
        <v>0</v>
      </c>
      <c r="F19" s="582"/>
      <c r="G19" s="59">
        <f>AĞUSTOS!P15</f>
        <v>0</v>
      </c>
      <c r="H19" s="583" t="str">
        <f>IF(AĞUSTOS!Q15=" "," ",IF(AĞUSTOS!Q15=0,"Borç Bitti",AĞUSTOS!Q15))</f>
        <v/>
      </c>
      <c r="I19" s="584"/>
      <c r="J19" s="60">
        <f>AĞUSTOS!R15</f>
        <v>0</v>
      </c>
      <c r="K19" s="581">
        <f>AĞUSTOS!S15</f>
        <v>0</v>
      </c>
      <c r="L19" s="582"/>
      <c r="M19" s="59">
        <f>AĞUSTOS!T15</f>
        <v>0</v>
      </c>
      <c r="N19" s="583" t="str">
        <f>IF(AĞUSTOS!U15=" "," ",IF(AĞUSTOS!U15=0,"Alacak Bitti",AĞUSTOS!U15))</f>
        <v/>
      </c>
      <c r="O19" s="609"/>
      <c r="P19" s="560"/>
      <c r="Q19" s="560"/>
      <c r="R19" s="560"/>
      <c r="S19" s="560"/>
      <c r="T19" s="560"/>
      <c r="U19" s="560"/>
    </row>
    <row r="20" spans="1:21" ht="18" customHeight="1" x14ac:dyDescent="0.3">
      <c r="A20" s="510"/>
      <c r="B20" s="510"/>
      <c r="C20" s="510"/>
      <c r="D20" s="47">
        <f>AĞUSTOS!N16</f>
        <v>0</v>
      </c>
      <c r="E20" s="575">
        <f>AĞUSTOS!O16</f>
        <v>0</v>
      </c>
      <c r="F20" s="576"/>
      <c r="G20" s="57">
        <f>AĞUSTOS!P16</f>
        <v>0</v>
      </c>
      <c r="H20" s="577" t="str">
        <f>IF(AĞUSTOS!Q16=" "," ",IF(AĞUSTOS!Q16=0,"Borç Bitti",AĞUSTOS!Q16))</f>
        <v/>
      </c>
      <c r="I20" s="578"/>
      <c r="J20" s="51">
        <f>AĞUSTOS!R16</f>
        <v>0</v>
      </c>
      <c r="K20" s="575">
        <f>AĞUSTOS!S16</f>
        <v>0</v>
      </c>
      <c r="L20" s="576"/>
      <c r="M20" s="57">
        <f>AĞUSTOS!T16</f>
        <v>0</v>
      </c>
      <c r="N20" s="577" t="str">
        <f>IF(AĞUSTOS!U16=" "," ",IF(AĞUSTOS!U16=0,"Alacak Bitti",AĞUSTOS!U16))</f>
        <v/>
      </c>
      <c r="O20" s="608"/>
      <c r="P20" s="560"/>
      <c r="Q20" s="560"/>
      <c r="R20" s="560"/>
      <c r="S20" s="560"/>
      <c r="T20" s="560"/>
      <c r="U20" s="560"/>
    </row>
    <row r="21" spans="1:21" ht="18" customHeight="1" x14ac:dyDescent="0.3">
      <c r="A21" s="510"/>
      <c r="B21" s="510"/>
      <c r="C21" s="510"/>
      <c r="D21" s="58">
        <f>AĞUSTOS!N17</f>
        <v>0</v>
      </c>
      <c r="E21" s="581">
        <f>AĞUSTOS!O17</f>
        <v>0</v>
      </c>
      <c r="F21" s="582"/>
      <c r="G21" s="59">
        <f>AĞUSTOS!P17</f>
        <v>0</v>
      </c>
      <c r="H21" s="583" t="str">
        <f>IF(AĞUSTOS!Q17=" "," ",IF(AĞUSTOS!Q17=0,"Borç Bitti",AĞUSTOS!Q17))</f>
        <v/>
      </c>
      <c r="I21" s="584"/>
      <c r="J21" s="60">
        <f>AĞUSTOS!R17</f>
        <v>0</v>
      </c>
      <c r="K21" s="581">
        <f>AĞUSTOS!S17</f>
        <v>0</v>
      </c>
      <c r="L21" s="582"/>
      <c r="M21" s="59">
        <f>AĞUSTOS!T17</f>
        <v>0</v>
      </c>
      <c r="N21" s="583" t="str">
        <f>IF(AĞUSTOS!U17=" "," ",IF(AĞUSTOS!U17=0,"Alacak Bitti",AĞUSTOS!U17))</f>
        <v/>
      </c>
      <c r="O21" s="609"/>
      <c r="P21" s="560"/>
      <c r="Q21" s="560"/>
      <c r="R21" s="560"/>
      <c r="S21" s="560"/>
      <c r="T21" s="560"/>
      <c r="U21" s="560"/>
    </row>
    <row r="22" spans="1:21" ht="18" customHeight="1" x14ac:dyDescent="0.3">
      <c r="A22" s="510"/>
      <c r="B22" s="510"/>
      <c r="C22" s="510"/>
      <c r="D22" s="47">
        <f>AĞUSTOS!N18</f>
        <v>0</v>
      </c>
      <c r="E22" s="575">
        <f>AĞUSTOS!O18</f>
        <v>0</v>
      </c>
      <c r="F22" s="576"/>
      <c r="G22" s="57">
        <f>AĞUSTOS!P18</f>
        <v>0</v>
      </c>
      <c r="H22" s="577" t="str">
        <f>IF(AĞUSTOS!Q18=" "," ",IF(AĞUSTOS!Q18=0,"Borç Bitti",AĞUSTOS!Q18))</f>
        <v/>
      </c>
      <c r="I22" s="578"/>
      <c r="J22" s="51">
        <f>AĞUSTOS!R18</f>
        <v>0</v>
      </c>
      <c r="K22" s="575">
        <f>AĞUSTOS!S18</f>
        <v>0</v>
      </c>
      <c r="L22" s="576"/>
      <c r="M22" s="57">
        <f>AĞUSTOS!T18</f>
        <v>0</v>
      </c>
      <c r="N22" s="577" t="str">
        <f>IF(AĞUSTOS!U18=" "," ",IF(AĞUSTOS!U18=0,"Alacak Bitti",AĞUSTOS!U18))</f>
        <v/>
      </c>
      <c r="O22" s="608"/>
      <c r="P22" s="560"/>
      <c r="Q22" s="560"/>
      <c r="R22" s="560"/>
      <c r="S22" s="560"/>
      <c r="T22" s="560"/>
      <c r="U22" s="560"/>
    </row>
    <row r="23" spans="1:21" ht="18" customHeight="1" x14ac:dyDescent="0.3">
      <c r="A23" s="510"/>
      <c r="B23" s="510"/>
      <c r="C23" s="510"/>
      <c r="D23" s="58">
        <f>AĞUSTOS!N19</f>
        <v>0</v>
      </c>
      <c r="E23" s="581">
        <f>AĞUSTOS!O19</f>
        <v>0</v>
      </c>
      <c r="F23" s="582"/>
      <c r="G23" s="59">
        <f>AĞUSTOS!P19</f>
        <v>0</v>
      </c>
      <c r="H23" s="583" t="str">
        <f>IF(AĞUSTOS!Q19=" "," ",IF(AĞUSTOS!Q19=0,"Borç Bitti",AĞUSTOS!Q19))</f>
        <v/>
      </c>
      <c r="I23" s="584"/>
      <c r="J23" s="60">
        <f>AĞUSTOS!R19</f>
        <v>0</v>
      </c>
      <c r="K23" s="581">
        <f>AĞUSTOS!S19</f>
        <v>0</v>
      </c>
      <c r="L23" s="582"/>
      <c r="M23" s="59">
        <f>AĞUSTOS!T19</f>
        <v>0</v>
      </c>
      <c r="N23" s="583" t="str">
        <f>IF(AĞUSTOS!U19=" "," ",IF(AĞUSTOS!U19=0,"Alacak Bitti",AĞUSTOS!U19))</f>
        <v/>
      </c>
      <c r="O23" s="609"/>
      <c r="P23" s="560"/>
      <c r="Q23" s="560"/>
      <c r="R23" s="560"/>
      <c r="S23" s="560"/>
      <c r="T23" s="560"/>
      <c r="U23" s="560"/>
    </row>
    <row r="24" spans="1:21" ht="18" customHeight="1" x14ac:dyDescent="0.3">
      <c r="A24" s="510"/>
      <c r="B24" s="510"/>
      <c r="C24" s="510"/>
      <c r="D24" s="47">
        <f>AĞUSTOS!N20</f>
        <v>0</v>
      </c>
      <c r="E24" s="575">
        <f>AĞUSTOS!O20</f>
        <v>0</v>
      </c>
      <c r="F24" s="576"/>
      <c r="G24" s="57">
        <f>AĞUSTOS!P20</f>
        <v>0</v>
      </c>
      <c r="H24" s="577" t="str">
        <f>IF(AĞUSTOS!Q20=" "," ",IF(AĞUSTOS!Q20=0,"Borç Bitti",AĞUSTOS!Q20))</f>
        <v/>
      </c>
      <c r="I24" s="578"/>
      <c r="J24" s="51">
        <f>AĞUSTOS!R20</f>
        <v>0</v>
      </c>
      <c r="K24" s="575">
        <f>AĞUSTOS!S20</f>
        <v>0</v>
      </c>
      <c r="L24" s="576"/>
      <c r="M24" s="57">
        <f>AĞUSTOS!T20</f>
        <v>0</v>
      </c>
      <c r="N24" s="577" t="str">
        <f>IF(AĞUSTOS!U20=" "," ",IF(AĞUSTOS!U20=0,"Alacak Bitti",AĞUSTOS!U20))</f>
        <v/>
      </c>
      <c r="O24" s="608"/>
      <c r="P24" s="560"/>
      <c r="Q24" s="560"/>
      <c r="R24" s="560"/>
      <c r="S24" s="560"/>
      <c r="T24" s="560"/>
      <c r="U24" s="560"/>
    </row>
    <row r="25" spans="1:21" ht="18" customHeight="1" x14ac:dyDescent="0.3">
      <c r="A25" s="510"/>
      <c r="B25" s="510"/>
      <c r="C25" s="510"/>
      <c r="D25" s="58">
        <f>AĞUSTOS!N21</f>
        <v>0</v>
      </c>
      <c r="E25" s="581">
        <f>AĞUSTOS!O21</f>
        <v>0</v>
      </c>
      <c r="F25" s="582"/>
      <c r="G25" s="59">
        <f>AĞUSTOS!P21</f>
        <v>0</v>
      </c>
      <c r="H25" s="583" t="str">
        <f>IF(AĞUSTOS!Q21=" "," ",IF(AĞUSTOS!Q21=0,"Borç Bitti",AĞUSTOS!Q21))</f>
        <v/>
      </c>
      <c r="I25" s="584"/>
      <c r="J25" s="60">
        <f>AĞUSTOS!R21</f>
        <v>0</v>
      </c>
      <c r="K25" s="581">
        <f>AĞUSTOS!S21</f>
        <v>0</v>
      </c>
      <c r="L25" s="582"/>
      <c r="M25" s="59">
        <f>AĞUSTOS!T21</f>
        <v>0</v>
      </c>
      <c r="N25" s="583" t="str">
        <f>IF(AĞUSTOS!U21=" "," ",IF(AĞUSTOS!U21=0,"Alacak Bitti",AĞUSTOS!U21))</f>
        <v/>
      </c>
      <c r="O25" s="609"/>
      <c r="P25" s="560"/>
      <c r="Q25" s="560"/>
      <c r="R25" s="560"/>
      <c r="S25" s="560"/>
      <c r="T25" s="560"/>
      <c r="U25" s="560"/>
    </row>
    <row r="26" spans="1:21" ht="18" customHeight="1" x14ac:dyDescent="0.3">
      <c r="A26" s="510"/>
      <c r="B26" s="510"/>
      <c r="C26" s="510"/>
      <c r="D26" s="47">
        <f>AĞUSTOS!N22</f>
        <v>0</v>
      </c>
      <c r="E26" s="575">
        <f>AĞUSTOS!O22</f>
        <v>0</v>
      </c>
      <c r="F26" s="576"/>
      <c r="G26" s="57">
        <f>AĞUSTOS!P22</f>
        <v>0</v>
      </c>
      <c r="H26" s="577" t="str">
        <f>IF(AĞUSTOS!Q22=" "," ",IF(AĞUSTOS!Q22=0,"Borç Bitti",AĞUSTOS!Q22))</f>
        <v/>
      </c>
      <c r="I26" s="578"/>
      <c r="J26" s="51">
        <f>AĞUSTOS!R22</f>
        <v>0</v>
      </c>
      <c r="K26" s="575">
        <f>AĞUSTOS!S22</f>
        <v>0</v>
      </c>
      <c r="L26" s="576"/>
      <c r="M26" s="57">
        <f>AĞUSTOS!T22</f>
        <v>0</v>
      </c>
      <c r="N26" s="577" t="str">
        <f>IF(AĞUSTOS!U22=" "," ",IF(AĞUSTOS!U22=0,"Alacak Bitti",AĞUSTOS!U22))</f>
        <v/>
      </c>
      <c r="O26" s="608"/>
      <c r="P26" s="560"/>
      <c r="Q26" s="560"/>
      <c r="R26" s="560"/>
      <c r="S26" s="560"/>
      <c r="T26" s="560"/>
      <c r="U26" s="560"/>
    </row>
    <row r="27" spans="1:21" ht="18" customHeight="1" x14ac:dyDescent="0.3">
      <c r="A27" s="510"/>
      <c r="B27" s="510"/>
      <c r="C27" s="510"/>
      <c r="D27" s="58">
        <f>AĞUSTOS!N23</f>
        <v>0</v>
      </c>
      <c r="E27" s="581">
        <f>AĞUSTOS!O23</f>
        <v>0</v>
      </c>
      <c r="F27" s="582"/>
      <c r="G27" s="59">
        <f>AĞUSTOS!P23</f>
        <v>0</v>
      </c>
      <c r="H27" s="583" t="str">
        <f>IF(AĞUSTOS!Q23=" "," ",IF(AĞUSTOS!Q23=0,"Borç Bitti",AĞUSTOS!Q23))</f>
        <v/>
      </c>
      <c r="I27" s="584"/>
      <c r="J27" s="60">
        <f>AĞUSTOS!R23</f>
        <v>0</v>
      </c>
      <c r="K27" s="581">
        <f>AĞUSTOS!S23</f>
        <v>0</v>
      </c>
      <c r="L27" s="582"/>
      <c r="M27" s="59">
        <f>AĞUSTOS!T23</f>
        <v>0</v>
      </c>
      <c r="N27" s="583" t="str">
        <f>IF(AĞUSTOS!U23=" "," ",IF(AĞUSTOS!U23=0,"Alacak Bitti",AĞUSTOS!U23))</f>
        <v/>
      </c>
      <c r="O27" s="609"/>
      <c r="P27" s="560"/>
      <c r="Q27" s="560"/>
      <c r="R27" s="560"/>
      <c r="S27" s="560"/>
      <c r="T27" s="560"/>
      <c r="U27" s="560"/>
    </row>
    <row r="28" spans="1:21" ht="18" customHeight="1" x14ac:dyDescent="0.3">
      <c r="A28" s="510"/>
      <c r="B28" s="510"/>
      <c r="C28" s="510"/>
      <c r="D28" s="47">
        <f>AĞUSTOS!N24</f>
        <v>0</v>
      </c>
      <c r="E28" s="575">
        <f>AĞUSTOS!O24</f>
        <v>0</v>
      </c>
      <c r="F28" s="576"/>
      <c r="G28" s="57">
        <f>AĞUSTOS!P24</f>
        <v>0</v>
      </c>
      <c r="H28" s="577" t="str">
        <f>IF(AĞUSTOS!Q24=" "," ",IF(AĞUSTOS!Q24=0,"Borç Bitti",AĞUSTOS!Q24))</f>
        <v/>
      </c>
      <c r="I28" s="578"/>
      <c r="J28" s="51">
        <f>AĞUSTOS!R24</f>
        <v>0</v>
      </c>
      <c r="K28" s="575">
        <f>AĞUSTOS!S24</f>
        <v>0</v>
      </c>
      <c r="L28" s="576"/>
      <c r="M28" s="57">
        <f>AĞUSTOS!T24</f>
        <v>0</v>
      </c>
      <c r="N28" s="577" t="str">
        <f>IF(AĞUSTOS!U24=" "," ",IF(AĞUSTOS!U24=0,"Alacak Bitti",AĞUSTOS!U24))</f>
        <v/>
      </c>
      <c r="O28" s="608"/>
      <c r="P28" s="560"/>
      <c r="Q28" s="560"/>
      <c r="R28" s="560"/>
      <c r="S28" s="560"/>
      <c r="T28" s="560"/>
      <c r="U28" s="560"/>
    </row>
    <row r="29" spans="1:21" ht="18" customHeight="1" x14ac:dyDescent="0.3">
      <c r="A29" s="510"/>
      <c r="B29" s="510"/>
      <c r="C29" s="510"/>
      <c r="D29" s="58">
        <f>AĞUSTOS!N25</f>
        <v>0</v>
      </c>
      <c r="E29" s="581">
        <f>AĞUSTOS!O25</f>
        <v>0</v>
      </c>
      <c r="F29" s="582"/>
      <c r="G29" s="59">
        <f>AĞUSTOS!P25</f>
        <v>0</v>
      </c>
      <c r="H29" s="583" t="str">
        <f>IF(AĞUSTOS!Q25=" "," ",IF(AĞUSTOS!Q25=0,"Borç Bitti",AĞUSTOS!Q25))</f>
        <v/>
      </c>
      <c r="I29" s="584"/>
      <c r="J29" s="60">
        <f>AĞUSTOS!R25</f>
        <v>0</v>
      </c>
      <c r="K29" s="581">
        <f>AĞUSTOS!S25</f>
        <v>0</v>
      </c>
      <c r="L29" s="582"/>
      <c r="M29" s="59">
        <f>AĞUSTOS!T25</f>
        <v>0</v>
      </c>
      <c r="N29" s="583" t="str">
        <f>IF(AĞUSTOS!U25=" "," ",IF(AĞUSTOS!U25=0,"Alacak Bitti",AĞUSTOS!U25))</f>
        <v/>
      </c>
      <c r="O29" s="609"/>
      <c r="P29" s="560"/>
      <c r="Q29" s="560"/>
      <c r="R29" s="560"/>
      <c r="S29" s="560"/>
      <c r="T29" s="560"/>
      <c r="U29" s="560"/>
    </row>
    <row r="30" spans="1:21" ht="18" customHeight="1" x14ac:dyDescent="0.3">
      <c r="A30" s="510"/>
      <c r="B30" s="510"/>
      <c r="C30" s="510"/>
      <c r="D30" s="47">
        <f>AĞUSTOS!N26</f>
        <v>0</v>
      </c>
      <c r="E30" s="575">
        <f>AĞUSTOS!O26</f>
        <v>0</v>
      </c>
      <c r="F30" s="576"/>
      <c r="G30" s="57">
        <f>AĞUSTOS!P26</f>
        <v>0</v>
      </c>
      <c r="H30" s="577" t="str">
        <f>IF(AĞUSTOS!Q26=" "," ",IF(AĞUSTOS!Q26=0,"Borç Bitti",AĞUSTOS!Q26))</f>
        <v/>
      </c>
      <c r="I30" s="578"/>
      <c r="J30" s="51">
        <f>AĞUSTOS!R26</f>
        <v>0</v>
      </c>
      <c r="K30" s="575">
        <f>AĞUSTOS!S26</f>
        <v>0</v>
      </c>
      <c r="L30" s="576"/>
      <c r="M30" s="57">
        <f>AĞUSTOS!T26</f>
        <v>0</v>
      </c>
      <c r="N30" s="577" t="str">
        <f>IF(AĞUSTOS!U26=" "," ",IF(AĞUSTOS!U26=0,"Alacak Bitti",AĞUSTOS!U26))</f>
        <v/>
      </c>
      <c r="O30" s="608"/>
      <c r="P30" s="560"/>
      <c r="Q30" s="560"/>
      <c r="R30" s="560"/>
      <c r="S30" s="560"/>
      <c r="T30" s="560"/>
      <c r="U30" s="560"/>
    </row>
    <row r="31" spans="1:21" ht="18" customHeight="1" x14ac:dyDescent="0.3">
      <c r="A31" s="510"/>
      <c r="B31" s="510"/>
      <c r="C31" s="510"/>
      <c r="D31" s="58">
        <f>AĞUSTOS!N27</f>
        <v>0</v>
      </c>
      <c r="E31" s="581">
        <f>AĞUSTOS!O27</f>
        <v>0</v>
      </c>
      <c r="F31" s="582"/>
      <c r="G31" s="59">
        <f>AĞUSTOS!P27</f>
        <v>0</v>
      </c>
      <c r="H31" s="583" t="str">
        <f>IF(AĞUSTOS!Q27=" "," ",IF(AĞUSTOS!Q27=0,"Borç Bitti",AĞUSTOS!Q27))</f>
        <v/>
      </c>
      <c r="I31" s="584"/>
      <c r="J31" s="60">
        <f>AĞUSTOS!R27</f>
        <v>0</v>
      </c>
      <c r="K31" s="581">
        <f>AĞUSTOS!S27</f>
        <v>0</v>
      </c>
      <c r="L31" s="582"/>
      <c r="M31" s="59">
        <f>AĞUSTOS!T27</f>
        <v>0</v>
      </c>
      <c r="N31" s="583" t="str">
        <f>IF(AĞUSTOS!U27=" "," ",IF(AĞUSTOS!U27=0,"Alacak Bitti",AĞUSTOS!U27))</f>
        <v/>
      </c>
      <c r="O31" s="609"/>
      <c r="P31" s="560"/>
      <c r="Q31" s="560"/>
      <c r="R31" s="560"/>
      <c r="S31" s="560"/>
      <c r="T31" s="560"/>
      <c r="U31" s="560"/>
    </row>
    <row r="32" spans="1:21" ht="18" customHeight="1" x14ac:dyDescent="0.3">
      <c r="A32" s="510"/>
      <c r="B32" s="510"/>
      <c r="C32" s="510"/>
      <c r="D32" s="47">
        <f>AĞUSTOS!N28</f>
        <v>0</v>
      </c>
      <c r="E32" s="575">
        <f>AĞUSTOS!O28</f>
        <v>0</v>
      </c>
      <c r="F32" s="576"/>
      <c r="G32" s="57">
        <f>AĞUSTOS!P28</f>
        <v>0</v>
      </c>
      <c r="H32" s="577" t="str">
        <f>IF(AĞUSTOS!Q28=" "," ",IF(AĞUSTOS!Q28=0,"Borç Bitti",AĞUSTOS!Q28))</f>
        <v/>
      </c>
      <c r="I32" s="578"/>
      <c r="J32" s="51">
        <f>AĞUSTOS!R28</f>
        <v>0</v>
      </c>
      <c r="K32" s="575">
        <f>AĞUSTOS!S28</f>
        <v>0</v>
      </c>
      <c r="L32" s="576"/>
      <c r="M32" s="57">
        <f>AĞUSTOS!T28</f>
        <v>0</v>
      </c>
      <c r="N32" s="577" t="str">
        <f>IF(AĞUSTOS!U28=" "," ",IF(AĞUSTOS!U28=0,"Alacak Bitti",AĞUSTOS!U28))</f>
        <v/>
      </c>
      <c r="O32" s="608"/>
      <c r="P32" s="560"/>
      <c r="Q32" s="560"/>
      <c r="R32" s="560"/>
      <c r="S32" s="560"/>
      <c r="T32" s="560"/>
      <c r="U32" s="560"/>
    </row>
    <row r="33" spans="1:21" ht="18" customHeight="1" x14ac:dyDescent="0.3">
      <c r="A33" s="510"/>
      <c r="B33" s="510"/>
      <c r="C33" s="510"/>
      <c r="D33" s="58">
        <f>AĞUSTOS!N29</f>
        <v>0</v>
      </c>
      <c r="E33" s="581">
        <f>AĞUSTOS!O29</f>
        <v>0</v>
      </c>
      <c r="F33" s="582"/>
      <c r="G33" s="59">
        <f>AĞUSTOS!P29</f>
        <v>0</v>
      </c>
      <c r="H33" s="583" t="str">
        <f>IF(AĞUSTOS!Q29=" "," ",IF(AĞUSTOS!Q29=0,"Borç Bitti",AĞUSTOS!Q29))</f>
        <v/>
      </c>
      <c r="I33" s="584"/>
      <c r="J33" s="60">
        <f>AĞUSTOS!R29</f>
        <v>0</v>
      </c>
      <c r="K33" s="581">
        <f>AĞUSTOS!S29</f>
        <v>0</v>
      </c>
      <c r="L33" s="582"/>
      <c r="M33" s="59">
        <f>AĞUSTOS!T29</f>
        <v>0</v>
      </c>
      <c r="N33" s="583" t="str">
        <f>IF(AĞUSTOS!U29=" "," ",IF(AĞUSTOS!U29=0,"Alacak Bitti",AĞUSTOS!U29))</f>
        <v/>
      </c>
      <c r="O33" s="609"/>
      <c r="P33" s="560"/>
      <c r="Q33" s="560"/>
      <c r="R33" s="560"/>
      <c r="S33" s="560"/>
      <c r="T33" s="560"/>
      <c r="U33" s="560"/>
    </row>
    <row r="34" spans="1:21" ht="18" customHeight="1" x14ac:dyDescent="0.3">
      <c r="A34" s="510"/>
      <c r="B34" s="510"/>
      <c r="C34" s="510"/>
      <c r="D34" s="47">
        <f>AĞUSTOS!N30</f>
        <v>0</v>
      </c>
      <c r="E34" s="575">
        <f>AĞUSTOS!O30</f>
        <v>0</v>
      </c>
      <c r="F34" s="576"/>
      <c r="G34" s="57">
        <f>AĞUSTOS!P30</f>
        <v>0</v>
      </c>
      <c r="H34" s="577" t="str">
        <f>IF(AĞUSTOS!Q30=" "," ",IF(AĞUSTOS!Q30=0,"Borç Bitti",AĞUSTOS!Q30))</f>
        <v/>
      </c>
      <c r="I34" s="578"/>
      <c r="J34" s="51">
        <f>AĞUSTOS!R30</f>
        <v>0</v>
      </c>
      <c r="K34" s="575">
        <f>AĞUSTOS!S30</f>
        <v>0</v>
      </c>
      <c r="L34" s="576"/>
      <c r="M34" s="57">
        <f>AĞUSTOS!T30</f>
        <v>0</v>
      </c>
      <c r="N34" s="577" t="str">
        <f>IF(AĞUSTOS!U30=" "," ",IF(AĞUSTOS!U30=0,"Alacak Bitti",AĞUSTOS!U30))</f>
        <v/>
      </c>
      <c r="O34" s="608"/>
      <c r="P34" s="560"/>
      <c r="Q34" s="560"/>
      <c r="R34" s="560"/>
      <c r="S34" s="560"/>
      <c r="T34" s="560"/>
      <c r="U34" s="560"/>
    </row>
    <row r="35" spans="1:21" ht="18" customHeight="1" x14ac:dyDescent="0.3">
      <c r="A35" s="510"/>
      <c r="B35" s="510"/>
      <c r="C35" s="510"/>
      <c r="D35" s="58">
        <f>AĞUSTOS!N31</f>
        <v>0</v>
      </c>
      <c r="E35" s="581">
        <f>AĞUSTOS!O31</f>
        <v>0</v>
      </c>
      <c r="F35" s="582"/>
      <c r="G35" s="59">
        <f>AĞUSTOS!P31</f>
        <v>0</v>
      </c>
      <c r="H35" s="583" t="str">
        <f>IF(AĞUSTOS!Q31=" "," ",IF(AĞUSTOS!Q31=0,"Borç Bitti",AĞUSTOS!Q31))</f>
        <v/>
      </c>
      <c r="I35" s="584"/>
      <c r="J35" s="60">
        <f>AĞUSTOS!R31</f>
        <v>0</v>
      </c>
      <c r="K35" s="581">
        <f>AĞUSTOS!S31</f>
        <v>0</v>
      </c>
      <c r="L35" s="582"/>
      <c r="M35" s="59">
        <f>AĞUSTOS!T31</f>
        <v>0</v>
      </c>
      <c r="N35" s="583" t="str">
        <f>IF(AĞUSTOS!U31=" "," ",IF(AĞUSTOS!U31=0,"Alacak Bitti",AĞUSTOS!U31))</f>
        <v/>
      </c>
      <c r="O35" s="609"/>
      <c r="P35" s="560"/>
      <c r="Q35" s="560"/>
      <c r="R35" s="560"/>
      <c r="S35" s="560"/>
      <c r="T35" s="560"/>
      <c r="U35" s="560"/>
    </row>
    <row r="36" spans="1:21" ht="18" customHeight="1" x14ac:dyDescent="0.3">
      <c r="A36" s="510"/>
      <c r="B36" s="510"/>
      <c r="C36" s="510"/>
      <c r="D36" s="47">
        <f>AĞUSTOS!N32</f>
        <v>0</v>
      </c>
      <c r="E36" s="575">
        <f>AĞUSTOS!O32</f>
        <v>0</v>
      </c>
      <c r="F36" s="576"/>
      <c r="G36" s="57">
        <f>AĞUSTOS!P32</f>
        <v>0</v>
      </c>
      <c r="H36" s="577" t="str">
        <f>IF(AĞUSTOS!Q32=" "," ",IF(AĞUSTOS!Q32=0,"Borç Bitti",AĞUSTOS!Q32))</f>
        <v/>
      </c>
      <c r="I36" s="578"/>
      <c r="J36" s="51">
        <f>AĞUSTOS!R32</f>
        <v>0</v>
      </c>
      <c r="K36" s="575">
        <f>AĞUSTOS!S32</f>
        <v>0</v>
      </c>
      <c r="L36" s="576"/>
      <c r="M36" s="57">
        <f>AĞUSTOS!T32</f>
        <v>0</v>
      </c>
      <c r="N36" s="577" t="str">
        <f>IF(AĞUSTOS!U32=" "," ",IF(AĞUSTOS!U32=0,"Alacak Bitti",AĞUSTOS!U32))</f>
        <v/>
      </c>
      <c r="O36" s="608"/>
      <c r="P36" s="560"/>
      <c r="Q36" s="560"/>
      <c r="R36" s="560"/>
      <c r="S36" s="560"/>
      <c r="T36" s="560"/>
      <c r="U36" s="560"/>
    </row>
    <row r="37" spans="1:21" ht="18" customHeight="1" x14ac:dyDescent="0.3">
      <c r="A37" s="510"/>
      <c r="B37" s="510"/>
      <c r="C37" s="510"/>
      <c r="D37" s="58">
        <f>AĞUSTOS!N33</f>
        <v>0</v>
      </c>
      <c r="E37" s="581">
        <f>AĞUSTOS!O33</f>
        <v>0</v>
      </c>
      <c r="F37" s="582"/>
      <c r="G37" s="59">
        <f>AĞUSTOS!P33</f>
        <v>0</v>
      </c>
      <c r="H37" s="583" t="str">
        <f>IF(AĞUSTOS!Q33=" "," ",IF(AĞUSTOS!Q33=0,"Borç Bitti",AĞUSTOS!Q33))</f>
        <v/>
      </c>
      <c r="I37" s="584"/>
      <c r="J37" s="60">
        <f>AĞUSTOS!R33</f>
        <v>0</v>
      </c>
      <c r="K37" s="581">
        <f>AĞUSTOS!S33</f>
        <v>0</v>
      </c>
      <c r="L37" s="582"/>
      <c r="M37" s="59">
        <f>AĞUSTOS!T33</f>
        <v>0</v>
      </c>
      <c r="N37" s="583" t="str">
        <f>IF(AĞUSTOS!U33=" "," ",IF(AĞUSTOS!U33=0,"Alacak Bitti",AĞUSTOS!U33))</f>
        <v/>
      </c>
      <c r="O37" s="609"/>
      <c r="P37" s="560"/>
      <c r="Q37" s="560"/>
      <c r="R37" s="560"/>
      <c r="S37" s="560"/>
      <c r="T37" s="560"/>
      <c r="U37" s="560"/>
    </row>
    <row r="38" spans="1:21" ht="18" customHeight="1" x14ac:dyDescent="0.3">
      <c r="A38" s="510"/>
      <c r="B38" s="510"/>
      <c r="C38" s="510"/>
      <c r="D38" s="47">
        <f>AĞUSTOS!N34</f>
        <v>0</v>
      </c>
      <c r="E38" s="575">
        <f>AĞUSTOS!O34</f>
        <v>0</v>
      </c>
      <c r="F38" s="576"/>
      <c r="G38" s="57">
        <f>AĞUSTOS!P34</f>
        <v>0</v>
      </c>
      <c r="H38" s="577" t="str">
        <f>IF(AĞUSTOS!Q34=" "," ",IF(AĞUSTOS!Q34=0,"Borç Bitti",AĞUSTOS!Q34))</f>
        <v/>
      </c>
      <c r="I38" s="578"/>
      <c r="J38" s="51">
        <f>AĞUSTOS!R34</f>
        <v>0</v>
      </c>
      <c r="K38" s="575">
        <f>AĞUSTOS!S34</f>
        <v>0</v>
      </c>
      <c r="L38" s="576"/>
      <c r="M38" s="57">
        <f>AĞUSTOS!T34</f>
        <v>0</v>
      </c>
      <c r="N38" s="577" t="str">
        <f>IF(AĞUSTOS!U34=" "," ",IF(AĞUSTOS!U34=0,"Alacak Bitti",AĞUSTOS!U34))</f>
        <v/>
      </c>
      <c r="O38" s="608"/>
      <c r="P38" s="560"/>
      <c r="Q38" s="560"/>
      <c r="R38" s="560"/>
      <c r="S38" s="560"/>
      <c r="T38" s="560"/>
      <c r="U38" s="560"/>
    </row>
    <row r="39" spans="1:21" ht="18" customHeight="1" x14ac:dyDescent="0.3">
      <c r="A39" s="510"/>
      <c r="B39" s="510"/>
      <c r="C39" s="510"/>
      <c r="D39" s="58">
        <f>AĞUSTOS!N35</f>
        <v>0</v>
      </c>
      <c r="E39" s="581">
        <f>AĞUSTOS!O35</f>
        <v>0</v>
      </c>
      <c r="F39" s="582"/>
      <c r="G39" s="59">
        <f>AĞUSTOS!P35</f>
        <v>0</v>
      </c>
      <c r="H39" s="583" t="str">
        <f>IF(AĞUSTOS!Q35=" "," ",IF(AĞUSTOS!Q35=0,"Borç Bitti",AĞUSTOS!Q35))</f>
        <v/>
      </c>
      <c r="I39" s="584"/>
      <c r="J39" s="60">
        <f>AĞUSTOS!R35</f>
        <v>0</v>
      </c>
      <c r="K39" s="581">
        <f>AĞUSTOS!S35</f>
        <v>0</v>
      </c>
      <c r="L39" s="582"/>
      <c r="M39" s="59">
        <f>AĞUSTOS!T35</f>
        <v>0</v>
      </c>
      <c r="N39" s="583" t="str">
        <f>IF(AĞUSTOS!U35=" "," ",IF(AĞUSTOS!U35=0,"Alacak Bitti",AĞUSTOS!U35))</f>
        <v/>
      </c>
      <c r="O39" s="609"/>
      <c r="P39" s="560"/>
      <c r="Q39" s="560"/>
      <c r="R39" s="560"/>
      <c r="S39" s="560"/>
      <c r="T39" s="560"/>
      <c r="U39" s="560"/>
    </row>
    <row r="40" spans="1:21" ht="18" customHeight="1" x14ac:dyDescent="0.3">
      <c r="A40" s="510"/>
      <c r="B40" s="510"/>
      <c r="C40" s="510"/>
      <c r="D40" s="47">
        <f>AĞUSTOS!N36</f>
        <v>0</v>
      </c>
      <c r="E40" s="575">
        <f>AĞUSTOS!O36</f>
        <v>0</v>
      </c>
      <c r="F40" s="576"/>
      <c r="G40" s="57">
        <f>AĞUSTOS!P36</f>
        <v>0</v>
      </c>
      <c r="H40" s="577" t="str">
        <f>IF(AĞUSTOS!Q36=" "," ",IF(AĞUSTOS!Q36=0,"Borç Bitti",AĞUSTOS!Q36))</f>
        <v/>
      </c>
      <c r="I40" s="578"/>
      <c r="J40" s="51">
        <f>AĞUSTOS!R36</f>
        <v>0</v>
      </c>
      <c r="K40" s="575">
        <f>AĞUSTOS!S36</f>
        <v>0</v>
      </c>
      <c r="L40" s="576"/>
      <c r="M40" s="57">
        <f>AĞUSTOS!T36</f>
        <v>0</v>
      </c>
      <c r="N40" s="577" t="str">
        <f>IF(AĞUSTOS!U36=" "," ",IF(AĞUSTOS!U36=0,"Alacak Bitti",AĞUSTOS!U36))</f>
        <v/>
      </c>
      <c r="O40" s="608"/>
      <c r="P40" s="560"/>
      <c r="Q40" s="560"/>
      <c r="R40" s="560"/>
      <c r="S40" s="560"/>
      <c r="T40" s="560"/>
      <c r="U40" s="560"/>
    </row>
    <row r="41" spans="1:21" ht="18" customHeight="1" x14ac:dyDescent="0.3">
      <c r="A41" s="510"/>
      <c r="B41" s="510"/>
      <c r="C41" s="510"/>
      <c r="D41" s="58">
        <f>AĞUSTOS!N37</f>
        <v>0</v>
      </c>
      <c r="E41" s="581">
        <f>AĞUSTOS!O37</f>
        <v>0</v>
      </c>
      <c r="F41" s="582"/>
      <c r="G41" s="59">
        <f>AĞUSTOS!P37</f>
        <v>0</v>
      </c>
      <c r="H41" s="583" t="str">
        <f>IF(AĞUSTOS!Q37=" "," ",IF(AĞUSTOS!Q37=0,"Borç Bitti",AĞUSTOS!Q37))</f>
        <v/>
      </c>
      <c r="I41" s="584"/>
      <c r="J41" s="60">
        <f>AĞUSTOS!R37</f>
        <v>0</v>
      </c>
      <c r="K41" s="581">
        <f>AĞUSTOS!S37</f>
        <v>0</v>
      </c>
      <c r="L41" s="582"/>
      <c r="M41" s="59">
        <f>AĞUSTOS!T37</f>
        <v>0</v>
      </c>
      <c r="N41" s="583" t="str">
        <f>IF(AĞUSTOS!U37=" "," ",IF(AĞUSTOS!U37=0,"Alacak Bitti",AĞUSTOS!U37))</f>
        <v/>
      </c>
      <c r="O41" s="609"/>
      <c r="P41" s="560"/>
      <c r="Q41" s="560"/>
      <c r="R41" s="560"/>
      <c r="S41" s="560"/>
      <c r="T41" s="560"/>
      <c r="U41" s="560"/>
    </row>
    <row r="42" spans="1:21" ht="18" customHeight="1" x14ac:dyDescent="0.3">
      <c r="A42" s="510"/>
      <c r="B42" s="510"/>
      <c r="C42" s="510"/>
      <c r="D42" s="47">
        <f>AĞUSTOS!N38</f>
        <v>0</v>
      </c>
      <c r="E42" s="575">
        <f>AĞUSTOS!O38</f>
        <v>0</v>
      </c>
      <c r="F42" s="576"/>
      <c r="G42" s="57">
        <f>AĞUSTOS!P38</f>
        <v>0</v>
      </c>
      <c r="H42" s="577" t="str">
        <f>IF(AĞUSTOS!Q38=" "," ",IF(AĞUSTOS!Q38=0,"Borç Bitti",AĞUSTOS!Q38))</f>
        <v/>
      </c>
      <c r="I42" s="578"/>
      <c r="J42" s="51">
        <f>AĞUSTOS!R38</f>
        <v>0</v>
      </c>
      <c r="K42" s="575">
        <f>AĞUSTOS!S38</f>
        <v>0</v>
      </c>
      <c r="L42" s="576"/>
      <c r="M42" s="57">
        <f>AĞUSTOS!T38</f>
        <v>0</v>
      </c>
      <c r="N42" s="577" t="str">
        <f>IF(AĞUSTOS!U38=" "," ",IF(AĞUSTOS!U38=0,"Alacak Bitti",AĞUSTOS!U38))</f>
        <v/>
      </c>
      <c r="O42" s="608"/>
      <c r="P42" s="560"/>
      <c r="Q42" s="560"/>
      <c r="R42" s="560"/>
      <c r="S42" s="560"/>
      <c r="T42" s="560"/>
      <c r="U42" s="560"/>
    </row>
    <row r="43" spans="1:21" ht="18" customHeight="1" x14ac:dyDescent="0.3">
      <c r="A43" s="510"/>
      <c r="B43" s="510"/>
      <c r="C43" s="510"/>
      <c r="D43" s="58">
        <f>AĞUSTOS!N39</f>
        <v>0</v>
      </c>
      <c r="E43" s="581">
        <f>AĞUSTOS!O39</f>
        <v>0</v>
      </c>
      <c r="F43" s="582"/>
      <c r="G43" s="59">
        <f>AĞUSTOS!P39</f>
        <v>0</v>
      </c>
      <c r="H43" s="583" t="str">
        <f>IF(AĞUSTOS!Q39=" "," ",IF(AĞUSTOS!Q39=0,"Borç Bitti",AĞUSTOS!Q39))</f>
        <v/>
      </c>
      <c r="I43" s="584"/>
      <c r="J43" s="60">
        <f>AĞUSTOS!R39</f>
        <v>0</v>
      </c>
      <c r="K43" s="581">
        <f>AĞUSTOS!S39</f>
        <v>0</v>
      </c>
      <c r="L43" s="582"/>
      <c r="M43" s="59">
        <f>AĞUSTOS!T39</f>
        <v>0</v>
      </c>
      <c r="N43" s="583" t="str">
        <f>IF(AĞUSTOS!U39=" "," ",IF(AĞUSTOS!U39=0,"Alacak Bitti",AĞUSTOS!U39))</f>
        <v/>
      </c>
      <c r="O43" s="609"/>
      <c r="P43" s="560"/>
      <c r="Q43" s="560"/>
      <c r="R43" s="560"/>
      <c r="S43" s="560"/>
      <c r="T43" s="560"/>
      <c r="U43" s="560"/>
    </row>
    <row r="44" spans="1:21" ht="18" customHeight="1" x14ac:dyDescent="0.3">
      <c r="A44" s="510"/>
      <c r="B44" s="510"/>
      <c r="C44" s="510"/>
      <c r="D44" s="47">
        <f>AĞUSTOS!N40</f>
        <v>0</v>
      </c>
      <c r="E44" s="575">
        <f>AĞUSTOS!O40</f>
        <v>0</v>
      </c>
      <c r="F44" s="576"/>
      <c r="G44" s="57">
        <f>AĞUSTOS!P40</f>
        <v>0</v>
      </c>
      <c r="H44" s="577" t="str">
        <f>IF(AĞUSTOS!Q40=" "," ",IF(AĞUSTOS!Q40=0,"Borç Bitti",AĞUSTOS!Q40))</f>
        <v/>
      </c>
      <c r="I44" s="578"/>
      <c r="J44" s="51">
        <f>AĞUSTOS!R40</f>
        <v>0</v>
      </c>
      <c r="K44" s="575">
        <f>AĞUSTOS!S40</f>
        <v>0</v>
      </c>
      <c r="L44" s="576"/>
      <c r="M44" s="57">
        <f>AĞUSTOS!T40</f>
        <v>0</v>
      </c>
      <c r="N44" s="577" t="str">
        <f>IF(AĞUSTOS!U40=" "," ",IF(AĞUSTOS!U40=0,"Alacak Bitti",AĞUSTOS!U40))</f>
        <v/>
      </c>
      <c r="O44" s="608"/>
      <c r="P44" s="560"/>
      <c r="Q44" s="560"/>
      <c r="R44" s="560"/>
      <c r="S44" s="560"/>
      <c r="T44" s="560"/>
      <c r="U44" s="560"/>
    </row>
    <row r="45" spans="1:21" ht="18" customHeight="1" x14ac:dyDescent="0.3">
      <c r="A45" s="510"/>
      <c r="B45" s="510"/>
      <c r="C45" s="510"/>
      <c r="D45" s="58">
        <f>AĞUSTOS!N41</f>
        <v>0</v>
      </c>
      <c r="E45" s="581">
        <f>AĞUSTOS!O41</f>
        <v>0</v>
      </c>
      <c r="F45" s="582"/>
      <c r="G45" s="59">
        <f>AĞUSTOS!P41</f>
        <v>0</v>
      </c>
      <c r="H45" s="583" t="str">
        <f>IF(AĞUSTOS!Q41=" "," ",IF(AĞUSTOS!Q41=0,"Borç Bitti",AĞUSTOS!Q41))</f>
        <v/>
      </c>
      <c r="I45" s="584"/>
      <c r="J45" s="60">
        <f>AĞUSTOS!R41</f>
        <v>0</v>
      </c>
      <c r="K45" s="581">
        <f>AĞUSTOS!S41</f>
        <v>0</v>
      </c>
      <c r="L45" s="582"/>
      <c r="M45" s="59">
        <f>AĞUSTOS!T41</f>
        <v>0</v>
      </c>
      <c r="N45" s="583" t="str">
        <f>IF(AĞUSTOS!U41=" "," ",IF(AĞUSTOS!U41=0,"Alacak Bitti",AĞUSTOS!U41))</f>
        <v/>
      </c>
      <c r="O45" s="609"/>
      <c r="P45" s="560"/>
      <c r="Q45" s="560"/>
      <c r="R45" s="560"/>
      <c r="S45" s="560"/>
      <c r="T45" s="560"/>
      <c r="U45" s="560"/>
    </row>
    <row r="46" spans="1:21" ht="18" customHeight="1" x14ac:dyDescent="0.3">
      <c r="A46" s="510"/>
      <c r="B46" s="510"/>
      <c r="C46" s="510"/>
      <c r="D46" s="47">
        <f>AĞUSTOS!N42</f>
        <v>0</v>
      </c>
      <c r="E46" s="575">
        <f>AĞUSTOS!O42</f>
        <v>0</v>
      </c>
      <c r="F46" s="576"/>
      <c r="G46" s="57">
        <f>AĞUSTOS!P42</f>
        <v>0</v>
      </c>
      <c r="H46" s="577" t="str">
        <f>IF(AĞUSTOS!Q42=" "," ",IF(AĞUSTOS!Q42=0,"Borç Bitti",AĞUSTOS!Q42))</f>
        <v/>
      </c>
      <c r="I46" s="578"/>
      <c r="J46" s="51">
        <f>AĞUSTOS!R42</f>
        <v>0</v>
      </c>
      <c r="K46" s="575">
        <f>AĞUSTOS!S42</f>
        <v>0</v>
      </c>
      <c r="L46" s="576"/>
      <c r="M46" s="57">
        <f>AĞUSTOS!T42</f>
        <v>0</v>
      </c>
      <c r="N46" s="577" t="str">
        <f>IF(AĞUSTOS!U42=" "," ",IF(AĞUSTOS!U42=0,"Alacak Bitti",AĞUSTOS!U42))</f>
        <v/>
      </c>
      <c r="O46" s="608"/>
      <c r="P46" s="560"/>
      <c r="Q46" s="560"/>
      <c r="R46" s="560"/>
      <c r="S46" s="560"/>
      <c r="T46" s="560"/>
      <c r="U46" s="560"/>
    </row>
    <row r="47" spans="1:21" ht="18" customHeight="1" x14ac:dyDescent="0.3">
      <c r="A47" s="510"/>
      <c r="B47" s="510"/>
      <c r="C47" s="510"/>
      <c r="D47" s="58">
        <f>AĞUSTOS!N43</f>
        <v>0</v>
      </c>
      <c r="E47" s="581">
        <f>AĞUSTOS!O43</f>
        <v>0</v>
      </c>
      <c r="F47" s="582"/>
      <c r="G47" s="59">
        <f>AĞUSTOS!P43</f>
        <v>0</v>
      </c>
      <c r="H47" s="583" t="str">
        <f>IF(AĞUSTOS!Q43=" "," ",IF(AĞUSTOS!Q43=0,"Borç Bitti",AĞUSTOS!Q43))</f>
        <v/>
      </c>
      <c r="I47" s="584"/>
      <c r="J47" s="60">
        <f>AĞUSTOS!R43</f>
        <v>0</v>
      </c>
      <c r="K47" s="581">
        <f>AĞUSTOS!S43</f>
        <v>0</v>
      </c>
      <c r="L47" s="582"/>
      <c r="M47" s="59">
        <f>AĞUSTOS!T43</f>
        <v>0</v>
      </c>
      <c r="N47" s="583" t="str">
        <f>IF(AĞUSTOS!U43=" "," ",IF(AĞUSTOS!U43=0,"Alacak Bitti",AĞUSTOS!U43))</f>
        <v/>
      </c>
      <c r="O47" s="609"/>
      <c r="P47" s="560"/>
      <c r="Q47" s="560"/>
      <c r="R47" s="560"/>
      <c r="S47" s="560"/>
      <c r="T47" s="560"/>
      <c r="U47" s="560"/>
    </row>
    <row r="48" spans="1:21" ht="18" customHeight="1" x14ac:dyDescent="0.3">
      <c r="A48" s="510"/>
      <c r="B48" s="510"/>
      <c r="C48" s="510"/>
      <c r="D48" s="47">
        <f>AĞUSTOS!N44</f>
        <v>0</v>
      </c>
      <c r="E48" s="575">
        <f>AĞUSTOS!O44</f>
        <v>0</v>
      </c>
      <c r="F48" s="576"/>
      <c r="G48" s="57">
        <f>AĞUSTOS!P44</f>
        <v>0</v>
      </c>
      <c r="H48" s="577" t="str">
        <f>IF(AĞUSTOS!Q44=" "," ",IF(AĞUSTOS!Q44=0,"Borç Bitti",AĞUSTOS!Q44))</f>
        <v/>
      </c>
      <c r="I48" s="578"/>
      <c r="J48" s="51">
        <f>AĞUSTOS!R44</f>
        <v>0</v>
      </c>
      <c r="K48" s="575">
        <f>AĞUSTOS!S44</f>
        <v>0</v>
      </c>
      <c r="L48" s="576"/>
      <c r="M48" s="57">
        <f>AĞUSTOS!T44</f>
        <v>0</v>
      </c>
      <c r="N48" s="577" t="str">
        <f>IF(AĞUSTOS!U44=" "," ",IF(AĞUSTOS!U44=0,"Alacak Bitti",AĞUSTOS!U44))</f>
        <v/>
      </c>
      <c r="O48" s="608"/>
      <c r="P48" s="560"/>
      <c r="Q48" s="560"/>
      <c r="R48" s="560"/>
      <c r="S48" s="560"/>
      <c r="T48" s="560"/>
      <c r="U48" s="560"/>
    </row>
    <row r="49" spans="1:21" ht="18" customHeight="1" x14ac:dyDescent="0.3">
      <c r="A49" s="510"/>
      <c r="B49" s="510"/>
      <c r="C49" s="510"/>
      <c r="D49" s="58">
        <f>AĞUSTOS!N45</f>
        <v>0</v>
      </c>
      <c r="E49" s="581">
        <f>AĞUSTOS!O45</f>
        <v>0</v>
      </c>
      <c r="F49" s="582"/>
      <c r="G49" s="59">
        <f>AĞUSTOS!P45</f>
        <v>0</v>
      </c>
      <c r="H49" s="583" t="str">
        <f>IF(AĞUSTOS!Q45=" "," ",IF(AĞUSTOS!Q45=0,"Borç Bitti",AĞUSTOS!Q45))</f>
        <v/>
      </c>
      <c r="I49" s="584"/>
      <c r="J49" s="60">
        <f>AĞUSTOS!R45</f>
        <v>0</v>
      </c>
      <c r="K49" s="581">
        <f>AĞUSTOS!S45</f>
        <v>0</v>
      </c>
      <c r="L49" s="582"/>
      <c r="M49" s="59">
        <f>AĞUSTOS!T45</f>
        <v>0</v>
      </c>
      <c r="N49" s="583" t="str">
        <f>IF(AĞUSTOS!U45=" "," ",IF(AĞUSTOS!U45=0,"Alacak Bitti",AĞUSTOS!U45))</f>
        <v/>
      </c>
      <c r="O49" s="609"/>
      <c r="P49" s="560"/>
      <c r="Q49" s="560"/>
      <c r="R49" s="560"/>
      <c r="S49" s="560"/>
      <c r="T49" s="560"/>
      <c r="U49" s="560"/>
    </row>
    <row r="50" spans="1:21" ht="18" customHeight="1" x14ac:dyDescent="0.3">
      <c r="A50" s="510"/>
      <c r="B50" s="510"/>
      <c r="C50" s="510"/>
      <c r="D50" s="47">
        <f>AĞUSTOS!N46</f>
        <v>0</v>
      </c>
      <c r="E50" s="575">
        <f>AĞUSTOS!O46</f>
        <v>0</v>
      </c>
      <c r="F50" s="576"/>
      <c r="G50" s="57">
        <f>AĞUSTOS!P46</f>
        <v>0</v>
      </c>
      <c r="H50" s="577" t="str">
        <f>IF(AĞUSTOS!Q46=" "," ",IF(AĞUSTOS!Q46=0,"Borç Bitti",AĞUSTOS!Q46))</f>
        <v/>
      </c>
      <c r="I50" s="578"/>
      <c r="J50" s="51">
        <f>AĞUSTOS!R46</f>
        <v>0</v>
      </c>
      <c r="K50" s="575">
        <f>AĞUSTOS!S46</f>
        <v>0</v>
      </c>
      <c r="L50" s="576"/>
      <c r="M50" s="57">
        <f>AĞUSTOS!T46</f>
        <v>0</v>
      </c>
      <c r="N50" s="577" t="str">
        <f>IF(AĞUSTOS!U46=" "," ",IF(AĞUSTOS!U46=0,"Alacak Bitti",AĞUSTOS!U46))</f>
        <v/>
      </c>
      <c r="O50" s="608"/>
      <c r="P50" s="560"/>
      <c r="Q50" s="560"/>
      <c r="R50" s="560"/>
      <c r="S50" s="560"/>
      <c r="T50" s="560"/>
      <c r="U50" s="560"/>
    </row>
    <row r="51" spans="1:21" ht="18" customHeight="1" x14ac:dyDescent="0.3">
      <c r="A51" s="510"/>
      <c r="B51" s="510"/>
      <c r="C51" s="510"/>
      <c r="D51" s="58">
        <f>AĞUSTOS!N47</f>
        <v>0</v>
      </c>
      <c r="E51" s="581">
        <f>AĞUSTOS!O47</f>
        <v>0</v>
      </c>
      <c r="F51" s="582"/>
      <c r="G51" s="59">
        <f>AĞUSTOS!P47</f>
        <v>0</v>
      </c>
      <c r="H51" s="583" t="str">
        <f>IF(AĞUSTOS!Q47=" "," ",IF(AĞUSTOS!Q47=0,"Borç Bitti",AĞUSTOS!Q47))</f>
        <v/>
      </c>
      <c r="I51" s="584"/>
      <c r="J51" s="60">
        <f>AĞUSTOS!R47</f>
        <v>0</v>
      </c>
      <c r="K51" s="581">
        <f>AĞUSTOS!S47</f>
        <v>0</v>
      </c>
      <c r="L51" s="582"/>
      <c r="M51" s="59">
        <f>AĞUSTOS!T47</f>
        <v>0</v>
      </c>
      <c r="N51" s="583" t="str">
        <f>IF(AĞUSTOS!U47=" "," ",IF(AĞUSTOS!U47=0,"Alacak Bitti",AĞUSTOS!U47))</f>
        <v/>
      </c>
      <c r="O51" s="609"/>
      <c r="P51" s="560"/>
      <c r="Q51" s="560"/>
      <c r="R51" s="560"/>
      <c r="S51" s="560"/>
      <c r="T51" s="560"/>
      <c r="U51" s="560"/>
    </row>
    <row r="52" spans="1:21" ht="18" customHeight="1" x14ac:dyDescent="0.3">
      <c r="A52" s="510"/>
      <c r="B52" s="510"/>
      <c r="C52" s="510"/>
      <c r="D52" s="47">
        <f>AĞUSTOS!N48</f>
        <v>0</v>
      </c>
      <c r="E52" s="575">
        <f>AĞUSTOS!O48</f>
        <v>0</v>
      </c>
      <c r="F52" s="576"/>
      <c r="G52" s="57">
        <f>AĞUSTOS!P48</f>
        <v>0</v>
      </c>
      <c r="H52" s="577" t="str">
        <f>IF(AĞUSTOS!Q48=" "," ",IF(AĞUSTOS!Q48=0,"Borç Bitti",AĞUSTOS!Q48))</f>
        <v/>
      </c>
      <c r="I52" s="578"/>
      <c r="J52" s="51">
        <f>AĞUSTOS!R48</f>
        <v>0</v>
      </c>
      <c r="K52" s="575">
        <f>AĞUSTOS!S48</f>
        <v>0</v>
      </c>
      <c r="L52" s="576"/>
      <c r="M52" s="57">
        <f>AĞUSTOS!T48</f>
        <v>0</v>
      </c>
      <c r="N52" s="577" t="str">
        <f>IF(AĞUSTOS!U48=" "," ",IF(AĞUSTOS!U48=0,"Alacak Bitti",AĞUSTOS!U48))</f>
        <v/>
      </c>
      <c r="O52" s="608"/>
      <c r="P52" s="560"/>
      <c r="Q52" s="560"/>
      <c r="R52" s="560"/>
      <c r="S52" s="560"/>
      <c r="T52" s="560"/>
      <c r="U52" s="560"/>
    </row>
    <row r="53" spans="1:21" ht="18" customHeight="1" x14ac:dyDescent="0.3">
      <c r="A53" s="510"/>
      <c r="B53" s="510"/>
      <c r="C53" s="510"/>
      <c r="D53" s="58">
        <f>AĞUSTOS!N49</f>
        <v>0</v>
      </c>
      <c r="E53" s="581">
        <f>AĞUSTOS!O49</f>
        <v>0</v>
      </c>
      <c r="F53" s="582"/>
      <c r="G53" s="59">
        <f>AĞUSTOS!P49</f>
        <v>0</v>
      </c>
      <c r="H53" s="583" t="str">
        <f>IF(AĞUSTOS!Q49=" "," ",IF(AĞUSTOS!Q49=0,"Borç Bitti",AĞUSTOS!Q49))</f>
        <v/>
      </c>
      <c r="I53" s="584"/>
      <c r="J53" s="60">
        <f>AĞUSTOS!R49</f>
        <v>0</v>
      </c>
      <c r="K53" s="581">
        <f>AĞUSTOS!S49</f>
        <v>0</v>
      </c>
      <c r="L53" s="582"/>
      <c r="M53" s="59">
        <f>AĞUSTOS!T49</f>
        <v>0</v>
      </c>
      <c r="N53" s="583" t="str">
        <f>IF(AĞUSTOS!U49=" "," ",IF(AĞUSTOS!U49=0,"Alacak Bitti",AĞUSTOS!U49))</f>
        <v/>
      </c>
      <c r="O53" s="609"/>
      <c r="P53" s="560"/>
      <c r="Q53" s="560"/>
      <c r="R53" s="560"/>
      <c r="S53" s="560"/>
      <c r="T53" s="560"/>
      <c r="U53" s="560"/>
    </row>
    <row r="54" spans="1:21" ht="18" customHeight="1" x14ac:dyDescent="0.3">
      <c r="A54" s="510"/>
      <c r="B54" s="510"/>
      <c r="C54" s="510"/>
      <c r="D54" s="47">
        <f>AĞUSTOS!N50</f>
        <v>0</v>
      </c>
      <c r="E54" s="575">
        <f>AĞUSTOS!O50</f>
        <v>0</v>
      </c>
      <c r="F54" s="576"/>
      <c r="G54" s="57">
        <f>AĞUSTOS!P50</f>
        <v>0</v>
      </c>
      <c r="H54" s="577" t="str">
        <f>IF(AĞUSTOS!Q50=" "," ",IF(AĞUSTOS!Q50=0,"Borç Bitti",AĞUSTOS!Q50))</f>
        <v/>
      </c>
      <c r="I54" s="578"/>
      <c r="J54" s="51">
        <f>AĞUSTOS!R50</f>
        <v>0</v>
      </c>
      <c r="K54" s="575">
        <f>AĞUSTOS!S50</f>
        <v>0</v>
      </c>
      <c r="L54" s="576"/>
      <c r="M54" s="57">
        <f>AĞUSTOS!T50</f>
        <v>0</v>
      </c>
      <c r="N54" s="577" t="str">
        <f>IF(AĞUSTOS!U50=" "," ",IF(AĞUSTOS!U50=0,"Alacak Bitti",AĞUSTOS!U50))</f>
        <v/>
      </c>
      <c r="O54" s="608"/>
      <c r="P54" s="560"/>
      <c r="Q54" s="560"/>
      <c r="R54" s="560"/>
      <c r="S54" s="560"/>
      <c r="T54" s="560"/>
      <c r="U54" s="560"/>
    </row>
    <row r="55" spans="1:21" ht="18" customHeight="1" x14ac:dyDescent="0.3">
      <c r="A55" s="510"/>
      <c r="B55" s="510"/>
      <c r="C55" s="510"/>
      <c r="D55" s="58">
        <f>AĞUSTOS!N51</f>
        <v>0</v>
      </c>
      <c r="E55" s="581">
        <f>AĞUSTOS!O51</f>
        <v>0</v>
      </c>
      <c r="F55" s="582"/>
      <c r="G55" s="59">
        <f>AĞUSTOS!P51</f>
        <v>0</v>
      </c>
      <c r="H55" s="583" t="str">
        <f>IF(AĞUSTOS!Q51=" "," ",IF(AĞUSTOS!Q51=0,"Borç Bitti",AĞUSTOS!Q51))</f>
        <v/>
      </c>
      <c r="I55" s="584"/>
      <c r="J55" s="60">
        <f>AĞUSTOS!R51</f>
        <v>0</v>
      </c>
      <c r="K55" s="581">
        <f>AĞUSTOS!S51</f>
        <v>0</v>
      </c>
      <c r="L55" s="582"/>
      <c r="M55" s="59">
        <f>AĞUSTOS!T51</f>
        <v>0</v>
      </c>
      <c r="N55" s="583" t="str">
        <f>IF(AĞUSTOS!U51=" "," ",IF(AĞUSTOS!U51=0,"Alacak Bitti",AĞUSTOS!U51))</f>
        <v/>
      </c>
      <c r="O55" s="609"/>
      <c r="P55" s="560"/>
      <c r="Q55" s="560"/>
      <c r="R55" s="560"/>
      <c r="S55" s="560"/>
      <c r="T55" s="560"/>
      <c r="U55" s="560"/>
    </row>
    <row r="56" spans="1:21" ht="18" customHeight="1" x14ac:dyDescent="0.3">
      <c r="A56" s="510"/>
      <c r="B56" s="510"/>
      <c r="C56" s="510"/>
      <c r="D56" s="47">
        <f>AĞUSTOS!N52</f>
        <v>0</v>
      </c>
      <c r="E56" s="575">
        <f>AĞUSTOS!O52</f>
        <v>0</v>
      </c>
      <c r="F56" s="576"/>
      <c r="G56" s="57">
        <f>AĞUSTOS!P52</f>
        <v>0</v>
      </c>
      <c r="H56" s="577" t="str">
        <f>IF(AĞUSTOS!Q52=" "," ",IF(AĞUSTOS!Q52=0,"Borç Bitti",AĞUSTOS!Q52))</f>
        <v/>
      </c>
      <c r="I56" s="578"/>
      <c r="J56" s="51">
        <f>AĞUSTOS!R52</f>
        <v>0</v>
      </c>
      <c r="K56" s="575">
        <f>AĞUSTOS!S52</f>
        <v>0</v>
      </c>
      <c r="L56" s="576"/>
      <c r="M56" s="57">
        <f>AĞUSTOS!T52</f>
        <v>0</v>
      </c>
      <c r="N56" s="577" t="str">
        <f>IF(AĞUSTOS!U52=" "," ",IF(AĞUSTOS!U52=0,"Alacak Bitti",AĞUSTOS!U52))</f>
        <v/>
      </c>
      <c r="O56" s="608"/>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D59:O59"/>
    <mergeCell ref="D62:O93"/>
    <mergeCell ref="E56:F56"/>
    <mergeCell ref="H56:I56"/>
    <mergeCell ref="K56:L56"/>
    <mergeCell ref="N56:O56"/>
    <mergeCell ref="D57:O57"/>
    <mergeCell ref="D58:O58"/>
    <mergeCell ref="E54:F54"/>
    <mergeCell ref="H54:I54"/>
    <mergeCell ref="K54:L54"/>
    <mergeCell ref="N54:O54"/>
    <mergeCell ref="E55:F55"/>
    <mergeCell ref="H55:I55"/>
    <mergeCell ref="K55:L55"/>
    <mergeCell ref="N55:O55"/>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A1:C93"/>
    <mergeCell ref="D1:O3"/>
    <mergeCell ref="E12:F12"/>
    <mergeCell ref="H12:I12"/>
    <mergeCell ref="K12:L12"/>
    <mergeCell ref="N12:O12"/>
    <mergeCell ref="E13:F13"/>
    <mergeCell ref="H13:I13"/>
    <mergeCell ref="K13:L13"/>
    <mergeCell ref="N13:O13"/>
    <mergeCell ref="D10:I10"/>
    <mergeCell ref="J10:O10"/>
    <mergeCell ref="E11:F11"/>
    <mergeCell ref="H11:I11"/>
    <mergeCell ref="K11:L11"/>
    <mergeCell ref="N11:O11"/>
    <mergeCell ref="E16:F16"/>
    <mergeCell ref="H16:I16"/>
    <mergeCell ref="K16:L16"/>
    <mergeCell ref="N16:O16"/>
    <mergeCell ref="E17:F17"/>
    <mergeCell ref="H17:I17"/>
    <mergeCell ref="K17:L17"/>
    <mergeCell ref="N17:O17"/>
    <mergeCell ref="P1:U93"/>
    <mergeCell ref="V1:Y4"/>
    <mergeCell ref="D4:E4"/>
    <mergeCell ref="F4:O4"/>
    <mergeCell ref="D5:F5"/>
    <mergeCell ref="G5:I5"/>
    <mergeCell ref="J5:O9"/>
    <mergeCell ref="D6:E6"/>
    <mergeCell ref="G6:H6"/>
    <mergeCell ref="D7:E7"/>
    <mergeCell ref="G7:H7"/>
    <mergeCell ref="D8:E8"/>
    <mergeCell ref="G8:H8"/>
    <mergeCell ref="D9:E9"/>
    <mergeCell ref="G9:H9"/>
    <mergeCell ref="E14:F14"/>
    <mergeCell ref="H14:I14"/>
    <mergeCell ref="K14:L14"/>
    <mergeCell ref="N14:O14"/>
    <mergeCell ref="E15:F15"/>
    <mergeCell ref="H15:I15"/>
    <mergeCell ref="K15:L15"/>
    <mergeCell ref="N15:O15"/>
    <mergeCell ref="E20:F20"/>
  </mergeCells>
  <pageMargins left="0.7" right="0.7" top="0.75" bottom="0.75" header="0.3" footer="0.3"/>
  <pageSetup paperSize="9" scale="70" orientation="portrait" horizontalDpi="360" verticalDpi="36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ayfa35">
    <tabColor rgb="FF7030A0"/>
  </sheetPr>
  <dimension ref="A1:Z804"/>
  <sheetViews>
    <sheetView showZeros="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7.5546875" style="2" customWidth="1"/>
    <col min="5" max="5" width="12.88671875" style="2" customWidth="1"/>
    <col min="6" max="6" width="10.6640625" style="2" customWidth="1"/>
    <col min="7" max="7" width="7.5546875" style="2" customWidth="1"/>
    <col min="8" max="8" width="12.88671875" style="2" customWidth="1"/>
    <col min="9" max="9" width="10.6640625" style="2" customWidth="1"/>
    <col min="10" max="10" width="7.5546875" style="2" customWidth="1"/>
    <col min="11" max="11" width="12.88671875" style="2" customWidth="1"/>
    <col min="12" max="12" width="10.6640625" style="2" customWidth="1"/>
    <col min="13" max="13" width="7.5546875" style="2" customWidth="1"/>
    <col min="14" max="14" width="12.88671875" style="2" customWidth="1"/>
    <col min="15" max="20" width="10.6640625" style="2" customWidth="1"/>
    <col min="21" max="21" width="12.664062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EYLÜL!N1&amp;" "&amp;"AYI GELİR GİDER DURUM RAPORU"</f>
        <v>EYLÜL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EYLÜL!B3</f>
        <v>0</v>
      </c>
      <c r="G5" s="559" t="str">
        <f>AYARLAR!B8</f>
        <v>TOPLAM GELİR</v>
      </c>
      <c r="H5" s="559"/>
      <c r="I5" s="41">
        <f>EYLÜL!D1</f>
        <v>0</v>
      </c>
      <c r="J5" s="566"/>
      <c r="K5" s="566"/>
      <c r="L5" s="566"/>
      <c r="M5" s="566"/>
      <c r="N5" s="566"/>
      <c r="O5" s="567"/>
      <c r="P5" s="560"/>
      <c r="Q5" s="560"/>
      <c r="R5" s="560"/>
      <c r="S5" s="560"/>
      <c r="T5" s="560"/>
      <c r="U5" s="560"/>
      <c r="V5" s="206"/>
      <c r="W5" s="7" t="s">
        <v>37</v>
      </c>
      <c r="X5" s="7" t="s">
        <v>38</v>
      </c>
      <c r="Y5" s="7" t="s">
        <v>21</v>
      </c>
      <c r="Z5" s="8"/>
    </row>
    <row r="6" spans="1:26" ht="24.9" customHeight="1" x14ac:dyDescent="0.3">
      <c r="A6" s="510"/>
      <c r="B6" s="510"/>
      <c r="C6" s="510"/>
      <c r="D6" s="559" t="str">
        <f>AYARLAR!E10</f>
        <v>EV TOPLAM GİDER</v>
      </c>
      <c r="E6" s="559"/>
      <c r="F6" s="40">
        <f>EYLÜL!E3</f>
        <v>0</v>
      </c>
      <c r="G6" s="559" t="str">
        <f>AYARLAR!H8</f>
        <v>TOPLAM GİDER</v>
      </c>
      <c r="H6" s="559"/>
      <c r="I6" s="41">
        <f>EYLÜL!J1</f>
        <v>0</v>
      </c>
      <c r="J6" s="568"/>
      <c r="K6" s="568"/>
      <c r="L6" s="568"/>
      <c r="M6" s="568"/>
      <c r="N6" s="568"/>
      <c r="O6" s="569"/>
      <c r="P6" s="560"/>
      <c r="Q6" s="560"/>
      <c r="R6" s="560"/>
      <c r="S6" s="560"/>
      <c r="T6" s="560"/>
      <c r="U6" s="560"/>
      <c r="V6" s="203" t="s">
        <v>31</v>
      </c>
      <c r="W6" s="203">
        <f>TEMMUZ!D1</f>
        <v>0</v>
      </c>
      <c r="X6" s="203">
        <f>TEMMUZ!J1</f>
        <v>0</v>
      </c>
      <c r="Y6" s="203">
        <f>TEMMUZ!P5</f>
        <v>0</v>
      </c>
      <c r="Z6" s="8"/>
    </row>
    <row r="7" spans="1:26" ht="24.9" customHeight="1" x14ac:dyDescent="0.3">
      <c r="A7" s="510"/>
      <c r="B7" s="510"/>
      <c r="C7" s="510"/>
      <c r="D7" s="559" t="str">
        <f>AYARLAR!H10</f>
        <v>İŞ TOPLAM GELİR</v>
      </c>
      <c r="E7" s="559"/>
      <c r="F7" s="40">
        <f>EYLÜL!H3</f>
        <v>0</v>
      </c>
      <c r="G7" s="559" t="str">
        <f>"ÖNCEKİ AYDAN"&amp;" "&amp;AYARLAR!N10</f>
        <v>ÖNCEKİ AYDAN DEVİR</v>
      </c>
      <c r="H7" s="559"/>
      <c r="I7" s="41">
        <f>EYLÜL!P4</f>
        <v>0</v>
      </c>
      <c r="J7" s="568"/>
      <c r="K7" s="568"/>
      <c r="L7" s="568"/>
      <c r="M7" s="568"/>
      <c r="N7" s="568"/>
      <c r="O7" s="569"/>
      <c r="P7" s="560"/>
      <c r="Q7" s="560"/>
      <c r="R7" s="560"/>
      <c r="S7" s="560"/>
      <c r="T7" s="560"/>
      <c r="U7" s="560"/>
      <c r="V7" s="203" t="s">
        <v>32</v>
      </c>
      <c r="W7" s="203">
        <f>AĞUSTOS!D1</f>
        <v>0</v>
      </c>
      <c r="X7" s="203">
        <f>AĞUSTOS!J1</f>
        <v>0</v>
      </c>
      <c r="Y7" s="203">
        <f>AĞUSTOS!P5</f>
        <v>0</v>
      </c>
      <c r="Z7" s="8"/>
    </row>
    <row r="8" spans="1:26" ht="24.9" customHeight="1" x14ac:dyDescent="0.3">
      <c r="A8" s="510"/>
      <c r="B8" s="510"/>
      <c r="C8" s="510"/>
      <c r="D8" s="559" t="str">
        <f>AYARLAR!K10</f>
        <v>İŞ TOPLAM GİDER</v>
      </c>
      <c r="E8" s="559"/>
      <c r="F8" s="40">
        <f>EYLÜL!K3</f>
        <v>0</v>
      </c>
      <c r="G8" s="559" t="str">
        <f>AYARLAR!N11&amp;" "&amp;"'DAKİ PARA"</f>
        <v>KASA 'DAKİ PARA</v>
      </c>
      <c r="H8" s="559"/>
      <c r="I8" s="41">
        <f>EYLÜL!P5</f>
        <v>0</v>
      </c>
      <c r="J8" s="568"/>
      <c r="K8" s="568"/>
      <c r="L8" s="568"/>
      <c r="M8" s="568"/>
      <c r="N8" s="568"/>
      <c r="O8" s="569"/>
      <c r="P8" s="560"/>
      <c r="Q8" s="560"/>
      <c r="R8" s="560"/>
      <c r="S8" s="560"/>
      <c r="T8" s="560"/>
      <c r="U8" s="560"/>
      <c r="V8" s="203" t="s">
        <v>3</v>
      </c>
      <c r="W8" s="203">
        <f>EYLÜL!D1</f>
        <v>0</v>
      </c>
      <c r="X8" s="203">
        <f>EYLÜL!J1</f>
        <v>0</v>
      </c>
      <c r="Y8" s="203">
        <f>EYLÜL!P5</f>
        <v>0</v>
      </c>
      <c r="Z8" s="8"/>
    </row>
    <row r="9" spans="1:26" ht="24.9" customHeight="1" x14ac:dyDescent="0.3">
      <c r="A9" s="510"/>
      <c r="B9" s="510"/>
      <c r="C9" s="510"/>
      <c r="D9" s="42" t="s">
        <v>45</v>
      </c>
      <c r="E9" s="43">
        <f>EYLÜL!P2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47">
        <f>EYLÜL!B8</f>
        <v>0</v>
      </c>
      <c r="E12" s="48">
        <f>EYLÜL!C8</f>
        <v>0</v>
      </c>
      <c r="F12" s="49">
        <f>EYLÜL!D8</f>
        <v>0</v>
      </c>
      <c r="G12" s="47">
        <f>EYLÜL!E8</f>
        <v>0</v>
      </c>
      <c r="H12" s="48">
        <f>EYLÜL!F8</f>
        <v>0</v>
      </c>
      <c r="I12" s="50">
        <f>EYLÜL!G8</f>
        <v>0</v>
      </c>
      <c r="J12" s="51">
        <f>EYLÜL!H8</f>
        <v>0</v>
      </c>
      <c r="K12" s="48">
        <f>EYLÜL!I8</f>
        <v>0</v>
      </c>
      <c r="L12" s="49">
        <f>EYLÜL!J8</f>
        <v>0</v>
      </c>
      <c r="M12" s="47">
        <f>EYLÜL!K8</f>
        <v>0</v>
      </c>
      <c r="N12" s="48">
        <f>EYLÜL!L8</f>
        <v>0</v>
      </c>
      <c r="O12" s="49">
        <f>EYLÜL!M8</f>
        <v>0</v>
      </c>
      <c r="P12" s="560"/>
      <c r="Q12" s="560"/>
      <c r="R12" s="560"/>
      <c r="S12" s="560"/>
      <c r="T12" s="560"/>
      <c r="U12" s="560"/>
    </row>
    <row r="13" spans="1:26" ht="18" customHeight="1" x14ac:dyDescent="0.3">
      <c r="A13" s="510"/>
      <c r="B13" s="510"/>
      <c r="C13" s="510"/>
      <c r="D13" s="58">
        <f>EYLÜL!B9</f>
        <v>0</v>
      </c>
      <c r="E13" s="61">
        <f>EYLÜL!C9</f>
        <v>0</v>
      </c>
      <c r="F13" s="62">
        <f>EYLÜL!D9</f>
        <v>0</v>
      </c>
      <c r="G13" s="58">
        <f>EYLÜL!E9</f>
        <v>0</v>
      </c>
      <c r="H13" s="61">
        <f>EYLÜL!F9</f>
        <v>0</v>
      </c>
      <c r="I13" s="63">
        <f>EYLÜL!G9</f>
        <v>0</v>
      </c>
      <c r="J13" s="60">
        <f>EYLÜL!H9</f>
        <v>0</v>
      </c>
      <c r="K13" s="61">
        <f>EYLÜL!I9</f>
        <v>0</v>
      </c>
      <c r="L13" s="62">
        <f>EYLÜL!J9</f>
        <v>0</v>
      </c>
      <c r="M13" s="58">
        <f>EYLÜL!K9</f>
        <v>0</v>
      </c>
      <c r="N13" s="61">
        <f>EYLÜL!L9</f>
        <v>0</v>
      </c>
      <c r="O13" s="62">
        <f>EYLÜL!M9</f>
        <v>0</v>
      </c>
      <c r="P13" s="560"/>
      <c r="Q13" s="560"/>
      <c r="R13" s="560"/>
      <c r="S13" s="560"/>
      <c r="T13" s="560"/>
      <c r="U13" s="560"/>
    </row>
    <row r="14" spans="1:26" ht="18" customHeight="1" x14ac:dyDescent="0.3">
      <c r="A14" s="510"/>
      <c r="B14" s="510"/>
      <c r="C14" s="510"/>
      <c r="D14" s="47">
        <f>EYLÜL!B10</f>
        <v>0</v>
      </c>
      <c r="E14" s="48">
        <f>EYLÜL!C10</f>
        <v>0</v>
      </c>
      <c r="F14" s="49">
        <f>EYLÜL!D10</f>
        <v>0</v>
      </c>
      <c r="G14" s="47">
        <f>EYLÜL!E10</f>
        <v>0</v>
      </c>
      <c r="H14" s="48">
        <f>EYLÜL!F10</f>
        <v>0</v>
      </c>
      <c r="I14" s="50">
        <f>EYLÜL!G10</f>
        <v>0</v>
      </c>
      <c r="J14" s="51">
        <f>EYLÜL!H10</f>
        <v>0</v>
      </c>
      <c r="K14" s="48">
        <f>EYLÜL!I10</f>
        <v>0</v>
      </c>
      <c r="L14" s="49">
        <f>EYLÜL!J10</f>
        <v>0</v>
      </c>
      <c r="M14" s="47">
        <f>EYLÜL!K10</f>
        <v>0</v>
      </c>
      <c r="N14" s="48">
        <f>EYLÜL!L10</f>
        <v>0</v>
      </c>
      <c r="O14" s="49">
        <f>EYLÜL!M10</f>
        <v>0</v>
      </c>
      <c r="P14" s="560"/>
      <c r="Q14" s="560"/>
      <c r="R14" s="560"/>
      <c r="S14" s="560"/>
      <c r="T14" s="560"/>
      <c r="U14" s="560"/>
    </row>
    <row r="15" spans="1:26" ht="18" customHeight="1" x14ac:dyDescent="0.3">
      <c r="A15" s="510"/>
      <c r="B15" s="510"/>
      <c r="C15" s="510"/>
      <c r="D15" s="58">
        <f>EYLÜL!B11</f>
        <v>0</v>
      </c>
      <c r="E15" s="61">
        <f>EYLÜL!C11</f>
        <v>0</v>
      </c>
      <c r="F15" s="62">
        <f>EYLÜL!D11</f>
        <v>0</v>
      </c>
      <c r="G15" s="58">
        <f>EYLÜL!E11</f>
        <v>0</v>
      </c>
      <c r="H15" s="61">
        <f>EYLÜL!F11</f>
        <v>0</v>
      </c>
      <c r="I15" s="63">
        <f>EYLÜL!G11</f>
        <v>0</v>
      </c>
      <c r="J15" s="60">
        <f>EYLÜL!H11</f>
        <v>0</v>
      </c>
      <c r="K15" s="61">
        <f>EYLÜL!I11</f>
        <v>0</v>
      </c>
      <c r="L15" s="62">
        <f>EYLÜL!J11</f>
        <v>0</v>
      </c>
      <c r="M15" s="58">
        <f>EYLÜL!K11</f>
        <v>0</v>
      </c>
      <c r="N15" s="61">
        <f>EYLÜL!L11</f>
        <v>0</v>
      </c>
      <c r="O15" s="62">
        <f>EYLÜL!M11</f>
        <v>0</v>
      </c>
      <c r="P15" s="560"/>
      <c r="Q15" s="560"/>
      <c r="R15" s="560"/>
      <c r="S15" s="560"/>
      <c r="T15" s="560"/>
      <c r="U15" s="560"/>
    </row>
    <row r="16" spans="1:26" ht="18" customHeight="1" x14ac:dyDescent="0.3">
      <c r="A16" s="510"/>
      <c r="B16" s="510"/>
      <c r="C16" s="510"/>
      <c r="D16" s="47">
        <f>EYLÜL!B12</f>
        <v>0</v>
      </c>
      <c r="E16" s="48">
        <f>EYLÜL!C12</f>
        <v>0</v>
      </c>
      <c r="F16" s="49">
        <f>EYLÜL!D12</f>
        <v>0</v>
      </c>
      <c r="G16" s="47">
        <f>EYLÜL!E12</f>
        <v>0</v>
      </c>
      <c r="H16" s="48">
        <f>EYLÜL!F12</f>
        <v>0</v>
      </c>
      <c r="I16" s="50">
        <f>EYLÜL!G12</f>
        <v>0</v>
      </c>
      <c r="J16" s="51">
        <f>EYLÜL!H12</f>
        <v>0</v>
      </c>
      <c r="K16" s="48">
        <f>EYLÜL!I12</f>
        <v>0</v>
      </c>
      <c r="L16" s="49">
        <f>EYLÜL!J12</f>
        <v>0</v>
      </c>
      <c r="M16" s="47">
        <f>EYLÜL!K12</f>
        <v>0</v>
      </c>
      <c r="N16" s="48">
        <f>EYLÜL!L12</f>
        <v>0</v>
      </c>
      <c r="O16" s="49">
        <f>EYLÜL!M12</f>
        <v>0</v>
      </c>
      <c r="P16" s="560"/>
      <c r="Q16" s="560"/>
      <c r="R16" s="560"/>
      <c r="S16" s="560"/>
      <c r="T16" s="560"/>
      <c r="U16" s="560"/>
    </row>
    <row r="17" spans="1:21" ht="18" customHeight="1" x14ac:dyDescent="0.3">
      <c r="A17" s="510"/>
      <c r="B17" s="510"/>
      <c r="C17" s="510"/>
      <c r="D17" s="58">
        <f>EYLÜL!B13</f>
        <v>0</v>
      </c>
      <c r="E17" s="61">
        <f>EYLÜL!C13</f>
        <v>0</v>
      </c>
      <c r="F17" s="62">
        <f>EYLÜL!D13</f>
        <v>0</v>
      </c>
      <c r="G17" s="58">
        <f>EYLÜL!E13</f>
        <v>0</v>
      </c>
      <c r="H17" s="61">
        <f>EYLÜL!F13</f>
        <v>0</v>
      </c>
      <c r="I17" s="63">
        <f>EYLÜL!G13</f>
        <v>0</v>
      </c>
      <c r="J17" s="60">
        <f>EYLÜL!H13</f>
        <v>0</v>
      </c>
      <c r="K17" s="61">
        <f>EYLÜL!I13</f>
        <v>0</v>
      </c>
      <c r="L17" s="62">
        <f>EYLÜL!J13</f>
        <v>0</v>
      </c>
      <c r="M17" s="58">
        <f>EYLÜL!K13</f>
        <v>0</v>
      </c>
      <c r="N17" s="61">
        <f>EYLÜL!L13</f>
        <v>0</v>
      </c>
      <c r="O17" s="62">
        <f>EYLÜL!M13</f>
        <v>0</v>
      </c>
      <c r="P17" s="560"/>
      <c r="Q17" s="560"/>
      <c r="R17" s="560"/>
      <c r="S17" s="560"/>
      <c r="T17" s="560"/>
      <c r="U17" s="560"/>
    </row>
    <row r="18" spans="1:21" ht="18" customHeight="1" x14ac:dyDescent="0.3">
      <c r="A18" s="510"/>
      <c r="B18" s="510"/>
      <c r="C18" s="510"/>
      <c r="D18" s="47">
        <f>EYLÜL!B14</f>
        <v>0</v>
      </c>
      <c r="E18" s="48">
        <f>EYLÜL!C14</f>
        <v>0</v>
      </c>
      <c r="F18" s="49">
        <f>EYLÜL!D14</f>
        <v>0</v>
      </c>
      <c r="G18" s="47">
        <f>EYLÜL!E14</f>
        <v>0</v>
      </c>
      <c r="H18" s="48">
        <f>EYLÜL!F14</f>
        <v>0</v>
      </c>
      <c r="I18" s="50">
        <f>EYLÜL!G14</f>
        <v>0</v>
      </c>
      <c r="J18" s="51">
        <f>EYLÜL!H14</f>
        <v>0</v>
      </c>
      <c r="K18" s="48">
        <f>EYLÜL!I14</f>
        <v>0</v>
      </c>
      <c r="L18" s="49">
        <f>EYLÜL!J14</f>
        <v>0</v>
      </c>
      <c r="M18" s="47">
        <f>EYLÜL!K14</f>
        <v>0</v>
      </c>
      <c r="N18" s="48">
        <f>EYLÜL!L14</f>
        <v>0</v>
      </c>
      <c r="O18" s="49">
        <f>EYLÜL!M14</f>
        <v>0</v>
      </c>
      <c r="P18" s="560"/>
      <c r="Q18" s="560"/>
      <c r="R18" s="560"/>
      <c r="S18" s="560"/>
      <c r="T18" s="560"/>
      <c r="U18" s="560"/>
    </row>
    <row r="19" spans="1:21" ht="18" customHeight="1" x14ac:dyDescent="0.3">
      <c r="A19" s="510"/>
      <c r="B19" s="510"/>
      <c r="C19" s="510"/>
      <c r="D19" s="58">
        <f>EYLÜL!B15</f>
        <v>0</v>
      </c>
      <c r="E19" s="61">
        <f>EYLÜL!C15</f>
        <v>0</v>
      </c>
      <c r="F19" s="62">
        <f>EYLÜL!D15</f>
        <v>0</v>
      </c>
      <c r="G19" s="58">
        <f>EYLÜL!E15</f>
        <v>0</v>
      </c>
      <c r="H19" s="61">
        <f>EYLÜL!F15</f>
        <v>0</v>
      </c>
      <c r="I19" s="63">
        <f>EYLÜL!G15</f>
        <v>0</v>
      </c>
      <c r="J19" s="60">
        <f>EYLÜL!H15</f>
        <v>0</v>
      </c>
      <c r="K19" s="61">
        <f>EYLÜL!I15</f>
        <v>0</v>
      </c>
      <c r="L19" s="62">
        <f>EYLÜL!J15</f>
        <v>0</v>
      </c>
      <c r="M19" s="58">
        <f>EYLÜL!K15</f>
        <v>0</v>
      </c>
      <c r="N19" s="61">
        <f>EYLÜL!L15</f>
        <v>0</v>
      </c>
      <c r="O19" s="62">
        <f>EYLÜL!M15</f>
        <v>0</v>
      </c>
      <c r="P19" s="560"/>
      <c r="Q19" s="560"/>
      <c r="R19" s="560"/>
      <c r="S19" s="560"/>
      <c r="T19" s="560"/>
      <c r="U19" s="560"/>
    </row>
    <row r="20" spans="1:21" ht="18" customHeight="1" x14ac:dyDescent="0.3">
      <c r="A20" s="510"/>
      <c r="B20" s="510"/>
      <c r="C20" s="510"/>
      <c r="D20" s="47">
        <f>EYLÜL!B16</f>
        <v>0</v>
      </c>
      <c r="E20" s="48">
        <f>EYLÜL!C16</f>
        <v>0</v>
      </c>
      <c r="F20" s="49">
        <f>EYLÜL!D16</f>
        <v>0</v>
      </c>
      <c r="G20" s="47">
        <f>EYLÜL!E16</f>
        <v>0</v>
      </c>
      <c r="H20" s="48">
        <f>EYLÜL!F16</f>
        <v>0</v>
      </c>
      <c r="I20" s="50">
        <f>EYLÜL!G16</f>
        <v>0</v>
      </c>
      <c r="J20" s="51">
        <f>EYLÜL!H16</f>
        <v>0</v>
      </c>
      <c r="K20" s="48">
        <f>EYLÜL!I16</f>
        <v>0</v>
      </c>
      <c r="L20" s="49">
        <f>EYLÜL!J16</f>
        <v>0</v>
      </c>
      <c r="M20" s="47">
        <f>EYLÜL!K16</f>
        <v>0</v>
      </c>
      <c r="N20" s="48">
        <f>EYLÜL!L16</f>
        <v>0</v>
      </c>
      <c r="O20" s="49">
        <f>EYLÜL!M16</f>
        <v>0</v>
      </c>
      <c r="P20" s="560"/>
      <c r="Q20" s="560"/>
      <c r="R20" s="560"/>
      <c r="S20" s="560"/>
      <c r="T20" s="560"/>
      <c r="U20" s="560"/>
    </row>
    <row r="21" spans="1:21" ht="18" customHeight="1" x14ac:dyDescent="0.3">
      <c r="A21" s="510"/>
      <c r="B21" s="510"/>
      <c r="C21" s="510"/>
      <c r="D21" s="58">
        <f>EYLÜL!B17</f>
        <v>0</v>
      </c>
      <c r="E21" s="61">
        <f>EYLÜL!C17</f>
        <v>0</v>
      </c>
      <c r="F21" s="62">
        <f>EYLÜL!D17</f>
        <v>0</v>
      </c>
      <c r="G21" s="58">
        <f>EYLÜL!E17</f>
        <v>0</v>
      </c>
      <c r="H21" s="61">
        <f>EYLÜL!F17</f>
        <v>0</v>
      </c>
      <c r="I21" s="63">
        <f>EYLÜL!G17</f>
        <v>0</v>
      </c>
      <c r="J21" s="60">
        <f>EYLÜL!H17</f>
        <v>0</v>
      </c>
      <c r="K21" s="61">
        <f>EYLÜL!I17</f>
        <v>0</v>
      </c>
      <c r="L21" s="62">
        <f>EYLÜL!J17</f>
        <v>0</v>
      </c>
      <c r="M21" s="58">
        <f>EYLÜL!K17</f>
        <v>0</v>
      </c>
      <c r="N21" s="61">
        <f>EYLÜL!L17</f>
        <v>0</v>
      </c>
      <c r="O21" s="62">
        <f>EYLÜL!M17</f>
        <v>0</v>
      </c>
      <c r="P21" s="560"/>
      <c r="Q21" s="560"/>
      <c r="R21" s="560"/>
      <c r="S21" s="560"/>
      <c r="T21" s="560"/>
      <c r="U21" s="560"/>
    </row>
    <row r="22" spans="1:21" ht="18" customHeight="1" x14ac:dyDescent="0.3">
      <c r="A22" s="510"/>
      <c r="B22" s="510"/>
      <c r="C22" s="510"/>
      <c r="D22" s="47">
        <f>EYLÜL!B18</f>
        <v>0</v>
      </c>
      <c r="E22" s="48">
        <f>EYLÜL!C18</f>
        <v>0</v>
      </c>
      <c r="F22" s="49">
        <f>EYLÜL!D18</f>
        <v>0</v>
      </c>
      <c r="G22" s="47">
        <f>EYLÜL!E18</f>
        <v>0</v>
      </c>
      <c r="H22" s="48">
        <f>EYLÜL!F18</f>
        <v>0</v>
      </c>
      <c r="I22" s="50">
        <f>EYLÜL!G18</f>
        <v>0</v>
      </c>
      <c r="J22" s="51">
        <f>EYLÜL!H18</f>
        <v>0</v>
      </c>
      <c r="K22" s="48">
        <f>EYLÜL!I18</f>
        <v>0</v>
      </c>
      <c r="L22" s="49">
        <f>EYLÜL!J18</f>
        <v>0</v>
      </c>
      <c r="M22" s="47">
        <f>EYLÜL!K18</f>
        <v>0</v>
      </c>
      <c r="N22" s="48">
        <f>EYLÜL!L18</f>
        <v>0</v>
      </c>
      <c r="O22" s="49">
        <f>EYLÜL!M18</f>
        <v>0</v>
      </c>
      <c r="P22" s="560"/>
      <c r="Q22" s="560"/>
      <c r="R22" s="560"/>
      <c r="S22" s="560"/>
      <c r="T22" s="560"/>
      <c r="U22" s="560"/>
    </row>
    <row r="23" spans="1:21" ht="18" customHeight="1" x14ac:dyDescent="0.3">
      <c r="A23" s="510"/>
      <c r="B23" s="510"/>
      <c r="C23" s="510"/>
      <c r="D23" s="58">
        <f>EYLÜL!B19</f>
        <v>0</v>
      </c>
      <c r="E23" s="61">
        <f>EYLÜL!C19</f>
        <v>0</v>
      </c>
      <c r="F23" s="62">
        <f>EYLÜL!D19</f>
        <v>0</v>
      </c>
      <c r="G23" s="58">
        <f>EYLÜL!E19</f>
        <v>0</v>
      </c>
      <c r="H23" s="61">
        <f>EYLÜL!F19</f>
        <v>0</v>
      </c>
      <c r="I23" s="63">
        <f>EYLÜL!G19</f>
        <v>0</v>
      </c>
      <c r="J23" s="60">
        <f>EYLÜL!H19</f>
        <v>0</v>
      </c>
      <c r="K23" s="61">
        <f>EYLÜL!I19</f>
        <v>0</v>
      </c>
      <c r="L23" s="62">
        <f>EYLÜL!J19</f>
        <v>0</v>
      </c>
      <c r="M23" s="58">
        <f>EYLÜL!K19</f>
        <v>0</v>
      </c>
      <c r="N23" s="61">
        <f>EYLÜL!L19</f>
        <v>0</v>
      </c>
      <c r="O23" s="62">
        <f>EYLÜL!M19</f>
        <v>0</v>
      </c>
      <c r="P23" s="560"/>
      <c r="Q23" s="560"/>
      <c r="R23" s="560"/>
      <c r="S23" s="560"/>
      <c r="T23" s="560"/>
      <c r="U23" s="560"/>
    </row>
    <row r="24" spans="1:21" ht="18" customHeight="1" x14ac:dyDescent="0.3">
      <c r="A24" s="510"/>
      <c r="B24" s="510"/>
      <c r="C24" s="510"/>
      <c r="D24" s="47">
        <f>EYLÜL!B20</f>
        <v>0</v>
      </c>
      <c r="E24" s="48">
        <f>EYLÜL!C20</f>
        <v>0</v>
      </c>
      <c r="F24" s="49">
        <f>EYLÜL!D20</f>
        <v>0</v>
      </c>
      <c r="G24" s="47">
        <f>EYLÜL!E20</f>
        <v>0</v>
      </c>
      <c r="H24" s="48">
        <f>EYLÜL!F20</f>
        <v>0</v>
      </c>
      <c r="I24" s="50">
        <f>EYLÜL!G20</f>
        <v>0</v>
      </c>
      <c r="J24" s="51">
        <f>EYLÜL!H20</f>
        <v>0</v>
      </c>
      <c r="K24" s="48">
        <f>EYLÜL!I20</f>
        <v>0</v>
      </c>
      <c r="L24" s="49">
        <f>EYLÜL!J20</f>
        <v>0</v>
      </c>
      <c r="M24" s="47">
        <f>EYLÜL!K20</f>
        <v>0</v>
      </c>
      <c r="N24" s="48">
        <f>EYLÜL!L20</f>
        <v>0</v>
      </c>
      <c r="O24" s="49">
        <f>EYLÜL!M20</f>
        <v>0</v>
      </c>
      <c r="P24" s="560"/>
      <c r="Q24" s="560"/>
      <c r="R24" s="560"/>
      <c r="S24" s="560"/>
      <c r="T24" s="560"/>
      <c r="U24" s="560"/>
    </row>
    <row r="25" spans="1:21" ht="18" customHeight="1" x14ac:dyDescent="0.3">
      <c r="A25" s="510"/>
      <c r="B25" s="510"/>
      <c r="C25" s="510"/>
      <c r="D25" s="58">
        <f>EYLÜL!B21</f>
        <v>0</v>
      </c>
      <c r="E25" s="61">
        <f>EYLÜL!C21</f>
        <v>0</v>
      </c>
      <c r="F25" s="62">
        <f>EYLÜL!D21</f>
        <v>0</v>
      </c>
      <c r="G25" s="58">
        <f>EYLÜL!E21</f>
        <v>0</v>
      </c>
      <c r="H25" s="61">
        <f>EYLÜL!F21</f>
        <v>0</v>
      </c>
      <c r="I25" s="63">
        <f>EYLÜL!G21</f>
        <v>0</v>
      </c>
      <c r="J25" s="60">
        <f>EYLÜL!H21</f>
        <v>0</v>
      </c>
      <c r="K25" s="61">
        <f>EYLÜL!I21</f>
        <v>0</v>
      </c>
      <c r="L25" s="62">
        <f>EYLÜL!J21</f>
        <v>0</v>
      </c>
      <c r="M25" s="58">
        <f>EYLÜL!K21</f>
        <v>0</v>
      </c>
      <c r="N25" s="61">
        <f>EYLÜL!L21</f>
        <v>0</v>
      </c>
      <c r="O25" s="62">
        <f>EYLÜL!M21</f>
        <v>0</v>
      </c>
      <c r="P25" s="560"/>
      <c r="Q25" s="560"/>
      <c r="R25" s="560"/>
      <c r="S25" s="560"/>
      <c r="T25" s="560"/>
      <c r="U25" s="560"/>
    </row>
    <row r="26" spans="1:21" ht="18" customHeight="1" x14ac:dyDescent="0.3">
      <c r="A26" s="510"/>
      <c r="B26" s="510"/>
      <c r="C26" s="510"/>
      <c r="D26" s="47">
        <f>EYLÜL!B22</f>
        <v>0</v>
      </c>
      <c r="E26" s="48">
        <f>EYLÜL!C22</f>
        <v>0</v>
      </c>
      <c r="F26" s="49">
        <f>EYLÜL!D22</f>
        <v>0</v>
      </c>
      <c r="G26" s="47">
        <f>EYLÜL!E22</f>
        <v>0</v>
      </c>
      <c r="H26" s="48">
        <f>EYLÜL!F22</f>
        <v>0</v>
      </c>
      <c r="I26" s="50">
        <f>EYLÜL!G22</f>
        <v>0</v>
      </c>
      <c r="J26" s="51">
        <f>EYLÜL!H22</f>
        <v>0</v>
      </c>
      <c r="K26" s="48">
        <f>EYLÜL!I22</f>
        <v>0</v>
      </c>
      <c r="L26" s="49">
        <f>EYLÜL!J22</f>
        <v>0</v>
      </c>
      <c r="M26" s="47">
        <f>EYLÜL!K22</f>
        <v>0</v>
      </c>
      <c r="N26" s="48">
        <f>EYLÜL!L22</f>
        <v>0</v>
      </c>
      <c r="O26" s="49">
        <f>EYLÜL!M22</f>
        <v>0</v>
      </c>
      <c r="P26" s="560"/>
      <c r="Q26" s="560"/>
      <c r="R26" s="560"/>
      <c r="S26" s="560"/>
      <c r="T26" s="560"/>
      <c r="U26" s="560"/>
    </row>
    <row r="27" spans="1:21" ht="18" customHeight="1" x14ac:dyDescent="0.3">
      <c r="A27" s="510"/>
      <c r="B27" s="510"/>
      <c r="C27" s="510"/>
      <c r="D27" s="58">
        <f>EYLÜL!B23</f>
        <v>0</v>
      </c>
      <c r="E27" s="61">
        <f>EYLÜL!C23</f>
        <v>0</v>
      </c>
      <c r="F27" s="62">
        <f>EYLÜL!D23</f>
        <v>0</v>
      </c>
      <c r="G27" s="58">
        <f>EYLÜL!E23</f>
        <v>0</v>
      </c>
      <c r="H27" s="61">
        <f>EYLÜL!F23</f>
        <v>0</v>
      </c>
      <c r="I27" s="63">
        <f>EYLÜL!G23</f>
        <v>0</v>
      </c>
      <c r="J27" s="60">
        <f>EYLÜL!H23</f>
        <v>0</v>
      </c>
      <c r="K27" s="61">
        <f>EYLÜL!I23</f>
        <v>0</v>
      </c>
      <c r="L27" s="62">
        <f>EYLÜL!J23</f>
        <v>0</v>
      </c>
      <c r="M27" s="58">
        <f>EYLÜL!K23</f>
        <v>0</v>
      </c>
      <c r="N27" s="61">
        <f>EYLÜL!L23</f>
        <v>0</v>
      </c>
      <c r="O27" s="62">
        <f>EYLÜL!M23</f>
        <v>0</v>
      </c>
      <c r="P27" s="560"/>
      <c r="Q27" s="560"/>
      <c r="R27" s="560"/>
      <c r="S27" s="560"/>
      <c r="T27" s="560"/>
      <c r="U27" s="560"/>
    </row>
    <row r="28" spans="1:21" ht="18" customHeight="1" x14ac:dyDescent="0.3">
      <c r="A28" s="510"/>
      <c r="B28" s="510"/>
      <c r="C28" s="510"/>
      <c r="D28" s="47">
        <f>EYLÜL!B24</f>
        <v>0</v>
      </c>
      <c r="E28" s="48">
        <f>EYLÜL!C24</f>
        <v>0</v>
      </c>
      <c r="F28" s="49">
        <f>EYLÜL!D24</f>
        <v>0</v>
      </c>
      <c r="G28" s="47">
        <f>EYLÜL!E24</f>
        <v>0</v>
      </c>
      <c r="H28" s="48">
        <f>EYLÜL!F24</f>
        <v>0</v>
      </c>
      <c r="I28" s="50">
        <f>EYLÜL!G24</f>
        <v>0</v>
      </c>
      <c r="J28" s="51">
        <f>EYLÜL!H24</f>
        <v>0</v>
      </c>
      <c r="K28" s="48">
        <f>EYLÜL!I24</f>
        <v>0</v>
      </c>
      <c r="L28" s="49">
        <f>EYLÜL!J24</f>
        <v>0</v>
      </c>
      <c r="M28" s="47">
        <f>EYLÜL!K24</f>
        <v>0</v>
      </c>
      <c r="N28" s="48">
        <f>EYLÜL!L24</f>
        <v>0</v>
      </c>
      <c r="O28" s="49">
        <f>EYLÜL!M24</f>
        <v>0</v>
      </c>
      <c r="P28" s="560"/>
      <c r="Q28" s="560"/>
      <c r="R28" s="560"/>
      <c r="S28" s="560"/>
      <c r="T28" s="560"/>
      <c r="U28" s="560"/>
    </row>
    <row r="29" spans="1:21" ht="18" customHeight="1" x14ac:dyDescent="0.3">
      <c r="A29" s="510"/>
      <c r="B29" s="510"/>
      <c r="C29" s="510"/>
      <c r="D29" s="58">
        <f>EYLÜL!B25</f>
        <v>0</v>
      </c>
      <c r="E29" s="61">
        <f>EYLÜL!C25</f>
        <v>0</v>
      </c>
      <c r="F29" s="62">
        <f>EYLÜL!D25</f>
        <v>0</v>
      </c>
      <c r="G29" s="58">
        <f>EYLÜL!E25</f>
        <v>0</v>
      </c>
      <c r="H29" s="61">
        <f>EYLÜL!F25</f>
        <v>0</v>
      </c>
      <c r="I29" s="63">
        <f>EYLÜL!G25</f>
        <v>0</v>
      </c>
      <c r="J29" s="60">
        <f>EYLÜL!H25</f>
        <v>0</v>
      </c>
      <c r="K29" s="61">
        <f>EYLÜL!I25</f>
        <v>0</v>
      </c>
      <c r="L29" s="62">
        <f>EYLÜL!J25</f>
        <v>0</v>
      </c>
      <c r="M29" s="58">
        <f>EYLÜL!K25</f>
        <v>0</v>
      </c>
      <c r="N29" s="61">
        <f>EYLÜL!L25</f>
        <v>0</v>
      </c>
      <c r="O29" s="62">
        <f>EYLÜL!M25</f>
        <v>0</v>
      </c>
      <c r="P29" s="560"/>
      <c r="Q29" s="560"/>
      <c r="R29" s="560"/>
      <c r="S29" s="560"/>
      <c r="T29" s="560"/>
      <c r="U29" s="560"/>
    </row>
    <row r="30" spans="1:21" ht="18" customHeight="1" x14ac:dyDescent="0.3">
      <c r="A30" s="510"/>
      <c r="B30" s="510"/>
      <c r="C30" s="510"/>
      <c r="D30" s="47">
        <f>EYLÜL!B26</f>
        <v>0</v>
      </c>
      <c r="E30" s="48">
        <f>EYLÜL!C26</f>
        <v>0</v>
      </c>
      <c r="F30" s="49">
        <f>EYLÜL!D26</f>
        <v>0</v>
      </c>
      <c r="G30" s="47">
        <f>EYLÜL!E26</f>
        <v>0</v>
      </c>
      <c r="H30" s="48">
        <f>EYLÜL!F26</f>
        <v>0</v>
      </c>
      <c r="I30" s="50">
        <f>EYLÜL!G26</f>
        <v>0</v>
      </c>
      <c r="J30" s="51">
        <f>EYLÜL!H26</f>
        <v>0</v>
      </c>
      <c r="K30" s="48">
        <f>EYLÜL!I26</f>
        <v>0</v>
      </c>
      <c r="L30" s="49">
        <f>EYLÜL!J26</f>
        <v>0</v>
      </c>
      <c r="M30" s="47">
        <f>EYLÜL!K26</f>
        <v>0</v>
      </c>
      <c r="N30" s="48">
        <f>EYLÜL!L26</f>
        <v>0</v>
      </c>
      <c r="O30" s="49">
        <f>EYLÜL!M26</f>
        <v>0</v>
      </c>
      <c r="P30" s="560"/>
      <c r="Q30" s="560"/>
      <c r="R30" s="560"/>
      <c r="S30" s="560"/>
      <c r="T30" s="560"/>
      <c r="U30" s="560"/>
    </row>
    <row r="31" spans="1:21" ht="18" customHeight="1" x14ac:dyDescent="0.3">
      <c r="A31" s="510"/>
      <c r="B31" s="510"/>
      <c r="C31" s="510"/>
      <c r="D31" s="58">
        <f>EYLÜL!B27</f>
        <v>0</v>
      </c>
      <c r="E31" s="61">
        <f>EYLÜL!C27</f>
        <v>0</v>
      </c>
      <c r="F31" s="62">
        <f>EYLÜL!D27</f>
        <v>0</v>
      </c>
      <c r="G31" s="58">
        <f>EYLÜL!E27</f>
        <v>0</v>
      </c>
      <c r="H31" s="61">
        <f>EYLÜL!F27</f>
        <v>0</v>
      </c>
      <c r="I31" s="63">
        <f>EYLÜL!G27</f>
        <v>0</v>
      </c>
      <c r="J31" s="60">
        <f>EYLÜL!H27</f>
        <v>0</v>
      </c>
      <c r="K31" s="61">
        <f>EYLÜL!I27</f>
        <v>0</v>
      </c>
      <c r="L31" s="62">
        <f>EYLÜL!J27</f>
        <v>0</v>
      </c>
      <c r="M31" s="58">
        <f>EYLÜL!K27</f>
        <v>0</v>
      </c>
      <c r="N31" s="61">
        <f>EYLÜL!L27</f>
        <v>0</v>
      </c>
      <c r="O31" s="62">
        <f>EYLÜL!M27</f>
        <v>0</v>
      </c>
      <c r="P31" s="560"/>
      <c r="Q31" s="560"/>
      <c r="R31" s="560"/>
      <c r="S31" s="560"/>
      <c r="T31" s="560"/>
      <c r="U31" s="560"/>
    </row>
    <row r="32" spans="1:21" ht="18" customHeight="1" x14ac:dyDescent="0.3">
      <c r="A32" s="510"/>
      <c r="B32" s="510"/>
      <c r="C32" s="510"/>
      <c r="D32" s="47">
        <f>EYLÜL!B28</f>
        <v>0</v>
      </c>
      <c r="E32" s="48">
        <f>EYLÜL!C28</f>
        <v>0</v>
      </c>
      <c r="F32" s="49">
        <f>EYLÜL!D28</f>
        <v>0</v>
      </c>
      <c r="G32" s="47">
        <f>EYLÜL!E28</f>
        <v>0</v>
      </c>
      <c r="H32" s="48">
        <f>EYLÜL!F28</f>
        <v>0</v>
      </c>
      <c r="I32" s="50">
        <f>EYLÜL!G28</f>
        <v>0</v>
      </c>
      <c r="J32" s="51">
        <f>EYLÜL!H28</f>
        <v>0</v>
      </c>
      <c r="K32" s="48">
        <f>EYLÜL!I28</f>
        <v>0</v>
      </c>
      <c r="L32" s="49">
        <f>EYLÜL!J28</f>
        <v>0</v>
      </c>
      <c r="M32" s="47">
        <f>EYLÜL!K28</f>
        <v>0</v>
      </c>
      <c r="N32" s="48">
        <f>EYLÜL!L28</f>
        <v>0</v>
      </c>
      <c r="O32" s="49">
        <f>EYLÜL!M28</f>
        <v>0</v>
      </c>
      <c r="P32" s="560"/>
      <c r="Q32" s="560"/>
      <c r="R32" s="560"/>
      <c r="S32" s="560"/>
      <c r="T32" s="560"/>
      <c r="U32" s="560"/>
    </row>
    <row r="33" spans="1:21" ht="18" customHeight="1" x14ac:dyDescent="0.3">
      <c r="A33" s="510"/>
      <c r="B33" s="510"/>
      <c r="C33" s="510"/>
      <c r="D33" s="58">
        <f>EYLÜL!B29</f>
        <v>0</v>
      </c>
      <c r="E33" s="61">
        <f>EYLÜL!C29</f>
        <v>0</v>
      </c>
      <c r="F33" s="62">
        <f>EYLÜL!D29</f>
        <v>0</v>
      </c>
      <c r="G33" s="58">
        <f>EYLÜL!E29</f>
        <v>0</v>
      </c>
      <c r="H33" s="61">
        <f>EYLÜL!F29</f>
        <v>0</v>
      </c>
      <c r="I33" s="63">
        <f>EYLÜL!G29</f>
        <v>0</v>
      </c>
      <c r="J33" s="60">
        <f>EYLÜL!H29</f>
        <v>0</v>
      </c>
      <c r="K33" s="61">
        <f>EYLÜL!I29</f>
        <v>0</v>
      </c>
      <c r="L33" s="62">
        <f>EYLÜL!J29</f>
        <v>0</v>
      </c>
      <c r="M33" s="58">
        <f>EYLÜL!K29</f>
        <v>0</v>
      </c>
      <c r="N33" s="61">
        <f>EYLÜL!L29</f>
        <v>0</v>
      </c>
      <c r="O33" s="62">
        <f>EYLÜL!M29</f>
        <v>0</v>
      </c>
      <c r="P33" s="560"/>
      <c r="Q33" s="560"/>
      <c r="R33" s="560"/>
      <c r="S33" s="560"/>
      <c r="T33" s="560"/>
      <c r="U33" s="560"/>
    </row>
    <row r="34" spans="1:21" ht="18" customHeight="1" x14ac:dyDescent="0.3">
      <c r="A34" s="510"/>
      <c r="B34" s="510"/>
      <c r="C34" s="510"/>
      <c r="D34" s="47">
        <f>EYLÜL!B30</f>
        <v>0</v>
      </c>
      <c r="E34" s="48">
        <f>EYLÜL!C30</f>
        <v>0</v>
      </c>
      <c r="F34" s="49">
        <f>EYLÜL!D30</f>
        <v>0</v>
      </c>
      <c r="G34" s="47">
        <f>EYLÜL!E30</f>
        <v>0</v>
      </c>
      <c r="H34" s="48">
        <f>EYLÜL!F30</f>
        <v>0</v>
      </c>
      <c r="I34" s="50">
        <f>EYLÜL!G30</f>
        <v>0</v>
      </c>
      <c r="J34" s="51">
        <f>EYLÜL!H30</f>
        <v>0</v>
      </c>
      <c r="K34" s="48">
        <f>EYLÜL!I30</f>
        <v>0</v>
      </c>
      <c r="L34" s="49">
        <f>EYLÜL!J30</f>
        <v>0</v>
      </c>
      <c r="M34" s="47">
        <f>EYLÜL!K30</f>
        <v>0</v>
      </c>
      <c r="N34" s="48">
        <f>EYLÜL!L30</f>
        <v>0</v>
      </c>
      <c r="O34" s="49">
        <f>EYLÜL!M30</f>
        <v>0</v>
      </c>
      <c r="P34" s="560"/>
      <c r="Q34" s="560"/>
      <c r="R34" s="560"/>
      <c r="S34" s="560"/>
      <c r="T34" s="560"/>
      <c r="U34" s="560"/>
    </row>
    <row r="35" spans="1:21" ht="18" customHeight="1" x14ac:dyDescent="0.3">
      <c r="A35" s="510"/>
      <c r="B35" s="510"/>
      <c r="C35" s="510"/>
      <c r="D35" s="58">
        <f>EYLÜL!B31</f>
        <v>0</v>
      </c>
      <c r="E35" s="61">
        <f>EYLÜL!C31</f>
        <v>0</v>
      </c>
      <c r="F35" s="62">
        <f>EYLÜL!D31</f>
        <v>0</v>
      </c>
      <c r="G35" s="58">
        <f>EYLÜL!E31</f>
        <v>0</v>
      </c>
      <c r="H35" s="61">
        <f>EYLÜL!F31</f>
        <v>0</v>
      </c>
      <c r="I35" s="63">
        <f>EYLÜL!G31</f>
        <v>0</v>
      </c>
      <c r="J35" s="60">
        <f>EYLÜL!H31</f>
        <v>0</v>
      </c>
      <c r="K35" s="61">
        <f>EYLÜL!I31</f>
        <v>0</v>
      </c>
      <c r="L35" s="62">
        <f>EYLÜL!J31</f>
        <v>0</v>
      </c>
      <c r="M35" s="58">
        <f>EYLÜL!K31</f>
        <v>0</v>
      </c>
      <c r="N35" s="61">
        <f>EYLÜL!L31</f>
        <v>0</v>
      </c>
      <c r="O35" s="62">
        <f>EYLÜL!M31</f>
        <v>0</v>
      </c>
      <c r="P35" s="560"/>
      <c r="Q35" s="560"/>
      <c r="R35" s="560"/>
      <c r="S35" s="560"/>
      <c r="T35" s="560"/>
      <c r="U35" s="560"/>
    </row>
    <row r="36" spans="1:21" ht="18" customHeight="1" x14ac:dyDescent="0.3">
      <c r="A36" s="510"/>
      <c r="B36" s="510"/>
      <c r="C36" s="510"/>
      <c r="D36" s="47">
        <f>EYLÜL!B32</f>
        <v>0</v>
      </c>
      <c r="E36" s="48">
        <f>EYLÜL!C32</f>
        <v>0</v>
      </c>
      <c r="F36" s="49">
        <f>EYLÜL!D32</f>
        <v>0</v>
      </c>
      <c r="G36" s="47">
        <f>EYLÜL!E32</f>
        <v>0</v>
      </c>
      <c r="H36" s="48">
        <f>EYLÜL!F32</f>
        <v>0</v>
      </c>
      <c r="I36" s="50">
        <f>EYLÜL!G32</f>
        <v>0</v>
      </c>
      <c r="J36" s="51">
        <f>EYLÜL!H32</f>
        <v>0</v>
      </c>
      <c r="K36" s="48">
        <f>EYLÜL!I32</f>
        <v>0</v>
      </c>
      <c r="L36" s="49">
        <f>EYLÜL!J32</f>
        <v>0</v>
      </c>
      <c r="M36" s="47">
        <f>EYLÜL!K32</f>
        <v>0</v>
      </c>
      <c r="N36" s="48">
        <f>EYLÜL!L32</f>
        <v>0</v>
      </c>
      <c r="O36" s="49">
        <f>EYLÜL!M32</f>
        <v>0</v>
      </c>
      <c r="P36" s="560"/>
      <c r="Q36" s="560"/>
      <c r="R36" s="560"/>
      <c r="S36" s="560"/>
      <c r="T36" s="560"/>
      <c r="U36" s="560"/>
    </row>
    <row r="37" spans="1:21" ht="18" customHeight="1" x14ac:dyDescent="0.3">
      <c r="A37" s="510"/>
      <c r="B37" s="510"/>
      <c r="C37" s="510"/>
      <c r="D37" s="58">
        <f>EYLÜL!B33</f>
        <v>0</v>
      </c>
      <c r="E37" s="61">
        <f>EYLÜL!C33</f>
        <v>0</v>
      </c>
      <c r="F37" s="62">
        <f>EYLÜL!D33</f>
        <v>0</v>
      </c>
      <c r="G37" s="58">
        <f>EYLÜL!E33</f>
        <v>0</v>
      </c>
      <c r="H37" s="61">
        <f>EYLÜL!F33</f>
        <v>0</v>
      </c>
      <c r="I37" s="63">
        <f>EYLÜL!G33</f>
        <v>0</v>
      </c>
      <c r="J37" s="60">
        <f>EYLÜL!H33</f>
        <v>0</v>
      </c>
      <c r="K37" s="61">
        <f>EYLÜL!I33</f>
        <v>0</v>
      </c>
      <c r="L37" s="62">
        <f>EYLÜL!J33</f>
        <v>0</v>
      </c>
      <c r="M37" s="58">
        <f>EYLÜL!K33</f>
        <v>0</v>
      </c>
      <c r="N37" s="61">
        <f>EYLÜL!L33</f>
        <v>0</v>
      </c>
      <c r="O37" s="62">
        <f>EYLÜL!M33</f>
        <v>0</v>
      </c>
      <c r="P37" s="560"/>
      <c r="Q37" s="560"/>
      <c r="R37" s="560"/>
      <c r="S37" s="560"/>
      <c r="T37" s="560"/>
      <c r="U37" s="560"/>
    </row>
    <row r="38" spans="1:21" ht="18" customHeight="1" x14ac:dyDescent="0.3">
      <c r="A38" s="510"/>
      <c r="B38" s="510"/>
      <c r="C38" s="510"/>
      <c r="D38" s="47">
        <f>EYLÜL!B34</f>
        <v>0</v>
      </c>
      <c r="E38" s="48">
        <f>EYLÜL!C34</f>
        <v>0</v>
      </c>
      <c r="F38" s="49">
        <f>EYLÜL!D34</f>
        <v>0</v>
      </c>
      <c r="G38" s="47">
        <f>EYLÜL!E34</f>
        <v>0</v>
      </c>
      <c r="H38" s="48">
        <f>EYLÜL!F34</f>
        <v>0</v>
      </c>
      <c r="I38" s="50">
        <f>EYLÜL!G34</f>
        <v>0</v>
      </c>
      <c r="J38" s="51">
        <f>EYLÜL!H34</f>
        <v>0</v>
      </c>
      <c r="K38" s="48">
        <f>EYLÜL!I34</f>
        <v>0</v>
      </c>
      <c r="L38" s="49">
        <f>EYLÜL!J34</f>
        <v>0</v>
      </c>
      <c r="M38" s="47">
        <f>EYLÜL!K34</f>
        <v>0</v>
      </c>
      <c r="N38" s="48">
        <f>EYLÜL!L34</f>
        <v>0</v>
      </c>
      <c r="O38" s="49">
        <f>EYLÜL!M34</f>
        <v>0</v>
      </c>
      <c r="P38" s="560"/>
      <c r="Q38" s="560"/>
      <c r="R38" s="560"/>
      <c r="S38" s="560"/>
      <c r="T38" s="560"/>
      <c r="U38" s="560"/>
    </row>
    <row r="39" spans="1:21" ht="18" customHeight="1" x14ac:dyDescent="0.3">
      <c r="A39" s="510"/>
      <c r="B39" s="510"/>
      <c r="C39" s="510"/>
      <c r="D39" s="58">
        <f>EYLÜL!B35</f>
        <v>0</v>
      </c>
      <c r="E39" s="61">
        <f>EYLÜL!C35</f>
        <v>0</v>
      </c>
      <c r="F39" s="62">
        <f>EYLÜL!D35</f>
        <v>0</v>
      </c>
      <c r="G39" s="58">
        <f>EYLÜL!E35</f>
        <v>0</v>
      </c>
      <c r="H39" s="61">
        <f>EYLÜL!F35</f>
        <v>0</v>
      </c>
      <c r="I39" s="63">
        <f>EYLÜL!G35</f>
        <v>0</v>
      </c>
      <c r="J39" s="60">
        <f>EYLÜL!H35</f>
        <v>0</v>
      </c>
      <c r="K39" s="61">
        <f>EYLÜL!I35</f>
        <v>0</v>
      </c>
      <c r="L39" s="62">
        <f>EYLÜL!J35</f>
        <v>0</v>
      </c>
      <c r="M39" s="58">
        <f>EYLÜL!K35</f>
        <v>0</v>
      </c>
      <c r="N39" s="61">
        <f>EYLÜL!L35</f>
        <v>0</v>
      </c>
      <c r="O39" s="62">
        <f>EYLÜL!M35</f>
        <v>0</v>
      </c>
      <c r="P39" s="560"/>
      <c r="Q39" s="560"/>
      <c r="R39" s="560"/>
      <c r="S39" s="560"/>
      <c r="T39" s="560"/>
      <c r="U39" s="560"/>
    </row>
    <row r="40" spans="1:21" ht="18" customHeight="1" x14ac:dyDescent="0.3">
      <c r="A40" s="510"/>
      <c r="B40" s="510"/>
      <c r="C40" s="510"/>
      <c r="D40" s="47">
        <f>EYLÜL!B36</f>
        <v>0</v>
      </c>
      <c r="E40" s="48">
        <f>EYLÜL!C36</f>
        <v>0</v>
      </c>
      <c r="F40" s="49">
        <f>EYLÜL!D36</f>
        <v>0</v>
      </c>
      <c r="G40" s="47">
        <f>EYLÜL!E36</f>
        <v>0</v>
      </c>
      <c r="H40" s="48">
        <f>EYLÜL!F36</f>
        <v>0</v>
      </c>
      <c r="I40" s="50">
        <f>EYLÜL!G36</f>
        <v>0</v>
      </c>
      <c r="J40" s="51">
        <f>EYLÜL!H36</f>
        <v>0</v>
      </c>
      <c r="K40" s="48">
        <f>EYLÜL!I36</f>
        <v>0</v>
      </c>
      <c r="L40" s="49">
        <f>EYLÜL!J36</f>
        <v>0</v>
      </c>
      <c r="M40" s="47">
        <f>EYLÜL!K36</f>
        <v>0</v>
      </c>
      <c r="N40" s="48">
        <f>EYLÜL!L36</f>
        <v>0</v>
      </c>
      <c r="O40" s="49">
        <f>EYLÜL!M36</f>
        <v>0</v>
      </c>
      <c r="P40" s="560"/>
      <c r="Q40" s="560"/>
      <c r="R40" s="560"/>
      <c r="S40" s="560"/>
      <c r="T40" s="560"/>
      <c r="U40" s="560"/>
    </row>
    <row r="41" spans="1:21" ht="18" customHeight="1" x14ac:dyDescent="0.3">
      <c r="A41" s="510"/>
      <c r="B41" s="510"/>
      <c r="C41" s="510"/>
      <c r="D41" s="58">
        <f>EYLÜL!B37</f>
        <v>0</v>
      </c>
      <c r="E41" s="61">
        <f>EYLÜL!C37</f>
        <v>0</v>
      </c>
      <c r="F41" s="62">
        <f>EYLÜL!D37</f>
        <v>0</v>
      </c>
      <c r="G41" s="58">
        <f>EYLÜL!E37</f>
        <v>0</v>
      </c>
      <c r="H41" s="61">
        <f>EYLÜL!F37</f>
        <v>0</v>
      </c>
      <c r="I41" s="63">
        <f>EYLÜL!G37</f>
        <v>0</v>
      </c>
      <c r="J41" s="60">
        <f>EYLÜL!H37</f>
        <v>0</v>
      </c>
      <c r="K41" s="61">
        <f>EYLÜL!I37</f>
        <v>0</v>
      </c>
      <c r="L41" s="62">
        <f>EYLÜL!J37</f>
        <v>0</v>
      </c>
      <c r="M41" s="58">
        <f>EYLÜL!K37</f>
        <v>0</v>
      </c>
      <c r="N41" s="61">
        <f>EYLÜL!L37</f>
        <v>0</v>
      </c>
      <c r="O41" s="62">
        <f>EYLÜL!M37</f>
        <v>0</v>
      </c>
      <c r="P41" s="560"/>
      <c r="Q41" s="560"/>
      <c r="R41" s="560"/>
      <c r="S41" s="560"/>
      <c r="T41" s="560"/>
      <c r="U41" s="560"/>
    </row>
    <row r="42" spans="1:21" ht="18" customHeight="1" x14ac:dyDescent="0.3">
      <c r="A42" s="510"/>
      <c r="B42" s="510"/>
      <c r="C42" s="510"/>
      <c r="D42" s="47">
        <f>EYLÜL!B38</f>
        <v>0</v>
      </c>
      <c r="E42" s="48">
        <f>EYLÜL!C38</f>
        <v>0</v>
      </c>
      <c r="F42" s="49">
        <f>EYLÜL!D38</f>
        <v>0</v>
      </c>
      <c r="G42" s="47">
        <f>EYLÜL!E38</f>
        <v>0</v>
      </c>
      <c r="H42" s="48">
        <f>EYLÜL!F38</f>
        <v>0</v>
      </c>
      <c r="I42" s="50">
        <f>EYLÜL!G38</f>
        <v>0</v>
      </c>
      <c r="J42" s="51">
        <f>EYLÜL!H38</f>
        <v>0</v>
      </c>
      <c r="K42" s="48">
        <f>EYLÜL!I38</f>
        <v>0</v>
      </c>
      <c r="L42" s="49">
        <f>EYLÜL!J38</f>
        <v>0</v>
      </c>
      <c r="M42" s="47">
        <f>EYLÜL!K38</f>
        <v>0</v>
      </c>
      <c r="N42" s="48">
        <f>EYLÜL!L38</f>
        <v>0</v>
      </c>
      <c r="O42" s="49">
        <f>EYLÜL!M38</f>
        <v>0</v>
      </c>
      <c r="P42" s="560"/>
      <c r="Q42" s="560"/>
      <c r="R42" s="560"/>
      <c r="S42" s="560"/>
      <c r="T42" s="560"/>
      <c r="U42" s="560"/>
    </row>
    <row r="43" spans="1:21" ht="18" customHeight="1" x14ac:dyDescent="0.3">
      <c r="A43" s="510"/>
      <c r="B43" s="510"/>
      <c r="C43" s="510"/>
      <c r="D43" s="58">
        <f>EYLÜL!B39</f>
        <v>0</v>
      </c>
      <c r="E43" s="61">
        <f>EYLÜL!C39</f>
        <v>0</v>
      </c>
      <c r="F43" s="62">
        <f>EYLÜL!D39</f>
        <v>0</v>
      </c>
      <c r="G43" s="58">
        <f>EYLÜL!E39</f>
        <v>0</v>
      </c>
      <c r="H43" s="61">
        <f>EYLÜL!F39</f>
        <v>0</v>
      </c>
      <c r="I43" s="63">
        <f>EYLÜL!G39</f>
        <v>0</v>
      </c>
      <c r="J43" s="60">
        <f>EYLÜL!H39</f>
        <v>0</v>
      </c>
      <c r="K43" s="61">
        <f>EYLÜL!I39</f>
        <v>0</v>
      </c>
      <c r="L43" s="62">
        <f>EYLÜL!J39</f>
        <v>0</v>
      </c>
      <c r="M43" s="58">
        <f>EYLÜL!K39</f>
        <v>0</v>
      </c>
      <c r="N43" s="61">
        <f>EYLÜL!L39</f>
        <v>0</v>
      </c>
      <c r="O43" s="62">
        <f>EYLÜL!M39</f>
        <v>0</v>
      </c>
      <c r="P43" s="560"/>
      <c r="Q43" s="560"/>
      <c r="R43" s="560"/>
      <c r="S43" s="560"/>
      <c r="T43" s="560"/>
      <c r="U43" s="560"/>
    </row>
    <row r="44" spans="1:21" ht="18" customHeight="1" x14ac:dyDescent="0.3">
      <c r="A44" s="510"/>
      <c r="B44" s="510"/>
      <c r="C44" s="510"/>
      <c r="D44" s="47">
        <f>EYLÜL!B40</f>
        <v>0</v>
      </c>
      <c r="E44" s="48">
        <f>EYLÜL!C40</f>
        <v>0</v>
      </c>
      <c r="F44" s="49">
        <f>EYLÜL!D40</f>
        <v>0</v>
      </c>
      <c r="G44" s="47">
        <f>EYLÜL!E40</f>
        <v>0</v>
      </c>
      <c r="H44" s="48">
        <f>EYLÜL!F40</f>
        <v>0</v>
      </c>
      <c r="I44" s="50">
        <f>EYLÜL!G40</f>
        <v>0</v>
      </c>
      <c r="J44" s="51">
        <f>EYLÜL!H40</f>
        <v>0</v>
      </c>
      <c r="K44" s="48">
        <f>EYLÜL!I40</f>
        <v>0</v>
      </c>
      <c r="L44" s="49">
        <f>EYLÜL!J40</f>
        <v>0</v>
      </c>
      <c r="M44" s="47">
        <f>EYLÜL!K40</f>
        <v>0</v>
      </c>
      <c r="N44" s="48">
        <f>EYLÜL!L40</f>
        <v>0</v>
      </c>
      <c r="O44" s="49">
        <f>EYLÜL!M40</f>
        <v>0</v>
      </c>
      <c r="P44" s="560"/>
      <c r="Q44" s="560"/>
      <c r="R44" s="560"/>
      <c r="S44" s="560"/>
      <c r="T44" s="560"/>
      <c r="U44" s="560"/>
    </row>
    <row r="45" spans="1:21" ht="18" customHeight="1" x14ac:dyDescent="0.3">
      <c r="A45" s="510"/>
      <c r="B45" s="510"/>
      <c r="C45" s="510"/>
      <c r="D45" s="58">
        <f>EYLÜL!B41</f>
        <v>0</v>
      </c>
      <c r="E45" s="61">
        <f>EYLÜL!C41</f>
        <v>0</v>
      </c>
      <c r="F45" s="62">
        <f>EYLÜL!D41</f>
        <v>0</v>
      </c>
      <c r="G45" s="58">
        <f>EYLÜL!E41</f>
        <v>0</v>
      </c>
      <c r="H45" s="61">
        <f>EYLÜL!F41</f>
        <v>0</v>
      </c>
      <c r="I45" s="63">
        <f>EYLÜL!G41</f>
        <v>0</v>
      </c>
      <c r="J45" s="60">
        <f>EYLÜL!H41</f>
        <v>0</v>
      </c>
      <c r="K45" s="61">
        <f>EYLÜL!I41</f>
        <v>0</v>
      </c>
      <c r="L45" s="62">
        <f>EYLÜL!J41</f>
        <v>0</v>
      </c>
      <c r="M45" s="58">
        <f>EYLÜL!K41</f>
        <v>0</v>
      </c>
      <c r="N45" s="61">
        <f>EYLÜL!L41</f>
        <v>0</v>
      </c>
      <c r="O45" s="62">
        <f>EYLÜL!M41</f>
        <v>0</v>
      </c>
      <c r="P45" s="560"/>
      <c r="Q45" s="560"/>
      <c r="R45" s="560"/>
      <c r="S45" s="560"/>
      <c r="T45" s="560"/>
      <c r="U45" s="560"/>
    </row>
    <row r="46" spans="1:21" ht="18" customHeight="1" x14ac:dyDescent="0.3">
      <c r="A46" s="510"/>
      <c r="B46" s="510"/>
      <c r="C46" s="510"/>
      <c r="D46" s="47">
        <f>EYLÜL!B42</f>
        <v>0</v>
      </c>
      <c r="E46" s="48">
        <f>EYLÜL!C42</f>
        <v>0</v>
      </c>
      <c r="F46" s="49">
        <f>EYLÜL!D42</f>
        <v>0</v>
      </c>
      <c r="G46" s="47">
        <f>EYLÜL!E42</f>
        <v>0</v>
      </c>
      <c r="H46" s="48">
        <f>EYLÜL!F42</f>
        <v>0</v>
      </c>
      <c r="I46" s="50">
        <f>EYLÜL!G42</f>
        <v>0</v>
      </c>
      <c r="J46" s="51">
        <f>EYLÜL!H42</f>
        <v>0</v>
      </c>
      <c r="K46" s="48">
        <f>EYLÜL!I42</f>
        <v>0</v>
      </c>
      <c r="L46" s="49">
        <f>EYLÜL!J42</f>
        <v>0</v>
      </c>
      <c r="M46" s="47">
        <f>EYLÜL!K42</f>
        <v>0</v>
      </c>
      <c r="N46" s="48">
        <f>EYLÜL!L42</f>
        <v>0</v>
      </c>
      <c r="O46" s="49">
        <f>EYLÜL!M42</f>
        <v>0</v>
      </c>
      <c r="P46" s="560"/>
      <c r="Q46" s="560"/>
      <c r="R46" s="560"/>
      <c r="S46" s="560"/>
      <c r="T46" s="560"/>
      <c r="U46" s="560"/>
    </row>
    <row r="47" spans="1:21" ht="18" customHeight="1" x14ac:dyDescent="0.3">
      <c r="A47" s="510"/>
      <c r="B47" s="510"/>
      <c r="C47" s="510"/>
      <c r="D47" s="58">
        <f>EYLÜL!B43</f>
        <v>0</v>
      </c>
      <c r="E47" s="61">
        <f>EYLÜL!C43</f>
        <v>0</v>
      </c>
      <c r="F47" s="62">
        <f>EYLÜL!D43</f>
        <v>0</v>
      </c>
      <c r="G47" s="58">
        <f>EYLÜL!E43</f>
        <v>0</v>
      </c>
      <c r="H47" s="61">
        <f>EYLÜL!F43</f>
        <v>0</v>
      </c>
      <c r="I47" s="63">
        <f>EYLÜL!G43</f>
        <v>0</v>
      </c>
      <c r="J47" s="60">
        <f>EYLÜL!H43</f>
        <v>0</v>
      </c>
      <c r="K47" s="61">
        <f>EYLÜL!I43</f>
        <v>0</v>
      </c>
      <c r="L47" s="62">
        <f>EYLÜL!J43</f>
        <v>0</v>
      </c>
      <c r="M47" s="58">
        <f>EYLÜL!K43</f>
        <v>0</v>
      </c>
      <c r="N47" s="61">
        <f>EYLÜL!L43</f>
        <v>0</v>
      </c>
      <c r="O47" s="62">
        <f>EYLÜL!M43</f>
        <v>0</v>
      </c>
      <c r="P47" s="560"/>
      <c r="Q47" s="560"/>
      <c r="R47" s="560"/>
      <c r="S47" s="560"/>
      <c r="T47" s="560"/>
      <c r="U47" s="560"/>
    </row>
    <row r="48" spans="1:21" ht="18" customHeight="1" x14ac:dyDescent="0.3">
      <c r="A48" s="510"/>
      <c r="B48" s="510"/>
      <c r="C48" s="510"/>
      <c r="D48" s="47">
        <f>EYLÜL!B44</f>
        <v>0</v>
      </c>
      <c r="E48" s="48">
        <f>EYLÜL!C44</f>
        <v>0</v>
      </c>
      <c r="F48" s="49">
        <f>EYLÜL!D44</f>
        <v>0</v>
      </c>
      <c r="G48" s="47">
        <f>EYLÜL!E44</f>
        <v>0</v>
      </c>
      <c r="H48" s="48">
        <f>EYLÜL!F44</f>
        <v>0</v>
      </c>
      <c r="I48" s="50">
        <f>EYLÜL!G44</f>
        <v>0</v>
      </c>
      <c r="J48" s="51">
        <f>EYLÜL!H44</f>
        <v>0</v>
      </c>
      <c r="K48" s="48">
        <f>EYLÜL!I44</f>
        <v>0</v>
      </c>
      <c r="L48" s="49">
        <f>EYLÜL!J44</f>
        <v>0</v>
      </c>
      <c r="M48" s="47">
        <f>EYLÜL!K44</f>
        <v>0</v>
      </c>
      <c r="N48" s="48">
        <f>EYLÜL!L44</f>
        <v>0</v>
      </c>
      <c r="O48" s="49">
        <f>EYLÜL!M44</f>
        <v>0</v>
      </c>
      <c r="P48" s="560"/>
      <c r="Q48" s="560"/>
      <c r="R48" s="560"/>
      <c r="S48" s="560"/>
      <c r="T48" s="560"/>
      <c r="U48" s="560"/>
    </row>
    <row r="49" spans="1:21" ht="18" customHeight="1" x14ac:dyDescent="0.3">
      <c r="A49" s="510"/>
      <c r="B49" s="510"/>
      <c r="C49" s="510"/>
      <c r="D49" s="58">
        <f>EYLÜL!B45</f>
        <v>0</v>
      </c>
      <c r="E49" s="61">
        <f>EYLÜL!C45</f>
        <v>0</v>
      </c>
      <c r="F49" s="62">
        <f>EYLÜL!D45</f>
        <v>0</v>
      </c>
      <c r="G49" s="58">
        <f>EYLÜL!E45</f>
        <v>0</v>
      </c>
      <c r="H49" s="61">
        <f>EYLÜL!F45</f>
        <v>0</v>
      </c>
      <c r="I49" s="63">
        <f>EYLÜL!G45</f>
        <v>0</v>
      </c>
      <c r="J49" s="60">
        <f>EYLÜL!H45</f>
        <v>0</v>
      </c>
      <c r="K49" s="61">
        <f>EYLÜL!I45</f>
        <v>0</v>
      </c>
      <c r="L49" s="62">
        <f>EYLÜL!J45</f>
        <v>0</v>
      </c>
      <c r="M49" s="58">
        <f>EYLÜL!K45</f>
        <v>0</v>
      </c>
      <c r="N49" s="61">
        <f>EYLÜL!L45</f>
        <v>0</v>
      </c>
      <c r="O49" s="62">
        <f>EYLÜL!M45</f>
        <v>0</v>
      </c>
      <c r="P49" s="560"/>
      <c r="Q49" s="560"/>
      <c r="R49" s="560"/>
      <c r="S49" s="560"/>
      <c r="T49" s="560"/>
      <c r="U49" s="560"/>
    </row>
    <row r="50" spans="1:21" ht="18" customHeight="1" x14ac:dyDescent="0.3">
      <c r="A50" s="510"/>
      <c r="B50" s="510"/>
      <c r="C50" s="510"/>
      <c r="D50" s="47">
        <f>EYLÜL!B46</f>
        <v>0</v>
      </c>
      <c r="E50" s="48">
        <f>EYLÜL!C46</f>
        <v>0</v>
      </c>
      <c r="F50" s="49">
        <f>EYLÜL!D46</f>
        <v>0</v>
      </c>
      <c r="G50" s="47">
        <f>EYLÜL!E46</f>
        <v>0</v>
      </c>
      <c r="H50" s="48">
        <f>EYLÜL!F46</f>
        <v>0</v>
      </c>
      <c r="I50" s="50">
        <f>EYLÜL!G46</f>
        <v>0</v>
      </c>
      <c r="J50" s="51">
        <f>EYLÜL!H46</f>
        <v>0</v>
      </c>
      <c r="K50" s="48">
        <f>EYLÜL!I46</f>
        <v>0</v>
      </c>
      <c r="L50" s="49">
        <f>EYLÜL!J46</f>
        <v>0</v>
      </c>
      <c r="M50" s="47">
        <f>EYLÜL!K46</f>
        <v>0</v>
      </c>
      <c r="N50" s="48">
        <f>EYLÜL!L46</f>
        <v>0</v>
      </c>
      <c r="O50" s="49">
        <f>EYLÜL!M46</f>
        <v>0</v>
      </c>
      <c r="P50" s="560"/>
      <c r="Q50" s="560"/>
      <c r="R50" s="560"/>
      <c r="S50" s="560"/>
      <c r="T50" s="560"/>
      <c r="U50" s="560"/>
    </row>
    <row r="51" spans="1:21" ht="18" customHeight="1" x14ac:dyDescent="0.3">
      <c r="A51" s="510"/>
      <c r="B51" s="510"/>
      <c r="C51" s="510"/>
      <c r="D51" s="58">
        <f>EYLÜL!B47</f>
        <v>0</v>
      </c>
      <c r="E51" s="61">
        <f>EYLÜL!C47</f>
        <v>0</v>
      </c>
      <c r="F51" s="62">
        <f>EYLÜL!D47</f>
        <v>0</v>
      </c>
      <c r="G51" s="58">
        <f>EYLÜL!E47</f>
        <v>0</v>
      </c>
      <c r="H51" s="61">
        <f>EYLÜL!F47</f>
        <v>0</v>
      </c>
      <c r="I51" s="63">
        <f>EYLÜL!G47</f>
        <v>0</v>
      </c>
      <c r="J51" s="60">
        <f>EYLÜL!H47</f>
        <v>0</v>
      </c>
      <c r="K51" s="61">
        <f>EYLÜL!I47</f>
        <v>0</v>
      </c>
      <c r="L51" s="62">
        <f>EYLÜL!J47</f>
        <v>0</v>
      </c>
      <c r="M51" s="58">
        <f>EYLÜL!K47</f>
        <v>0</v>
      </c>
      <c r="N51" s="61">
        <f>EYLÜL!L47</f>
        <v>0</v>
      </c>
      <c r="O51" s="62">
        <f>EYLÜL!M47</f>
        <v>0</v>
      </c>
      <c r="P51" s="560"/>
      <c r="Q51" s="560"/>
      <c r="R51" s="560"/>
      <c r="S51" s="560"/>
      <c r="T51" s="560"/>
      <c r="U51" s="560"/>
    </row>
    <row r="52" spans="1:21" ht="18" customHeight="1" x14ac:dyDescent="0.3">
      <c r="A52" s="510"/>
      <c r="B52" s="510"/>
      <c r="C52" s="510"/>
      <c r="D52" s="47">
        <f>EYLÜL!B48</f>
        <v>0</v>
      </c>
      <c r="E52" s="48">
        <f>EYLÜL!C48</f>
        <v>0</v>
      </c>
      <c r="F52" s="49">
        <f>EYLÜL!D48</f>
        <v>0</v>
      </c>
      <c r="G52" s="47">
        <f>EYLÜL!E48</f>
        <v>0</v>
      </c>
      <c r="H52" s="48">
        <f>EYLÜL!F48</f>
        <v>0</v>
      </c>
      <c r="I52" s="50">
        <f>EYLÜL!G48</f>
        <v>0</v>
      </c>
      <c r="J52" s="51">
        <f>EYLÜL!H48</f>
        <v>0</v>
      </c>
      <c r="K52" s="48">
        <f>EYLÜL!I48</f>
        <v>0</v>
      </c>
      <c r="L52" s="49">
        <f>EYLÜL!J48</f>
        <v>0</v>
      </c>
      <c r="M52" s="47">
        <f>EYLÜL!K48</f>
        <v>0</v>
      </c>
      <c r="N52" s="48">
        <f>EYLÜL!L48</f>
        <v>0</v>
      </c>
      <c r="O52" s="49">
        <f>EYLÜL!M48</f>
        <v>0</v>
      </c>
      <c r="P52" s="560"/>
      <c r="Q52" s="560"/>
      <c r="R52" s="560"/>
      <c r="S52" s="560"/>
      <c r="T52" s="560"/>
      <c r="U52" s="560"/>
    </row>
    <row r="53" spans="1:21" ht="18" customHeight="1" x14ac:dyDescent="0.3">
      <c r="A53" s="510"/>
      <c r="B53" s="510"/>
      <c r="C53" s="510"/>
      <c r="D53" s="58">
        <f>EYLÜL!B49</f>
        <v>0</v>
      </c>
      <c r="E53" s="61">
        <f>EYLÜL!C49</f>
        <v>0</v>
      </c>
      <c r="F53" s="62">
        <f>EYLÜL!D49</f>
        <v>0</v>
      </c>
      <c r="G53" s="58">
        <f>EYLÜL!E49</f>
        <v>0</v>
      </c>
      <c r="H53" s="61">
        <f>EYLÜL!F49</f>
        <v>0</v>
      </c>
      <c r="I53" s="63">
        <f>EYLÜL!G49</f>
        <v>0</v>
      </c>
      <c r="J53" s="60">
        <f>EYLÜL!H49</f>
        <v>0</v>
      </c>
      <c r="K53" s="61">
        <f>EYLÜL!I49</f>
        <v>0</v>
      </c>
      <c r="L53" s="62">
        <f>EYLÜL!J49</f>
        <v>0</v>
      </c>
      <c r="M53" s="58">
        <f>EYLÜL!K49</f>
        <v>0</v>
      </c>
      <c r="N53" s="61">
        <f>EYLÜL!L49</f>
        <v>0</v>
      </c>
      <c r="O53" s="62">
        <f>EYLÜL!M49</f>
        <v>0</v>
      </c>
      <c r="P53" s="560"/>
      <c r="Q53" s="560"/>
      <c r="R53" s="560"/>
      <c r="S53" s="560"/>
      <c r="T53" s="560"/>
      <c r="U53" s="560"/>
    </row>
    <row r="54" spans="1:21" ht="18" customHeight="1" x14ac:dyDescent="0.3">
      <c r="A54" s="510"/>
      <c r="B54" s="510"/>
      <c r="C54" s="510"/>
      <c r="D54" s="47">
        <f>EYLÜL!B50</f>
        <v>0</v>
      </c>
      <c r="E54" s="48">
        <f>EYLÜL!C50</f>
        <v>0</v>
      </c>
      <c r="F54" s="49">
        <f>EYLÜL!D50</f>
        <v>0</v>
      </c>
      <c r="G54" s="47">
        <f>EYLÜL!E50</f>
        <v>0</v>
      </c>
      <c r="H54" s="48">
        <f>EYLÜL!F50</f>
        <v>0</v>
      </c>
      <c r="I54" s="50">
        <f>EYLÜL!G50</f>
        <v>0</v>
      </c>
      <c r="J54" s="51">
        <f>EYLÜL!H50</f>
        <v>0</v>
      </c>
      <c r="K54" s="48">
        <f>EYLÜL!I50</f>
        <v>0</v>
      </c>
      <c r="L54" s="49">
        <f>EYLÜL!J50</f>
        <v>0</v>
      </c>
      <c r="M54" s="47">
        <f>EYLÜL!K50</f>
        <v>0</v>
      </c>
      <c r="N54" s="48">
        <f>EYLÜL!L50</f>
        <v>0</v>
      </c>
      <c r="O54" s="49">
        <f>EYLÜL!M50</f>
        <v>0</v>
      </c>
      <c r="P54" s="560"/>
      <c r="Q54" s="560"/>
      <c r="R54" s="560"/>
      <c r="S54" s="560"/>
      <c r="T54" s="560"/>
      <c r="U54" s="560"/>
    </row>
    <row r="55" spans="1:21" ht="18" customHeight="1" x14ac:dyDescent="0.3">
      <c r="A55" s="510"/>
      <c r="B55" s="510"/>
      <c r="C55" s="510"/>
      <c r="D55" s="58">
        <f>EYLÜL!B51</f>
        <v>0</v>
      </c>
      <c r="E55" s="61">
        <f>EYLÜL!C51</f>
        <v>0</v>
      </c>
      <c r="F55" s="62">
        <f>EYLÜL!D51</f>
        <v>0</v>
      </c>
      <c r="G55" s="58">
        <f>EYLÜL!E51</f>
        <v>0</v>
      </c>
      <c r="H55" s="61">
        <f>EYLÜL!F51</f>
        <v>0</v>
      </c>
      <c r="I55" s="63">
        <f>EYLÜL!G51</f>
        <v>0</v>
      </c>
      <c r="J55" s="60">
        <f>EYLÜL!H51</f>
        <v>0</v>
      </c>
      <c r="K55" s="61">
        <f>EYLÜL!I51</f>
        <v>0</v>
      </c>
      <c r="L55" s="62">
        <f>EYLÜL!J51</f>
        <v>0</v>
      </c>
      <c r="M55" s="58">
        <f>EYLÜL!K51</f>
        <v>0</v>
      </c>
      <c r="N55" s="61">
        <f>EYLÜL!L51</f>
        <v>0</v>
      </c>
      <c r="O55" s="62">
        <f>EYLÜL!M51</f>
        <v>0</v>
      </c>
      <c r="P55" s="560"/>
      <c r="Q55" s="560"/>
      <c r="R55" s="560"/>
      <c r="S55" s="560"/>
      <c r="T55" s="560"/>
      <c r="U55" s="560"/>
    </row>
    <row r="56" spans="1:21" ht="18" customHeight="1" x14ac:dyDescent="0.3">
      <c r="A56" s="510"/>
      <c r="B56" s="510"/>
      <c r="C56" s="510"/>
      <c r="D56" s="47">
        <f>EYLÜL!B52</f>
        <v>0</v>
      </c>
      <c r="E56" s="48">
        <f>EYLÜL!C52</f>
        <v>0</v>
      </c>
      <c r="F56" s="49">
        <f>EYLÜL!D52</f>
        <v>0</v>
      </c>
      <c r="G56" s="47">
        <f>EYLÜL!E52</f>
        <v>0</v>
      </c>
      <c r="H56" s="48">
        <f>EYLÜL!F52</f>
        <v>0</v>
      </c>
      <c r="I56" s="50">
        <f>EYLÜL!G52</f>
        <v>0</v>
      </c>
      <c r="J56" s="51">
        <f>EYLÜL!H52</f>
        <v>0</v>
      </c>
      <c r="K56" s="48">
        <f>EYLÜL!I52</f>
        <v>0</v>
      </c>
      <c r="L56" s="49">
        <f>EYLÜL!J52</f>
        <v>0</v>
      </c>
      <c r="M56" s="47">
        <f>EYLÜL!K52</f>
        <v>0</v>
      </c>
      <c r="N56" s="48">
        <f>EYLÜL!L52</f>
        <v>0</v>
      </c>
      <c r="O56" s="49">
        <f>EYLÜL!M52</f>
        <v>0</v>
      </c>
      <c r="P56" s="560"/>
      <c r="Q56" s="560"/>
      <c r="R56" s="560"/>
      <c r="S56" s="560"/>
      <c r="T56" s="560"/>
      <c r="U56" s="560"/>
    </row>
    <row r="57" spans="1:21"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804" spans="11:11" x14ac:dyDescent="0.3">
      <c r="K804" s="2" t="s">
        <v>57</v>
      </c>
    </row>
  </sheetData>
  <sheetProtection formatCells="0" formatColumns="0" formatRows="0" insertColumns="0" insertRows="0" insertHyperlinks="0" deleteColumns="0" deleteRows="0" sort="0" autoFilter="0" pivotTables="0"/>
  <mergeCells count="24">
    <mergeCell ref="D59:O59"/>
    <mergeCell ref="D62:O93"/>
    <mergeCell ref="D10:F10"/>
    <mergeCell ref="G10:I10"/>
    <mergeCell ref="J10:L10"/>
    <mergeCell ref="M10:O10"/>
    <mergeCell ref="D57:O57"/>
    <mergeCell ref="D58:O58"/>
    <mergeCell ref="G9:I9"/>
    <mergeCell ref="A1:C93"/>
    <mergeCell ref="D1:O3"/>
    <mergeCell ref="P1:U93"/>
    <mergeCell ref="V1:Y4"/>
    <mergeCell ref="D4:E4"/>
    <mergeCell ref="F4:O4"/>
    <mergeCell ref="D5:E5"/>
    <mergeCell ref="G5:H5"/>
    <mergeCell ref="J5:O9"/>
    <mergeCell ref="D6:E6"/>
    <mergeCell ref="G6:H6"/>
    <mergeCell ref="D7:E7"/>
    <mergeCell ref="G7:H7"/>
    <mergeCell ref="D8:E8"/>
    <mergeCell ref="G8:H8"/>
  </mergeCells>
  <pageMargins left="0.7" right="0.7" top="0.75" bottom="0.75" header="0.3" footer="0.3"/>
  <pageSetup paperSize="9" scale="7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0F5D7-5F0D-417A-9DC0-6EA2935837B3}">
  <sheetPr codeName="Sayfa36">
    <tabColor theme="7" tint="0.39997558519241921"/>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EYLÜL!N1&amp;" "&amp;"AYI BORÇ-ALACAK DURUM RAPORU"</f>
        <v>EYLÜL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275</v>
      </c>
      <c r="Z5" s="200" t="s">
        <v>276</v>
      </c>
      <c r="AA5" s="8"/>
      <c r="AB5" s="8"/>
    </row>
    <row r="6" spans="1:28" ht="24.9" customHeight="1" x14ac:dyDescent="0.3">
      <c r="A6" s="510"/>
      <c r="B6" s="510"/>
      <c r="C6" s="510"/>
      <c r="D6" s="587" t="str">
        <f>EYLÜL!R2</f>
        <v>Bu Ay Ödenen Borç Toplamı</v>
      </c>
      <c r="E6" s="587"/>
      <c r="F6" s="40">
        <f>EYLÜL!S2</f>
        <v>0</v>
      </c>
      <c r="G6" s="587" t="str">
        <f>EYLÜL!T2</f>
        <v>Bu Ay Alınan Alacak Toplamı</v>
      </c>
      <c r="H6" s="587"/>
      <c r="I6" s="40">
        <f>EYLÜL!U2</f>
        <v>0</v>
      </c>
      <c r="J6" s="591"/>
      <c r="K6" s="592"/>
      <c r="L6" s="592"/>
      <c r="M6" s="592"/>
      <c r="N6" s="592"/>
      <c r="O6" s="593"/>
      <c r="P6" s="560"/>
      <c r="Q6" s="560"/>
      <c r="R6" s="560"/>
      <c r="S6" s="560"/>
      <c r="T6" s="560"/>
      <c r="U6" s="560"/>
      <c r="V6" s="201" t="s">
        <v>31</v>
      </c>
      <c r="W6" s="205">
        <f>TEMMUZALVER!F6</f>
        <v>0</v>
      </c>
      <c r="X6" s="205">
        <f>TEMMUZALVER!I6</f>
        <v>0</v>
      </c>
      <c r="Y6" s="205">
        <f>TEMMUZALVER!F7</f>
        <v>0</v>
      </c>
      <c r="Z6" s="11">
        <f>TEMMUZALVER!I7</f>
        <v>0</v>
      </c>
      <c r="AA6" s="8"/>
      <c r="AB6" s="8"/>
    </row>
    <row r="7" spans="1:28" ht="24.9" customHeight="1" x14ac:dyDescent="0.3">
      <c r="A7" s="510"/>
      <c r="B7" s="510"/>
      <c r="C7" s="510"/>
      <c r="D7" s="587" t="str">
        <f>EYLÜL!R3</f>
        <v>Bu Ay Kalan Borç</v>
      </c>
      <c r="E7" s="587"/>
      <c r="F7" s="40">
        <f>EYLÜL!S3</f>
        <v>0</v>
      </c>
      <c r="G7" s="587" t="str">
        <f>EYLÜL!T3</f>
        <v>Bu Ay Kalan Alacak</v>
      </c>
      <c r="H7" s="587"/>
      <c r="I7" s="40">
        <f>EYLÜL!U3</f>
        <v>0</v>
      </c>
      <c r="J7" s="591"/>
      <c r="K7" s="592"/>
      <c r="L7" s="592"/>
      <c r="M7" s="592"/>
      <c r="N7" s="592"/>
      <c r="O7" s="593"/>
      <c r="P7" s="560"/>
      <c r="Q7" s="560"/>
      <c r="R7" s="560"/>
      <c r="S7" s="560"/>
      <c r="T7" s="560"/>
      <c r="U7" s="560"/>
      <c r="V7" s="202" t="s">
        <v>32</v>
      </c>
      <c r="W7" s="205">
        <f>AĞUSTOSALVER!F6</f>
        <v>0</v>
      </c>
      <c r="X7" s="205">
        <f>AĞUSTOSALVER!I6</f>
        <v>0</v>
      </c>
      <c r="Y7" s="205">
        <f>AĞUSTOSALVER!F7</f>
        <v>0</v>
      </c>
      <c r="Z7" s="11">
        <f>AĞUSTOSALVER!I7</f>
        <v>0</v>
      </c>
      <c r="AA7" s="8"/>
      <c r="AB7" s="8"/>
    </row>
    <row r="8" spans="1:28" ht="24.9" customHeight="1" x14ac:dyDescent="0.3">
      <c r="A8" s="510"/>
      <c r="B8" s="510"/>
      <c r="C8" s="510"/>
      <c r="D8" s="587" t="str">
        <f>EYLÜL!R4</f>
        <v>Genel Ödenen Borç</v>
      </c>
      <c r="E8" s="587"/>
      <c r="F8" s="40">
        <f>EYLÜL!S4</f>
        <v>0</v>
      </c>
      <c r="G8" s="587" t="str">
        <f>EYLÜL!T4</f>
        <v>Genel Alınan Alacak</v>
      </c>
      <c r="H8" s="587"/>
      <c r="I8" s="40">
        <f>EYLÜL!U4</f>
        <v>0</v>
      </c>
      <c r="J8" s="591"/>
      <c r="K8" s="592"/>
      <c r="L8" s="592"/>
      <c r="M8" s="592"/>
      <c r="N8" s="592"/>
      <c r="O8" s="593"/>
      <c r="P8" s="560"/>
      <c r="Q8" s="560"/>
      <c r="R8" s="560"/>
      <c r="S8" s="560"/>
      <c r="T8" s="560"/>
      <c r="U8" s="560"/>
      <c r="V8" s="202" t="s">
        <v>3</v>
      </c>
      <c r="W8" s="11">
        <f>F6</f>
        <v>0</v>
      </c>
      <c r="X8" s="11">
        <f>I6</f>
        <v>0</v>
      </c>
      <c r="Y8" s="11">
        <f>F7</f>
        <v>0</v>
      </c>
      <c r="Z8" s="11">
        <f>I7</f>
        <v>0</v>
      </c>
      <c r="AA8" s="8"/>
      <c r="AB8" s="8"/>
    </row>
    <row r="9" spans="1:28" ht="24.6" customHeight="1" x14ac:dyDescent="0.3">
      <c r="A9" s="510"/>
      <c r="B9" s="510"/>
      <c r="C9" s="510"/>
      <c r="D9" s="587" t="str">
        <f>EYLÜL!R5</f>
        <v>Genel Kalan Borç</v>
      </c>
      <c r="E9" s="587"/>
      <c r="F9" s="40">
        <f>EYLÜL!S5</f>
        <v>0</v>
      </c>
      <c r="G9" s="587" t="str">
        <f>EYLÜL!T5</f>
        <v>Genel Kalan Alacak</v>
      </c>
      <c r="H9" s="587"/>
      <c r="I9" s="40">
        <f>EYLÜL!U5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c r="V10" s="8"/>
      <c r="W10" s="8"/>
      <c r="X10" s="8"/>
      <c r="Y10" s="8"/>
      <c r="Z10" s="8"/>
      <c r="AA10" s="8"/>
      <c r="AB10" s="8"/>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EYLÜL!N8</f>
        <v>0</v>
      </c>
      <c r="E12" s="575">
        <f>EYLÜL!O8</f>
        <v>0</v>
      </c>
      <c r="F12" s="576"/>
      <c r="G12" s="57">
        <f>EYLÜL!P8</f>
        <v>0</v>
      </c>
      <c r="H12" s="577" t="str">
        <f>IF(EYLÜL!Q8=" "," ",IF(EYLÜL!Q8=0,"Borç Bitti",EYLÜL!Q8))</f>
        <v/>
      </c>
      <c r="I12" s="578"/>
      <c r="J12" s="51">
        <f>EYLÜL!R8</f>
        <v>0</v>
      </c>
      <c r="K12" s="575">
        <f>EYLÜL!S8</f>
        <v>0</v>
      </c>
      <c r="L12" s="576"/>
      <c r="M12" s="57">
        <f>EYLÜL!T8</f>
        <v>0</v>
      </c>
      <c r="N12" s="577" t="str">
        <f>IF(EYLÜL!U8=" "," ",IF(EYLÜL!U8=0,"Alacak Bitti",EYLÜL!U8))</f>
        <v>Alacak Bitti</v>
      </c>
      <c r="O12" s="608"/>
      <c r="P12" s="560"/>
      <c r="Q12" s="560"/>
      <c r="R12" s="560"/>
      <c r="S12" s="560"/>
      <c r="T12" s="560"/>
      <c r="U12" s="560"/>
    </row>
    <row r="13" spans="1:28" ht="18" customHeight="1" x14ac:dyDescent="0.3">
      <c r="A13" s="510"/>
      <c r="B13" s="510"/>
      <c r="C13" s="510"/>
      <c r="D13" s="58">
        <f>EYLÜL!N9</f>
        <v>0</v>
      </c>
      <c r="E13" s="581">
        <f>EYLÜL!O9</f>
        <v>0</v>
      </c>
      <c r="F13" s="582"/>
      <c r="G13" s="59">
        <f>EYLÜL!P9</f>
        <v>0</v>
      </c>
      <c r="H13" s="583" t="str">
        <f>IF(EYLÜL!Q9=" "," ",IF(EYLÜL!Q9=0,"Borç Bitti",EYLÜL!Q9))</f>
        <v/>
      </c>
      <c r="I13" s="584"/>
      <c r="J13" s="60">
        <f>EYLÜL!R9</f>
        <v>0</v>
      </c>
      <c r="K13" s="581">
        <f>EYLÜL!S9</f>
        <v>0</v>
      </c>
      <c r="L13" s="582"/>
      <c r="M13" s="59">
        <f>EYLÜL!T9</f>
        <v>0</v>
      </c>
      <c r="N13" s="583" t="str">
        <f>IF(EYLÜL!U9=" "," ",IF(EYLÜL!U9=0,"Alacak Bitti",EYLÜL!U9))</f>
        <v/>
      </c>
      <c r="O13" s="609"/>
      <c r="P13" s="560"/>
      <c r="Q13" s="560"/>
      <c r="R13" s="560"/>
      <c r="S13" s="560"/>
      <c r="T13" s="560"/>
      <c r="U13" s="560"/>
    </row>
    <row r="14" spans="1:28" ht="18" customHeight="1" x14ac:dyDescent="0.3">
      <c r="A14" s="510"/>
      <c r="B14" s="510"/>
      <c r="C14" s="510"/>
      <c r="D14" s="47">
        <f>EYLÜL!N10</f>
        <v>0</v>
      </c>
      <c r="E14" s="575">
        <f>EYLÜL!O10</f>
        <v>0</v>
      </c>
      <c r="F14" s="576"/>
      <c r="G14" s="57">
        <f>EYLÜL!P10</f>
        <v>0</v>
      </c>
      <c r="H14" s="577" t="str">
        <f>IF(EYLÜL!Q10=" "," ",IF(EYLÜL!Q10=0,"Borç Bitti",EYLÜL!Q10))</f>
        <v/>
      </c>
      <c r="I14" s="578"/>
      <c r="J14" s="51">
        <f>EYLÜL!R10</f>
        <v>0</v>
      </c>
      <c r="K14" s="575">
        <f>EYLÜL!S10</f>
        <v>0</v>
      </c>
      <c r="L14" s="576"/>
      <c r="M14" s="57">
        <f>EYLÜL!T10</f>
        <v>0</v>
      </c>
      <c r="N14" s="577" t="str">
        <f>IF(EYLÜL!U10=" "," ",IF(EYLÜL!U10=0,"Alacak Bitti",EYLÜL!U10))</f>
        <v/>
      </c>
      <c r="O14" s="608"/>
      <c r="P14" s="560"/>
      <c r="Q14" s="560"/>
      <c r="R14" s="560"/>
      <c r="S14" s="560"/>
      <c r="T14" s="560"/>
      <c r="U14" s="560"/>
    </row>
    <row r="15" spans="1:28" ht="18" customHeight="1" x14ac:dyDescent="0.3">
      <c r="A15" s="510"/>
      <c r="B15" s="510"/>
      <c r="C15" s="510"/>
      <c r="D15" s="58">
        <f>EYLÜL!N11</f>
        <v>0</v>
      </c>
      <c r="E15" s="581">
        <f>EYLÜL!O11</f>
        <v>0</v>
      </c>
      <c r="F15" s="582"/>
      <c r="G15" s="59">
        <f>EYLÜL!P11</f>
        <v>0</v>
      </c>
      <c r="H15" s="583" t="str">
        <f>IF(EYLÜL!Q11=" "," ",IF(EYLÜL!Q11=0,"Borç Bitti",EYLÜL!Q11))</f>
        <v/>
      </c>
      <c r="I15" s="584"/>
      <c r="J15" s="60">
        <f>EYLÜL!R11</f>
        <v>0</v>
      </c>
      <c r="K15" s="581">
        <f>EYLÜL!S11</f>
        <v>0</v>
      </c>
      <c r="L15" s="582"/>
      <c r="M15" s="59">
        <f>EYLÜL!T11</f>
        <v>0</v>
      </c>
      <c r="N15" s="583" t="str">
        <f>IF(EYLÜL!U11=" "," ",IF(EYLÜL!U11=0,"Alacak Bitti",EYLÜL!U11))</f>
        <v/>
      </c>
      <c r="O15" s="609"/>
      <c r="P15" s="560"/>
      <c r="Q15" s="560"/>
      <c r="R15" s="560"/>
      <c r="S15" s="560"/>
      <c r="T15" s="560"/>
      <c r="U15" s="560"/>
    </row>
    <row r="16" spans="1:28" ht="18" customHeight="1" x14ac:dyDescent="0.3">
      <c r="A16" s="510"/>
      <c r="B16" s="510"/>
      <c r="C16" s="510"/>
      <c r="D16" s="47">
        <f>EYLÜL!N12</f>
        <v>0</v>
      </c>
      <c r="E16" s="575">
        <f>EYLÜL!O12</f>
        <v>0</v>
      </c>
      <c r="F16" s="576"/>
      <c r="G16" s="57">
        <f>EYLÜL!P12</f>
        <v>0</v>
      </c>
      <c r="H16" s="577" t="str">
        <f>IF(EYLÜL!Q12=" "," ",IF(EYLÜL!Q12=0,"Borç Bitti",EYLÜL!Q12))</f>
        <v/>
      </c>
      <c r="I16" s="578"/>
      <c r="J16" s="51">
        <f>EYLÜL!R12</f>
        <v>0</v>
      </c>
      <c r="K16" s="575">
        <f>EYLÜL!S12</f>
        <v>0</v>
      </c>
      <c r="L16" s="576"/>
      <c r="M16" s="57">
        <f>EYLÜL!T12</f>
        <v>0</v>
      </c>
      <c r="N16" s="577" t="str">
        <f>IF(EYLÜL!U12=" "," ",IF(EYLÜL!U12=0,"Alacak Bitti",EYLÜL!U12))</f>
        <v/>
      </c>
      <c r="O16" s="608"/>
      <c r="P16" s="560"/>
      <c r="Q16" s="560"/>
      <c r="R16" s="560"/>
      <c r="S16" s="560"/>
      <c r="T16" s="560"/>
      <c r="U16" s="560"/>
    </row>
    <row r="17" spans="1:21" ht="18" customHeight="1" x14ac:dyDescent="0.3">
      <c r="A17" s="510"/>
      <c r="B17" s="510"/>
      <c r="C17" s="510"/>
      <c r="D17" s="58">
        <f>EYLÜL!N13</f>
        <v>0</v>
      </c>
      <c r="E17" s="581">
        <f>EYLÜL!O13</f>
        <v>0</v>
      </c>
      <c r="F17" s="582"/>
      <c r="G17" s="59">
        <f>EYLÜL!P13</f>
        <v>0</v>
      </c>
      <c r="H17" s="583" t="str">
        <f>IF(EYLÜL!Q13=" "," ",IF(EYLÜL!Q13=0,"Borç Bitti",EYLÜL!Q13))</f>
        <v/>
      </c>
      <c r="I17" s="584"/>
      <c r="J17" s="60">
        <f>EYLÜL!R13</f>
        <v>0</v>
      </c>
      <c r="K17" s="581">
        <f>EYLÜL!S13</f>
        <v>0</v>
      </c>
      <c r="L17" s="582"/>
      <c r="M17" s="59">
        <f>EYLÜL!T13</f>
        <v>0</v>
      </c>
      <c r="N17" s="583" t="str">
        <f>IF(EYLÜL!U13=" "," ",IF(EYLÜL!U13=0,"Alacak Bitti",EYLÜL!U13))</f>
        <v/>
      </c>
      <c r="O17" s="609"/>
      <c r="P17" s="560"/>
      <c r="Q17" s="560"/>
      <c r="R17" s="560"/>
      <c r="S17" s="560"/>
      <c r="T17" s="560"/>
      <c r="U17" s="560"/>
    </row>
    <row r="18" spans="1:21" ht="18" customHeight="1" x14ac:dyDescent="0.3">
      <c r="A18" s="510"/>
      <c r="B18" s="510"/>
      <c r="C18" s="510"/>
      <c r="D18" s="47">
        <f>EYLÜL!N14</f>
        <v>0</v>
      </c>
      <c r="E18" s="575">
        <f>EYLÜL!O14</f>
        <v>0</v>
      </c>
      <c r="F18" s="576"/>
      <c r="G18" s="57">
        <f>EYLÜL!P14</f>
        <v>0</v>
      </c>
      <c r="H18" s="577" t="str">
        <f>IF(EYLÜL!Q14=" "," ",IF(EYLÜL!Q14=0,"Borç Bitti",EYLÜL!Q14))</f>
        <v/>
      </c>
      <c r="I18" s="578"/>
      <c r="J18" s="51">
        <f>EYLÜL!R14</f>
        <v>0</v>
      </c>
      <c r="K18" s="575">
        <f>EYLÜL!S14</f>
        <v>0</v>
      </c>
      <c r="L18" s="576"/>
      <c r="M18" s="57">
        <f>EYLÜL!T14</f>
        <v>0</v>
      </c>
      <c r="N18" s="577" t="str">
        <f>IF(EYLÜL!U14=" "," ",IF(EYLÜL!U14=0,"Alacak Bitti",EYLÜL!U14))</f>
        <v/>
      </c>
      <c r="O18" s="608"/>
      <c r="P18" s="560"/>
      <c r="Q18" s="560"/>
      <c r="R18" s="560"/>
      <c r="S18" s="560"/>
      <c r="T18" s="560"/>
      <c r="U18" s="560"/>
    </row>
    <row r="19" spans="1:21" ht="18" customHeight="1" x14ac:dyDescent="0.3">
      <c r="A19" s="510"/>
      <c r="B19" s="510"/>
      <c r="C19" s="510"/>
      <c r="D19" s="58">
        <f>EYLÜL!N15</f>
        <v>0</v>
      </c>
      <c r="E19" s="581">
        <f>EYLÜL!O15</f>
        <v>0</v>
      </c>
      <c r="F19" s="582"/>
      <c r="G19" s="59">
        <f>EYLÜL!P15</f>
        <v>0</v>
      </c>
      <c r="H19" s="583" t="str">
        <f>IF(EYLÜL!Q15=" "," ",IF(EYLÜL!Q15=0,"Borç Bitti",EYLÜL!Q15))</f>
        <v/>
      </c>
      <c r="I19" s="584"/>
      <c r="J19" s="60">
        <f>EYLÜL!R15</f>
        <v>0</v>
      </c>
      <c r="K19" s="581">
        <f>EYLÜL!S15</f>
        <v>0</v>
      </c>
      <c r="L19" s="582"/>
      <c r="M19" s="59">
        <f>EYLÜL!T15</f>
        <v>0</v>
      </c>
      <c r="N19" s="583" t="str">
        <f>IF(EYLÜL!U15=" "," ",IF(EYLÜL!U15=0,"Alacak Bitti",EYLÜL!U15))</f>
        <v/>
      </c>
      <c r="O19" s="609"/>
      <c r="P19" s="560"/>
      <c r="Q19" s="560"/>
      <c r="R19" s="560"/>
      <c r="S19" s="560"/>
      <c r="T19" s="560"/>
      <c r="U19" s="560"/>
    </row>
    <row r="20" spans="1:21" ht="18" customHeight="1" x14ac:dyDescent="0.3">
      <c r="A20" s="510"/>
      <c r="B20" s="510"/>
      <c r="C20" s="510"/>
      <c r="D20" s="47">
        <f>EYLÜL!N16</f>
        <v>0</v>
      </c>
      <c r="E20" s="575">
        <f>EYLÜL!O16</f>
        <v>0</v>
      </c>
      <c r="F20" s="576"/>
      <c r="G20" s="57">
        <f>EYLÜL!P16</f>
        <v>0</v>
      </c>
      <c r="H20" s="577" t="str">
        <f>IF(EYLÜL!Q16=" "," ",IF(EYLÜL!Q16=0,"Borç Bitti",EYLÜL!Q16))</f>
        <v/>
      </c>
      <c r="I20" s="578"/>
      <c r="J20" s="51">
        <f>EYLÜL!R16</f>
        <v>0</v>
      </c>
      <c r="K20" s="575">
        <f>EYLÜL!S16</f>
        <v>0</v>
      </c>
      <c r="L20" s="576"/>
      <c r="M20" s="57">
        <f>EYLÜL!T16</f>
        <v>0</v>
      </c>
      <c r="N20" s="577" t="str">
        <f>IF(EYLÜL!U16=" "," ",IF(EYLÜL!U16=0,"Alacak Bitti",EYLÜL!U16))</f>
        <v/>
      </c>
      <c r="O20" s="608"/>
      <c r="P20" s="560"/>
      <c r="Q20" s="560"/>
      <c r="R20" s="560"/>
      <c r="S20" s="560"/>
      <c r="T20" s="560"/>
      <c r="U20" s="560"/>
    </row>
    <row r="21" spans="1:21" ht="18" customHeight="1" x14ac:dyDescent="0.3">
      <c r="A21" s="510"/>
      <c r="B21" s="510"/>
      <c r="C21" s="510"/>
      <c r="D21" s="58">
        <f>EYLÜL!N17</f>
        <v>0</v>
      </c>
      <c r="E21" s="581">
        <f>EYLÜL!O17</f>
        <v>0</v>
      </c>
      <c r="F21" s="582"/>
      <c r="G21" s="59">
        <f>EYLÜL!P17</f>
        <v>0</v>
      </c>
      <c r="H21" s="583" t="str">
        <f>IF(EYLÜL!Q17=" "," ",IF(EYLÜL!Q17=0,"Borç Bitti",EYLÜL!Q17))</f>
        <v/>
      </c>
      <c r="I21" s="584"/>
      <c r="J21" s="60">
        <f>EYLÜL!R17</f>
        <v>0</v>
      </c>
      <c r="K21" s="581">
        <f>EYLÜL!S17</f>
        <v>0</v>
      </c>
      <c r="L21" s="582"/>
      <c r="M21" s="59">
        <f>EYLÜL!T17</f>
        <v>0</v>
      </c>
      <c r="N21" s="583" t="str">
        <f>IF(EYLÜL!U17=" "," ",IF(EYLÜL!U17=0,"Alacak Bitti",EYLÜL!U17))</f>
        <v/>
      </c>
      <c r="O21" s="609"/>
      <c r="P21" s="560"/>
      <c r="Q21" s="560"/>
      <c r="R21" s="560"/>
      <c r="S21" s="560"/>
      <c r="T21" s="560"/>
      <c r="U21" s="560"/>
    </row>
    <row r="22" spans="1:21" ht="18" customHeight="1" x14ac:dyDescent="0.3">
      <c r="A22" s="510"/>
      <c r="B22" s="510"/>
      <c r="C22" s="510"/>
      <c r="D22" s="47">
        <f>EYLÜL!N18</f>
        <v>0</v>
      </c>
      <c r="E22" s="575">
        <f>EYLÜL!O18</f>
        <v>0</v>
      </c>
      <c r="F22" s="576"/>
      <c r="G22" s="57">
        <f>EYLÜL!P18</f>
        <v>0</v>
      </c>
      <c r="H22" s="577" t="str">
        <f>IF(EYLÜL!Q18=" "," ",IF(EYLÜL!Q18=0,"Borç Bitti",EYLÜL!Q18))</f>
        <v/>
      </c>
      <c r="I22" s="578"/>
      <c r="J22" s="51">
        <f>EYLÜL!R18</f>
        <v>0</v>
      </c>
      <c r="K22" s="575">
        <f>EYLÜL!S18</f>
        <v>0</v>
      </c>
      <c r="L22" s="576"/>
      <c r="M22" s="57">
        <f>EYLÜL!T18</f>
        <v>0</v>
      </c>
      <c r="N22" s="577" t="str">
        <f>IF(EYLÜL!U18=" "," ",IF(EYLÜL!U18=0,"Alacak Bitti",EYLÜL!U18))</f>
        <v/>
      </c>
      <c r="O22" s="608"/>
      <c r="P22" s="560"/>
      <c r="Q22" s="560"/>
      <c r="R22" s="560"/>
      <c r="S22" s="560"/>
      <c r="T22" s="560"/>
      <c r="U22" s="560"/>
    </row>
    <row r="23" spans="1:21" ht="18" customHeight="1" x14ac:dyDescent="0.3">
      <c r="A23" s="510"/>
      <c r="B23" s="510"/>
      <c r="C23" s="510"/>
      <c r="D23" s="58">
        <f>EYLÜL!N19</f>
        <v>0</v>
      </c>
      <c r="E23" s="581">
        <f>EYLÜL!O19</f>
        <v>0</v>
      </c>
      <c r="F23" s="582"/>
      <c r="G23" s="59">
        <f>EYLÜL!P19</f>
        <v>0</v>
      </c>
      <c r="H23" s="583" t="str">
        <f>IF(EYLÜL!Q19=" "," ",IF(EYLÜL!Q19=0,"Borç Bitti",EYLÜL!Q19))</f>
        <v/>
      </c>
      <c r="I23" s="584"/>
      <c r="J23" s="60">
        <f>EYLÜL!R19</f>
        <v>0</v>
      </c>
      <c r="K23" s="581">
        <f>EYLÜL!S19</f>
        <v>0</v>
      </c>
      <c r="L23" s="582"/>
      <c r="M23" s="59">
        <f>EYLÜL!T19</f>
        <v>0</v>
      </c>
      <c r="N23" s="583" t="str">
        <f>IF(EYLÜL!U19=" "," ",IF(EYLÜL!U19=0,"Alacak Bitti",EYLÜL!U19))</f>
        <v/>
      </c>
      <c r="O23" s="609"/>
      <c r="P23" s="560"/>
      <c r="Q23" s="560"/>
      <c r="R23" s="560"/>
      <c r="S23" s="560"/>
      <c r="T23" s="560"/>
      <c r="U23" s="560"/>
    </row>
    <row r="24" spans="1:21" ht="18" customHeight="1" x14ac:dyDescent="0.3">
      <c r="A24" s="510"/>
      <c r="B24" s="510"/>
      <c r="C24" s="510"/>
      <c r="D24" s="47">
        <f>EYLÜL!N20</f>
        <v>0</v>
      </c>
      <c r="E24" s="575">
        <f>EYLÜL!O20</f>
        <v>0</v>
      </c>
      <c r="F24" s="576"/>
      <c r="G24" s="57">
        <f>EYLÜL!P20</f>
        <v>0</v>
      </c>
      <c r="H24" s="577" t="str">
        <f>IF(EYLÜL!Q20=" "," ",IF(EYLÜL!Q20=0,"Borç Bitti",EYLÜL!Q20))</f>
        <v/>
      </c>
      <c r="I24" s="578"/>
      <c r="J24" s="51">
        <f>EYLÜL!R20</f>
        <v>0</v>
      </c>
      <c r="K24" s="575">
        <f>EYLÜL!S20</f>
        <v>0</v>
      </c>
      <c r="L24" s="576"/>
      <c r="M24" s="57">
        <f>EYLÜL!T20</f>
        <v>0</v>
      </c>
      <c r="N24" s="577" t="str">
        <f>IF(EYLÜL!U20=" "," ",IF(EYLÜL!U20=0,"Alacak Bitti",EYLÜL!U20))</f>
        <v/>
      </c>
      <c r="O24" s="608"/>
      <c r="P24" s="560"/>
      <c r="Q24" s="560"/>
      <c r="R24" s="560"/>
      <c r="S24" s="560"/>
      <c r="T24" s="560"/>
      <c r="U24" s="560"/>
    </row>
    <row r="25" spans="1:21" ht="18" customHeight="1" x14ac:dyDescent="0.3">
      <c r="A25" s="510"/>
      <c r="B25" s="510"/>
      <c r="C25" s="510"/>
      <c r="D25" s="58">
        <f>EYLÜL!N21</f>
        <v>0</v>
      </c>
      <c r="E25" s="581">
        <f>EYLÜL!O21</f>
        <v>0</v>
      </c>
      <c r="F25" s="582"/>
      <c r="G25" s="59">
        <f>EYLÜL!P21</f>
        <v>0</v>
      </c>
      <c r="H25" s="583" t="str">
        <f>IF(EYLÜL!Q21=" "," ",IF(EYLÜL!Q21=0,"Borç Bitti",EYLÜL!Q21))</f>
        <v/>
      </c>
      <c r="I25" s="584"/>
      <c r="J25" s="60">
        <f>EYLÜL!R21</f>
        <v>0</v>
      </c>
      <c r="K25" s="581">
        <f>EYLÜL!S21</f>
        <v>0</v>
      </c>
      <c r="L25" s="582"/>
      <c r="M25" s="59">
        <f>EYLÜL!T21</f>
        <v>0</v>
      </c>
      <c r="N25" s="583" t="str">
        <f>IF(EYLÜL!U21=" "," ",IF(EYLÜL!U21=0,"Alacak Bitti",EYLÜL!U21))</f>
        <v/>
      </c>
      <c r="O25" s="609"/>
      <c r="P25" s="560"/>
      <c r="Q25" s="560"/>
      <c r="R25" s="560"/>
      <c r="S25" s="560"/>
      <c r="T25" s="560"/>
      <c r="U25" s="560"/>
    </row>
    <row r="26" spans="1:21" ht="18" customHeight="1" x14ac:dyDescent="0.3">
      <c r="A26" s="510"/>
      <c r="B26" s="510"/>
      <c r="C26" s="510"/>
      <c r="D26" s="47">
        <f>EYLÜL!N22</f>
        <v>0</v>
      </c>
      <c r="E26" s="575">
        <f>EYLÜL!O22</f>
        <v>0</v>
      </c>
      <c r="F26" s="576"/>
      <c r="G26" s="57">
        <f>EYLÜL!P22</f>
        <v>0</v>
      </c>
      <c r="H26" s="577" t="str">
        <f>IF(EYLÜL!Q22=" "," ",IF(EYLÜL!Q22=0,"Borç Bitti",EYLÜL!Q22))</f>
        <v/>
      </c>
      <c r="I26" s="578"/>
      <c r="J26" s="51">
        <f>EYLÜL!R22</f>
        <v>0</v>
      </c>
      <c r="K26" s="575">
        <f>EYLÜL!S22</f>
        <v>0</v>
      </c>
      <c r="L26" s="576"/>
      <c r="M26" s="57">
        <f>EYLÜL!T22</f>
        <v>0</v>
      </c>
      <c r="N26" s="577" t="str">
        <f>IF(EYLÜL!U22=" "," ",IF(EYLÜL!U22=0,"Alacak Bitti",EYLÜL!U22))</f>
        <v/>
      </c>
      <c r="O26" s="608"/>
      <c r="P26" s="560"/>
      <c r="Q26" s="560"/>
      <c r="R26" s="560"/>
      <c r="S26" s="560"/>
      <c r="T26" s="560"/>
      <c r="U26" s="560"/>
    </row>
    <row r="27" spans="1:21" ht="18" customHeight="1" x14ac:dyDescent="0.3">
      <c r="A27" s="510"/>
      <c r="B27" s="510"/>
      <c r="C27" s="510"/>
      <c r="D27" s="58">
        <f>EYLÜL!N23</f>
        <v>0</v>
      </c>
      <c r="E27" s="581">
        <f>EYLÜL!O23</f>
        <v>0</v>
      </c>
      <c r="F27" s="582"/>
      <c r="G27" s="59">
        <f>EYLÜL!P23</f>
        <v>0</v>
      </c>
      <c r="H27" s="583" t="str">
        <f>IF(EYLÜL!Q23=" "," ",IF(EYLÜL!Q23=0,"Borç Bitti",EYLÜL!Q23))</f>
        <v/>
      </c>
      <c r="I27" s="584"/>
      <c r="J27" s="60">
        <f>EYLÜL!R23</f>
        <v>0</v>
      </c>
      <c r="K27" s="581">
        <f>EYLÜL!S23</f>
        <v>0</v>
      </c>
      <c r="L27" s="582"/>
      <c r="M27" s="59">
        <f>EYLÜL!T23</f>
        <v>0</v>
      </c>
      <c r="N27" s="583" t="str">
        <f>IF(EYLÜL!U23=" "," ",IF(EYLÜL!U23=0,"Alacak Bitti",EYLÜL!U23))</f>
        <v/>
      </c>
      <c r="O27" s="609"/>
      <c r="P27" s="560"/>
      <c r="Q27" s="560"/>
      <c r="R27" s="560"/>
      <c r="S27" s="560"/>
      <c r="T27" s="560"/>
      <c r="U27" s="560"/>
    </row>
    <row r="28" spans="1:21" ht="18" customHeight="1" x14ac:dyDescent="0.3">
      <c r="A28" s="510"/>
      <c r="B28" s="510"/>
      <c r="C28" s="510"/>
      <c r="D28" s="47">
        <f>EYLÜL!N24</f>
        <v>0</v>
      </c>
      <c r="E28" s="575">
        <f>EYLÜL!O24</f>
        <v>0</v>
      </c>
      <c r="F28" s="576"/>
      <c r="G28" s="57">
        <f>EYLÜL!P24</f>
        <v>0</v>
      </c>
      <c r="H28" s="577" t="str">
        <f>IF(EYLÜL!Q24=" "," ",IF(EYLÜL!Q24=0,"Borç Bitti",EYLÜL!Q24))</f>
        <v/>
      </c>
      <c r="I28" s="578"/>
      <c r="J28" s="51">
        <f>EYLÜL!R24</f>
        <v>0</v>
      </c>
      <c r="K28" s="575">
        <f>EYLÜL!S24</f>
        <v>0</v>
      </c>
      <c r="L28" s="576"/>
      <c r="M28" s="57">
        <f>EYLÜL!T24</f>
        <v>0</v>
      </c>
      <c r="N28" s="577" t="str">
        <f>IF(EYLÜL!U24=" "," ",IF(EYLÜL!U24=0,"Alacak Bitti",EYLÜL!U24))</f>
        <v/>
      </c>
      <c r="O28" s="608"/>
      <c r="P28" s="560"/>
      <c r="Q28" s="560"/>
      <c r="R28" s="560"/>
      <c r="S28" s="560"/>
      <c r="T28" s="560"/>
      <c r="U28" s="560"/>
    </row>
    <row r="29" spans="1:21" ht="18" customHeight="1" x14ac:dyDescent="0.3">
      <c r="A29" s="510"/>
      <c r="B29" s="510"/>
      <c r="C29" s="510"/>
      <c r="D29" s="58">
        <f>EYLÜL!N25</f>
        <v>0</v>
      </c>
      <c r="E29" s="581">
        <f>EYLÜL!O25</f>
        <v>0</v>
      </c>
      <c r="F29" s="582"/>
      <c r="G29" s="59">
        <f>EYLÜL!P25</f>
        <v>0</v>
      </c>
      <c r="H29" s="583" t="str">
        <f>IF(EYLÜL!Q25=" "," ",IF(EYLÜL!Q25=0,"Borç Bitti",EYLÜL!Q25))</f>
        <v/>
      </c>
      <c r="I29" s="584"/>
      <c r="J29" s="60">
        <f>EYLÜL!R25</f>
        <v>0</v>
      </c>
      <c r="K29" s="581">
        <f>EYLÜL!S25</f>
        <v>0</v>
      </c>
      <c r="L29" s="582"/>
      <c r="M29" s="59">
        <f>EYLÜL!T25</f>
        <v>0</v>
      </c>
      <c r="N29" s="583" t="str">
        <f>IF(EYLÜL!U25=" "," ",IF(EYLÜL!U25=0,"Alacak Bitti",EYLÜL!U25))</f>
        <v/>
      </c>
      <c r="O29" s="609"/>
      <c r="P29" s="560"/>
      <c r="Q29" s="560"/>
      <c r="R29" s="560"/>
      <c r="S29" s="560"/>
      <c r="T29" s="560"/>
      <c r="U29" s="560"/>
    </row>
    <row r="30" spans="1:21" ht="18" customHeight="1" x14ac:dyDescent="0.3">
      <c r="A30" s="510"/>
      <c r="B30" s="510"/>
      <c r="C30" s="510"/>
      <c r="D30" s="47">
        <f>EYLÜL!N26</f>
        <v>0</v>
      </c>
      <c r="E30" s="575">
        <f>EYLÜL!O26</f>
        <v>0</v>
      </c>
      <c r="F30" s="576"/>
      <c r="G30" s="57">
        <f>EYLÜL!P26</f>
        <v>0</v>
      </c>
      <c r="H30" s="577" t="str">
        <f>IF(EYLÜL!Q26=" "," ",IF(EYLÜL!Q26=0,"Borç Bitti",EYLÜL!Q26))</f>
        <v/>
      </c>
      <c r="I30" s="578"/>
      <c r="J30" s="51">
        <f>EYLÜL!R26</f>
        <v>0</v>
      </c>
      <c r="K30" s="575">
        <f>EYLÜL!S26</f>
        <v>0</v>
      </c>
      <c r="L30" s="576"/>
      <c r="M30" s="57">
        <f>EYLÜL!T26</f>
        <v>0</v>
      </c>
      <c r="N30" s="577" t="str">
        <f>IF(EYLÜL!U26=" "," ",IF(EYLÜL!U26=0,"Alacak Bitti",EYLÜL!U26))</f>
        <v/>
      </c>
      <c r="O30" s="608"/>
      <c r="P30" s="560"/>
      <c r="Q30" s="560"/>
      <c r="R30" s="560"/>
      <c r="S30" s="560"/>
      <c r="T30" s="560"/>
      <c r="U30" s="560"/>
    </row>
    <row r="31" spans="1:21" ht="18" customHeight="1" x14ac:dyDescent="0.3">
      <c r="A31" s="510"/>
      <c r="B31" s="510"/>
      <c r="C31" s="510"/>
      <c r="D31" s="58">
        <f>EYLÜL!N27</f>
        <v>0</v>
      </c>
      <c r="E31" s="581">
        <f>EYLÜL!O27</f>
        <v>0</v>
      </c>
      <c r="F31" s="582"/>
      <c r="G31" s="59">
        <f>EYLÜL!P27</f>
        <v>0</v>
      </c>
      <c r="H31" s="583" t="str">
        <f>IF(EYLÜL!Q27=" "," ",IF(EYLÜL!Q27=0,"Borç Bitti",EYLÜL!Q27))</f>
        <v/>
      </c>
      <c r="I31" s="584"/>
      <c r="J31" s="60">
        <f>EYLÜL!R27</f>
        <v>0</v>
      </c>
      <c r="K31" s="581">
        <f>EYLÜL!S27</f>
        <v>0</v>
      </c>
      <c r="L31" s="582"/>
      <c r="M31" s="59">
        <f>EYLÜL!T27</f>
        <v>0</v>
      </c>
      <c r="N31" s="583" t="str">
        <f>IF(EYLÜL!U27=" "," ",IF(EYLÜL!U27=0,"Alacak Bitti",EYLÜL!U27))</f>
        <v/>
      </c>
      <c r="O31" s="609"/>
      <c r="P31" s="560"/>
      <c r="Q31" s="560"/>
      <c r="R31" s="560"/>
      <c r="S31" s="560"/>
      <c r="T31" s="560"/>
      <c r="U31" s="560"/>
    </row>
    <row r="32" spans="1:21" ht="18" customHeight="1" x14ac:dyDescent="0.3">
      <c r="A32" s="510"/>
      <c r="B32" s="510"/>
      <c r="C32" s="510"/>
      <c r="D32" s="47">
        <f>EYLÜL!N28</f>
        <v>0</v>
      </c>
      <c r="E32" s="575">
        <f>EYLÜL!O28</f>
        <v>0</v>
      </c>
      <c r="F32" s="576"/>
      <c r="G32" s="57">
        <f>EYLÜL!P28</f>
        <v>0</v>
      </c>
      <c r="H32" s="577" t="str">
        <f>IF(EYLÜL!Q28=" "," ",IF(EYLÜL!Q28=0,"Borç Bitti",EYLÜL!Q28))</f>
        <v/>
      </c>
      <c r="I32" s="578"/>
      <c r="J32" s="51">
        <f>EYLÜL!R28</f>
        <v>0</v>
      </c>
      <c r="K32" s="575">
        <f>EYLÜL!S28</f>
        <v>0</v>
      </c>
      <c r="L32" s="576"/>
      <c r="M32" s="57">
        <f>EYLÜL!T28</f>
        <v>0</v>
      </c>
      <c r="N32" s="577" t="str">
        <f>IF(EYLÜL!U28=" "," ",IF(EYLÜL!U28=0,"Alacak Bitti",EYLÜL!U28))</f>
        <v/>
      </c>
      <c r="O32" s="608"/>
      <c r="P32" s="560"/>
      <c r="Q32" s="560"/>
      <c r="R32" s="560"/>
      <c r="S32" s="560"/>
      <c r="T32" s="560"/>
      <c r="U32" s="560"/>
    </row>
    <row r="33" spans="1:21" ht="18" customHeight="1" x14ac:dyDescent="0.3">
      <c r="A33" s="510"/>
      <c r="B33" s="510"/>
      <c r="C33" s="510"/>
      <c r="D33" s="58">
        <f>EYLÜL!N29</f>
        <v>0</v>
      </c>
      <c r="E33" s="581">
        <f>EYLÜL!O29</f>
        <v>0</v>
      </c>
      <c r="F33" s="582"/>
      <c r="G33" s="59">
        <f>EYLÜL!P29</f>
        <v>0</v>
      </c>
      <c r="H33" s="583" t="str">
        <f>IF(EYLÜL!Q29=" "," ",IF(EYLÜL!Q29=0,"Borç Bitti",EYLÜL!Q29))</f>
        <v/>
      </c>
      <c r="I33" s="584"/>
      <c r="J33" s="60">
        <f>EYLÜL!R29</f>
        <v>0</v>
      </c>
      <c r="K33" s="581">
        <f>EYLÜL!S29</f>
        <v>0</v>
      </c>
      <c r="L33" s="582"/>
      <c r="M33" s="59">
        <f>EYLÜL!T29</f>
        <v>0</v>
      </c>
      <c r="N33" s="583" t="str">
        <f>IF(EYLÜL!U29=" "," ",IF(EYLÜL!U29=0,"Alacak Bitti",EYLÜL!U29))</f>
        <v/>
      </c>
      <c r="O33" s="609"/>
      <c r="P33" s="560"/>
      <c r="Q33" s="560"/>
      <c r="R33" s="560"/>
      <c r="S33" s="560"/>
      <c r="T33" s="560"/>
      <c r="U33" s="560"/>
    </row>
    <row r="34" spans="1:21" ht="18" customHeight="1" x14ac:dyDescent="0.3">
      <c r="A34" s="510"/>
      <c r="B34" s="510"/>
      <c r="C34" s="510"/>
      <c r="D34" s="47">
        <f>EYLÜL!N30</f>
        <v>0</v>
      </c>
      <c r="E34" s="575">
        <f>EYLÜL!O30</f>
        <v>0</v>
      </c>
      <c r="F34" s="576"/>
      <c r="G34" s="57">
        <f>EYLÜL!P30</f>
        <v>0</v>
      </c>
      <c r="H34" s="577" t="str">
        <f>IF(EYLÜL!Q30=" "," ",IF(EYLÜL!Q30=0,"Borç Bitti",EYLÜL!Q30))</f>
        <v/>
      </c>
      <c r="I34" s="578"/>
      <c r="J34" s="51">
        <f>EYLÜL!R30</f>
        <v>0</v>
      </c>
      <c r="K34" s="575">
        <f>EYLÜL!S30</f>
        <v>0</v>
      </c>
      <c r="L34" s="576"/>
      <c r="M34" s="57">
        <f>EYLÜL!T30</f>
        <v>0</v>
      </c>
      <c r="N34" s="577" t="str">
        <f>IF(EYLÜL!U30=" "," ",IF(EYLÜL!U30=0,"Alacak Bitti",EYLÜL!U30))</f>
        <v/>
      </c>
      <c r="O34" s="608"/>
      <c r="P34" s="560"/>
      <c r="Q34" s="560"/>
      <c r="R34" s="560"/>
      <c r="S34" s="560"/>
      <c r="T34" s="560"/>
      <c r="U34" s="560"/>
    </row>
    <row r="35" spans="1:21" ht="18" customHeight="1" x14ac:dyDescent="0.3">
      <c r="A35" s="510"/>
      <c r="B35" s="510"/>
      <c r="C35" s="510"/>
      <c r="D35" s="58">
        <f>EYLÜL!N31</f>
        <v>0</v>
      </c>
      <c r="E35" s="581">
        <f>EYLÜL!O31</f>
        <v>0</v>
      </c>
      <c r="F35" s="582"/>
      <c r="G35" s="59">
        <f>EYLÜL!P31</f>
        <v>0</v>
      </c>
      <c r="H35" s="583" t="str">
        <f>IF(EYLÜL!Q31=" "," ",IF(EYLÜL!Q31=0,"Borç Bitti",EYLÜL!Q31))</f>
        <v/>
      </c>
      <c r="I35" s="584"/>
      <c r="J35" s="60">
        <f>EYLÜL!R31</f>
        <v>0</v>
      </c>
      <c r="K35" s="581">
        <f>EYLÜL!S31</f>
        <v>0</v>
      </c>
      <c r="L35" s="582"/>
      <c r="M35" s="59">
        <f>EYLÜL!T31</f>
        <v>0</v>
      </c>
      <c r="N35" s="583" t="str">
        <f>IF(EYLÜL!U31=" "," ",IF(EYLÜL!U31=0,"Alacak Bitti",EYLÜL!U31))</f>
        <v/>
      </c>
      <c r="O35" s="609"/>
      <c r="P35" s="560"/>
      <c r="Q35" s="560"/>
      <c r="R35" s="560"/>
      <c r="S35" s="560"/>
      <c r="T35" s="560"/>
      <c r="U35" s="560"/>
    </row>
    <row r="36" spans="1:21" ht="18" customHeight="1" x14ac:dyDescent="0.3">
      <c r="A36" s="510"/>
      <c r="B36" s="510"/>
      <c r="C36" s="510"/>
      <c r="D36" s="47">
        <f>EYLÜL!N32</f>
        <v>0</v>
      </c>
      <c r="E36" s="575">
        <f>EYLÜL!O32</f>
        <v>0</v>
      </c>
      <c r="F36" s="576"/>
      <c r="G36" s="57">
        <f>EYLÜL!P32</f>
        <v>0</v>
      </c>
      <c r="H36" s="577" t="str">
        <f>IF(EYLÜL!Q32=" "," ",IF(EYLÜL!Q32=0,"Borç Bitti",EYLÜL!Q32))</f>
        <v/>
      </c>
      <c r="I36" s="578"/>
      <c r="J36" s="51">
        <f>EYLÜL!R32</f>
        <v>0</v>
      </c>
      <c r="K36" s="575">
        <f>EYLÜL!S32</f>
        <v>0</v>
      </c>
      <c r="L36" s="576"/>
      <c r="M36" s="57">
        <f>EYLÜL!T32</f>
        <v>0</v>
      </c>
      <c r="N36" s="577" t="str">
        <f>IF(EYLÜL!U32=" "," ",IF(EYLÜL!U32=0,"Alacak Bitti",EYLÜL!U32))</f>
        <v/>
      </c>
      <c r="O36" s="608"/>
      <c r="P36" s="560"/>
      <c r="Q36" s="560"/>
      <c r="R36" s="560"/>
      <c r="S36" s="560"/>
      <c r="T36" s="560"/>
      <c r="U36" s="560"/>
    </row>
    <row r="37" spans="1:21" ht="18" customHeight="1" x14ac:dyDescent="0.3">
      <c r="A37" s="510"/>
      <c r="B37" s="510"/>
      <c r="C37" s="510"/>
      <c r="D37" s="58">
        <f>EYLÜL!N33</f>
        <v>0</v>
      </c>
      <c r="E37" s="581">
        <f>EYLÜL!O33</f>
        <v>0</v>
      </c>
      <c r="F37" s="582"/>
      <c r="G37" s="59">
        <f>EYLÜL!P33</f>
        <v>0</v>
      </c>
      <c r="H37" s="583" t="str">
        <f>IF(EYLÜL!Q33=" "," ",IF(EYLÜL!Q33=0,"Borç Bitti",EYLÜL!Q33))</f>
        <v/>
      </c>
      <c r="I37" s="584"/>
      <c r="J37" s="60">
        <f>EYLÜL!R33</f>
        <v>0</v>
      </c>
      <c r="K37" s="581">
        <f>EYLÜL!S33</f>
        <v>0</v>
      </c>
      <c r="L37" s="582"/>
      <c r="M37" s="59">
        <f>EYLÜL!T33</f>
        <v>0</v>
      </c>
      <c r="N37" s="583" t="str">
        <f>IF(EYLÜL!U33=" "," ",IF(EYLÜL!U33=0,"Alacak Bitti",EYLÜL!U33))</f>
        <v/>
      </c>
      <c r="O37" s="609"/>
      <c r="P37" s="560"/>
      <c r="Q37" s="560"/>
      <c r="R37" s="560"/>
      <c r="S37" s="560"/>
      <c r="T37" s="560"/>
      <c r="U37" s="560"/>
    </row>
    <row r="38" spans="1:21" ht="18" customHeight="1" x14ac:dyDescent="0.3">
      <c r="A38" s="510"/>
      <c r="B38" s="510"/>
      <c r="C38" s="510"/>
      <c r="D38" s="47">
        <f>EYLÜL!N34</f>
        <v>0</v>
      </c>
      <c r="E38" s="575">
        <f>EYLÜL!O34</f>
        <v>0</v>
      </c>
      <c r="F38" s="576"/>
      <c r="G38" s="57">
        <f>EYLÜL!P34</f>
        <v>0</v>
      </c>
      <c r="H38" s="577" t="str">
        <f>IF(EYLÜL!Q34=" "," ",IF(EYLÜL!Q34=0,"Borç Bitti",EYLÜL!Q34))</f>
        <v/>
      </c>
      <c r="I38" s="578"/>
      <c r="J38" s="51">
        <f>EYLÜL!R34</f>
        <v>0</v>
      </c>
      <c r="K38" s="575">
        <f>EYLÜL!S34</f>
        <v>0</v>
      </c>
      <c r="L38" s="576"/>
      <c r="M38" s="57">
        <f>EYLÜL!T34</f>
        <v>0</v>
      </c>
      <c r="N38" s="577" t="str">
        <f>IF(EYLÜL!U34=" "," ",IF(EYLÜL!U34=0,"Alacak Bitti",EYLÜL!U34))</f>
        <v/>
      </c>
      <c r="O38" s="608"/>
      <c r="P38" s="560"/>
      <c r="Q38" s="560"/>
      <c r="R38" s="560"/>
      <c r="S38" s="560"/>
      <c r="T38" s="560"/>
      <c r="U38" s="560"/>
    </row>
    <row r="39" spans="1:21" ht="18" customHeight="1" x14ac:dyDescent="0.3">
      <c r="A39" s="510"/>
      <c r="B39" s="510"/>
      <c r="C39" s="510"/>
      <c r="D39" s="58">
        <f>EYLÜL!N35</f>
        <v>0</v>
      </c>
      <c r="E39" s="581">
        <f>EYLÜL!O35</f>
        <v>0</v>
      </c>
      <c r="F39" s="582"/>
      <c r="G39" s="59">
        <f>EYLÜL!P35</f>
        <v>0</v>
      </c>
      <c r="H39" s="583" t="str">
        <f>IF(EYLÜL!Q35=" "," ",IF(EYLÜL!Q35=0,"Borç Bitti",EYLÜL!Q35))</f>
        <v/>
      </c>
      <c r="I39" s="584"/>
      <c r="J39" s="60">
        <f>EYLÜL!R35</f>
        <v>0</v>
      </c>
      <c r="K39" s="581">
        <f>EYLÜL!S35</f>
        <v>0</v>
      </c>
      <c r="L39" s="582"/>
      <c r="M39" s="59">
        <f>EYLÜL!T35</f>
        <v>0</v>
      </c>
      <c r="N39" s="583" t="str">
        <f>IF(EYLÜL!U35=" "," ",IF(EYLÜL!U35=0,"Alacak Bitti",EYLÜL!U35))</f>
        <v/>
      </c>
      <c r="O39" s="609"/>
      <c r="P39" s="560"/>
      <c r="Q39" s="560"/>
      <c r="R39" s="560"/>
      <c r="S39" s="560"/>
      <c r="T39" s="560"/>
      <c r="U39" s="560"/>
    </row>
    <row r="40" spans="1:21" ht="18" customHeight="1" x14ac:dyDescent="0.3">
      <c r="A40" s="510"/>
      <c r="B40" s="510"/>
      <c r="C40" s="510"/>
      <c r="D40" s="47">
        <f>EYLÜL!N36</f>
        <v>0</v>
      </c>
      <c r="E40" s="575">
        <f>EYLÜL!O36</f>
        <v>0</v>
      </c>
      <c r="F40" s="576"/>
      <c r="G40" s="57">
        <f>EYLÜL!P36</f>
        <v>0</v>
      </c>
      <c r="H40" s="577" t="str">
        <f>IF(EYLÜL!Q36=" "," ",IF(EYLÜL!Q36=0,"Borç Bitti",EYLÜL!Q36))</f>
        <v/>
      </c>
      <c r="I40" s="578"/>
      <c r="J40" s="51">
        <f>EYLÜL!R36</f>
        <v>0</v>
      </c>
      <c r="K40" s="575">
        <f>EYLÜL!S36</f>
        <v>0</v>
      </c>
      <c r="L40" s="576"/>
      <c r="M40" s="57">
        <f>EYLÜL!T36</f>
        <v>0</v>
      </c>
      <c r="N40" s="577" t="str">
        <f>IF(EYLÜL!U36=" "," ",IF(EYLÜL!U36=0,"Alacak Bitti",EYLÜL!U36))</f>
        <v/>
      </c>
      <c r="O40" s="608"/>
      <c r="P40" s="560"/>
      <c r="Q40" s="560"/>
      <c r="R40" s="560"/>
      <c r="S40" s="560"/>
      <c r="T40" s="560"/>
      <c r="U40" s="560"/>
    </row>
    <row r="41" spans="1:21" ht="18" customHeight="1" x14ac:dyDescent="0.3">
      <c r="A41" s="510"/>
      <c r="B41" s="510"/>
      <c r="C41" s="510"/>
      <c r="D41" s="58">
        <f>EYLÜL!N37</f>
        <v>0</v>
      </c>
      <c r="E41" s="581">
        <f>EYLÜL!O37</f>
        <v>0</v>
      </c>
      <c r="F41" s="582"/>
      <c r="G41" s="59">
        <f>EYLÜL!P37</f>
        <v>0</v>
      </c>
      <c r="H41" s="583" t="str">
        <f>IF(EYLÜL!Q37=" "," ",IF(EYLÜL!Q37=0,"Borç Bitti",EYLÜL!Q37))</f>
        <v/>
      </c>
      <c r="I41" s="584"/>
      <c r="J41" s="60">
        <f>EYLÜL!R37</f>
        <v>0</v>
      </c>
      <c r="K41" s="581">
        <f>EYLÜL!S37</f>
        <v>0</v>
      </c>
      <c r="L41" s="582"/>
      <c r="M41" s="59">
        <f>EYLÜL!T37</f>
        <v>0</v>
      </c>
      <c r="N41" s="583" t="str">
        <f>IF(EYLÜL!U37=" "," ",IF(EYLÜL!U37=0,"Alacak Bitti",EYLÜL!U37))</f>
        <v/>
      </c>
      <c r="O41" s="609"/>
      <c r="P41" s="560"/>
      <c r="Q41" s="560"/>
      <c r="R41" s="560"/>
      <c r="S41" s="560"/>
      <c r="T41" s="560"/>
      <c r="U41" s="560"/>
    </row>
    <row r="42" spans="1:21" ht="18" customHeight="1" x14ac:dyDescent="0.3">
      <c r="A42" s="510"/>
      <c r="B42" s="510"/>
      <c r="C42" s="510"/>
      <c r="D42" s="47">
        <f>EYLÜL!N38</f>
        <v>0</v>
      </c>
      <c r="E42" s="575">
        <f>EYLÜL!O38</f>
        <v>0</v>
      </c>
      <c r="F42" s="576"/>
      <c r="G42" s="57">
        <f>EYLÜL!P38</f>
        <v>0</v>
      </c>
      <c r="H42" s="577" t="str">
        <f>IF(EYLÜL!Q38=" "," ",IF(EYLÜL!Q38=0,"Borç Bitti",EYLÜL!Q38))</f>
        <v/>
      </c>
      <c r="I42" s="578"/>
      <c r="J42" s="51">
        <f>EYLÜL!R38</f>
        <v>0</v>
      </c>
      <c r="K42" s="575">
        <f>EYLÜL!S38</f>
        <v>0</v>
      </c>
      <c r="L42" s="576"/>
      <c r="M42" s="57">
        <f>EYLÜL!T38</f>
        <v>0</v>
      </c>
      <c r="N42" s="577" t="str">
        <f>IF(EYLÜL!U38=" "," ",IF(EYLÜL!U38=0,"Alacak Bitti",EYLÜL!U38))</f>
        <v/>
      </c>
      <c r="O42" s="608"/>
      <c r="P42" s="560"/>
      <c r="Q42" s="560"/>
      <c r="R42" s="560"/>
      <c r="S42" s="560"/>
      <c r="T42" s="560"/>
      <c r="U42" s="560"/>
    </row>
    <row r="43" spans="1:21" ht="18" customHeight="1" x14ac:dyDescent="0.3">
      <c r="A43" s="510"/>
      <c r="B43" s="510"/>
      <c r="C43" s="510"/>
      <c r="D43" s="58">
        <f>EYLÜL!N39</f>
        <v>0</v>
      </c>
      <c r="E43" s="581">
        <f>EYLÜL!O39</f>
        <v>0</v>
      </c>
      <c r="F43" s="582"/>
      <c r="G43" s="59">
        <f>EYLÜL!P39</f>
        <v>0</v>
      </c>
      <c r="H43" s="583" t="str">
        <f>IF(EYLÜL!Q39=" "," ",IF(EYLÜL!Q39=0,"Borç Bitti",EYLÜL!Q39))</f>
        <v/>
      </c>
      <c r="I43" s="584"/>
      <c r="J43" s="60">
        <f>EYLÜL!R39</f>
        <v>0</v>
      </c>
      <c r="K43" s="581">
        <f>EYLÜL!S39</f>
        <v>0</v>
      </c>
      <c r="L43" s="582"/>
      <c r="M43" s="59">
        <f>EYLÜL!T39</f>
        <v>0</v>
      </c>
      <c r="N43" s="583" t="str">
        <f>IF(EYLÜL!U39=" "," ",IF(EYLÜL!U39=0,"Alacak Bitti",EYLÜL!U39))</f>
        <v/>
      </c>
      <c r="O43" s="609"/>
      <c r="P43" s="560"/>
      <c r="Q43" s="560"/>
      <c r="R43" s="560"/>
      <c r="S43" s="560"/>
      <c r="T43" s="560"/>
      <c r="U43" s="560"/>
    </row>
    <row r="44" spans="1:21" ht="18" customHeight="1" x14ac:dyDescent="0.3">
      <c r="A44" s="510"/>
      <c r="B44" s="510"/>
      <c r="C44" s="510"/>
      <c r="D44" s="47">
        <f>EYLÜL!N40</f>
        <v>0</v>
      </c>
      <c r="E44" s="575">
        <f>EYLÜL!O40</f>
        <v>0</v>
      </c>
      <c r="F44" s="576"/>
      <c r="G44" s="57">
        <f>EYLÜL!P40</f>
        <v>0</v>
      </c>
      <c r="H44" s="577" t="str">
        <f>IF(EYLÜL!Q40=" "," ",IF(EYLÜL!Q40=0,"Borç Bitti",EYLÜL!Q40))</f>
        <v/>
      </c>
      <c r="I44" s="578"/>
      <c r="J44" s="51">
        <f>EYLÜL!R40</f>
        <v>0</v>
      </c>
      <c r="K44" s="575">
        <f>EYLÜL!S40</f>
        <v>0</v>
      </c>
      <c r="L44" s="576"/>
      <c r="M44" s="57">
        <f>EYLÜL!T40</f>
        <v>0</v>
      </c>
      <c r="N44" s="577" t="str">
        <f>IF(EYLÜL!U40=" "," ",IF(EYLÜL!U40=0,"Alacak Bitti",EYLÜL!U40))</f>
        <v/>
      </c>
      <c r="O44" s="608"/>
      <c r="P44" s="560"/>
      <c r="Q44" s="560"/>
      <c r="R44" s="560"/>
      <c r="S44" s="560"/>
      <c r="T44" s="560"/>
      <c r="U44" s="560"/>
    </row>
    <row r="45" spans="1:21" ht="18" customHeight="1" x14ac:dyDescent="0.3">
      <c r="A45" s="510"/>
      <c r="B45" s="510"/>
      <c r="C45" s="510"/>
      <c r="D45" s="58">
        <f>EYLÜL!N41</f>
        <v>0</v>
      </c>
      <c r="E45" s="581">
        <f>EYLÜL!O41</f>
        <v>0</v>
      </c>
      <c r="F45" s="582"/>
      <c r="G45" s="59">
        <f>EYLÜL!P41</f>
        <v>0</v>
      </c>
      <c r="H45" s="583" t="str">
        <f>IF(EYLÜL!Q41=" "," ",IF(EYLÜL!Q41=0,"Borç Bitti",EYLÜL!Q41))</f>
        <v/>
      </c>
      <c r="I45" s="584"/>
      <c r="J45" s="60">
        <f>EYLÜL!R41</f>
        <v>0</v>
      </c>
      <c r="K45" s="581">
        <f>EYLÜL!S41</f>
        <v>0</v>
      </c>
      <c r="L45" s="582"/>
      <c r="M45" s="59">
        <f>EYLÜL!T41</f>
        <v>0</v>
      </c>
      <c r="N45" s="583" t="str">
        <f>IF(EYLÜL!U41=" "," ",IF(EYLÜL!U41=0,"Alacak Bitti",EYLÜL!U41))</f>
        <v/>
      </c>
      <c r="O45" s="609"/>
      <c r="P45" s="560"/>
      <c r="Q45" s="560"/>
      <c r="R45" s="560"/>
      <c r="S45" s="560"/>
      <c r="T45" s="560"/>
      <c r="U45" s="560"/>
    </row>
    <row r="46" spans="1:21" ht="18" customHeight="1" x14ac:dyDescent="0.3">
      <c r="A46" s="510"/>
      <c r="B46" s="510"/>
      <c r="C46" s="510"/>
      <c r="D46" s="47">
        <f>EYLÜL!N42</f>
        <v>0</v>
      </c>
      <c r="E46" s="575">
        <f>EYLÜL!O42</f>
        <v>0</v>
      </c>
      <c r="F46" s="576"/>
      <c r="G46" s="57">
        <f>EYLÜL!P42</f>
        <v>0</v>
      </c>
      <c r="H46" s="577" t="str">
        <f>IF(EYLÜL!Q42=" "," ",IF(EYLÜL!Q42=0,"Borç Bitti",EYLÜL!Q42))</f>
        <v/>
      </c>
      <c r="I46" s="578"/>
      <c r="J46" s="51">
        <f>EYLÜL!R42</f>
        <v>0</v>
      </c>
      <c r="K46" s="575">
        <f>EYLÜL!S42</f>
        <v>0</v>
      </c>
      <c r="L46" s="576"/>
      <c r="M46" s="57">
        <f>EYLÜL!T42</f>
        <v>0</v>
      </c>
      <c r="N46" s="577" t="str">
        <f>IF(EYLÜL!U42=" "," ",IF(EYLÜL!U42=0,"Alacak Bitti",EYLÜL!U42))</f>
        <v/>
      </c>
      <c r="O46" s="608"/>
      <c r="P46" s="560"/>
      <c r="Q46" s="560"/>
      <c r="R46" s="560"/>
      <c r="S46" s="560"/>
      <c r="T46" s="560"/>
      <c r="U46" s="560"/>
    </row>
    <row r="47" spans="1:21" ht="18" customHeight="1" x14ac:dyDescent="0.3">
      <c r="A47" s="510"/>
      <c r="B47" s="510"/>
      <c r="C47" s="510"/>
      <c r="D47" s="58">
        <f>EYLÜL!N43</f>
        <v>0</v>
      </c>
      <c r="E47" s="581">
        <f>EYLÜL!O43</f>
        <v>0</v>
      </c>
      <c r="F47" s="582"/>
      <c r="G47" s="59">
        <f>EYLÜL!P43</f>
        <v>0</v>
      </c>
      <c r="H47" s="583" t="str">
        <f>IF(EYLÜL!Q43=" "," ",IF(EYLÜL!Q43=0,"Borç Bitti",EYLÜL!Q43))</f>
        <v/>
      </c>
      <c r="I47" s="584"/>
      <c r="J47" s="60">
        <f>EYLÜL!R43</f>
        <v>0</v>
      </c>
      <c r="K47" s="581">
        <f>EYLÜL!S43</f>
        <v>0</v>
      </c>
      <c r="L47" s="582"/>
      <c r="M47" s="59">
        <f>EYLÜL!T43</f>
        <v>0</v>
      </c>
      <c r="N47" s="583" t="str">
        <f>IF(EYLÜL!U43=" "," ",IF(EYLÜL!U43=0,"Alacak Bitti",EYLÜL!U43))</f>
        <v/>
      </c>
      <c r="O47" s="609"/>
      <c r="P47" s="560"/>
      <c r="Q47" s="560"/>
      <c r="R47" s="560"/>
      <c r="S47" s="560"/>
      <c r="T47" s="560"/>
      <c r="U47" s="560"/>
    </row>
    <row r="48" spans="1:21" ht="18" customHeight="1" x14ac:dyDescent="0.3">
      <c r="A48" s="510"/>
      <c r="B48" s="510"/>
      <c r="C48" s="510"/>
      <c r="D48" s="47">
        <f>EYLÜL!N44</f>
        <v>0</v>
      </c>
      <c r="E48" s="575">
        <f>EYLÜL!O44</f>
        <v>0</v>
      </c>
      <c r="F48" s="576"/>
      <c r="G48" s="57">
        <f>EYLÜL!P44</f>
        <v>0</v>
      </c>
      <c r="H48" s="577" t="str">
        <f>IF(EYLÜL!Q44=" "," ",IF(EYLÜL!Q44=0,"Borç Bitti",EYLÜL!Q44))</f>
        <v/>
      </c>
      <c r="I48" s="578"/>
      <c r="J48" s="51">
        <f>EYLÜL!R44</f>
        <v>0</v>
      </c>
      <c r="K48" s="575">
        <f>EYLÜL!S44</f>
        <v>0</v>
      </c>
      <c r="L48" s="576"/>
      <c r="M48" s="57">
        <f>EYLÜL!T44</f>
        <v>0</v>
      </c>
      <c r="N48" s="577" t="str">
        <f>IF(EYLÜL!U44=" "," ",IF(EYLÜL!U44=0,"Alacak Bitti",EYLÜL!U44))</f>
        <v/>
      </c>
      <c r="O48" s="608"/>
      <c r="P48" s="560"/>
      <c r="Q48" s="560"/>
      <c r="R48" s="560"/>
      <c r="S48" s="560"/>
      <c r="T48" s="560"/>
      <c r="U48" s="560"/>
    </row>
    <row r="49" spans="1:21" ht="18" customHeight="1" x14ac:dyDescent="0.3">
      <c r="A49" s="510"/>
      <c r="B49" s="510"/>
      <c r="C49" s="510"/>
      <c r="D49" s="58">
        <f>EYLÜL!N45</f>
        <v>0</v>
      </c>
      <c r="E49" s="581">
        <f>EYLÜL!O45</f>
        <v>0</v>
      </c>
      <c r="F49" s="582"/>
      <c r="G49" s="59">
        <f>EYLÜL!P45</f>
        <v>0</v>
      </c>
      <c r="H49" s="583" t="str">
        <f>IF(EYLÜL!Q45=" "," ",IF(EYLÜL!Q45=0,"Borç Bitti",EYLÜL!Q45))</f>
        <v/>
      </c>
      <c r="I49" s="584"/>
      <c r="J49" s="60">
        <f>EYLÜL!R45</f>
        <v>0</v>
      </c>
      <c r="K49" s="581">
        <f>EYLÜL!S45</f>
        <v>0</v>
      </c>
      <c r="L49" s="582"/>
      <c r="M49" s="59">
        <f>EYLÜL!T45</f>
        <v>0</v>
      </c>
      <c r="N49" s="583" t="str">
        <f>IF(EYLÜL!U45=" "," ",IF(EYLÜL!U45=0,"Alacak Bitti",EYLÜL!U45))</f>
        <v/>
      </c>
      <c r="O49" s="609"/>
      <c r="P49" s="560"/>
      <c r="Q49" s="560"/>
      <c r="R49" s="560"/>
      <c r="S49" s="560"/>
      <c r="T49" s="560"/>
      <c r="U49" s="560"/>
    </row>
    <row r="50" spans="1:21" ht="18" customHeight="1" x14ac:dyDescent="0.3">
      <c r="A50" s="510"/>
      <c r="B50" s="510"/>
      <c r="C50" s="510"/>
      <c r="D50" s="47">
        <f>EYLÜL!N46</f>
        <v>0</v>
      </c>
      <c r="E50" s="575">
        <f>EYLÜL!O46</f>
        <v>0</v>
      </c>
      <c r="F50" s="576"/>
      <c r="G50" s="57">
        <f>EYLÜL!P46</f>
        <v>0</v>
      </c>
      <c r="H50" s="577" t="str">
        <f>IF(EYLÜL!Q46=" "," ",IF(EYLÜL!Q46=0,"Borç Bitti",EYLÜL!Q46))</f>
        <v/>
      </c>
      <c r="I50" s="578"/>
      <c r="J50" s="51">
        <f>EYLÜL!R46</f>
        <v>0</v>
      </c>
      <c r="K50" s="575">
        <f>EYLÜL!S46</f>
        <v>0</v>
      </c>
      <c r="L50" s="576"/>
      <c r="M50" s="57">
        <f>EYLÜL!T46</f>
        <v>0</v>
      </c>
      <c r="N50" s="577" t="str">
        <f>IF(EYLÜL!U46=" "," ",IF(EYLÜL!U46=0,"Alacak Bitti",EYLÜL!U46))</f>
        <v/>
      </c>
      <c r="O50" s="608"/>
      <c r="P50" s="560"/>
      <c r="Q50" s="560"/>
      <c r="R50" s="560"/>
      <c r="S50" s="560"/>
      <c r="T50" s="560"/>
      <c r="U50" s="560"/>
    </row>
    <row r="51" spans="1:21" ht="18" customHeight="1" x14ac:dyDescent="0.3">
      <c r="A51" s="510"/>
      <c r="B51" s="510"/>
      <c r="C51" s="510"/>
      <c r="D51" s="58">
        <f>EYLÜL!N47</f>
        <v>0</v>
      </c>
      <c r="E51" s="581">
        <f>EYLÜL!O47</f>
        <v>0</v>
      </c>
      <c r="F51" s="582"/>
      <c r="G51" s="59">
        <f>EYLÜL!P47</f>
        <v>0</v>
      </c>
      <c r="H51" s="583" t="str">
        <f>IF(EYLÜL!Q47=" "," ",IF(EYLÜL!Q47=0,"Borç Bitti",EYLÜL!Q47))</f>
        <v/>
      </c>
      <c r="I51" s="584"/>
      <c r="J51" s="60">
        <f>EYLÜL!R47</f>
        <v>0</v>
      </c>
      <c r="K51" s="581">
        <f>EYLÜL!S47</f>
        <v>0</v>
      </c>
      <c r="L51" s="582"/>
      <c r="M51" s="59">
        <f>EYLÜL!T47</f>
        <v>0</v>
      </c>
      <c r="N51" s="583" t="str">
        <f>IF(EYLÜL!U47=" "," ",IF(EYLÜL!U47=0,"Alacak Bitti",EYLÜL!U47))</f>
        <v/>
      </c>
      <c r="O51" s="609"/>
      <c r="P51" s="560"/>
      <c r="Q51" s="560"/>
      <c r="R51" s="560"/>
      <c r="S51" s="560"/>
      <c r="T51" s="560"/>
      <c r="U51" s="560"/>
    </row>
    <row r="52" spans="1:21" ht="18" customHeight="1" x14ac:dyDescent="0.3">
      <c r="A52" s="510"/>
      <c r="B52" s="510"/>
      <c r="C52" s="510"/>
      <c r="D52" s="47">
        <f>EYLÜL!N48</f>
        <v>0</v>
      </c>
      <c r="E52" s="575">
        <f>EYLÜL!O48</f>
        <v>0</v>
      </c>
      <c r="F52" s="576"/>
      <c r="G52" s="57">
        <f>EYLÜL!P48</f>
        <v>0</v>
      </c>
      <c r="H52" s="577" t="str">
        <f>IF(EYLÜL!Q48=" "," ",IF(EYLÜL!Q48=0,"Borç Bitti",EYLÜL!Q48))</f>
        <v/>
      </c>
      <c r="I52" s="578"/>
      <c r="J52" s="51">
        <f>EYLÜL!R48</f>
        <v>0</v>
      </c>
      <c r="K52" s="575">
        <f>EYLÜL!S48</f>
        <v>0</v>
      </c>
      <c r="L52" s="576"/>
      <c r="M52" s="57">
        <f>EYLÜL!T48</f>
        <v>0</v>
      </c>
      <c r="N52" s="577" t="str">
        <f>IF(EYLÜL!U48=" "," ",IF(EYLÜL!U48=0,"Alacak Bitti",EYLÜL!U48))</f>
        <v/>
      </c>
      <c r="O52" s="608"/>
      <c r="P52" s="560"/>
      <c r="Q52" s="560"/>
      <c r="R52" s="560"/>
      <c r="S52" s="560"/>
      <c r="T52" s="560"/>
      <c r="U52" s="560"/>
    </row>
    <row r="53" spans="1:21" ht="18" customHeight="1" x14ac:dyDescent="0.3">
      <c r="A53" s="510"/>
      <c r="B53" s="510"/>
      <c r="C53" s="510"/>
      <c r="D53" s="58">
        <f>EYLÜL!N49</f>
        <v>0</v>
      </c>
      <c r="E53" s="581">
        <f>EYLÜL!O49</f>
        <v>0</v>
      </c>
      <c r="F53" s="582"/>
      <c r="G53" s="59">
        <f>EYLÜL!P49</f>
        <v>0</v>
      </c>
      <c r="H53" s="583" t="str">
        <f>IF(EYLÜL!Q49=" "," ",IF(EYLÜL!Q49=0,"Borç Bitti",EYLÜL!Q49))</f>
        <v/>
      </c>
      <c r="I53" s="584"/>
      <c r="J53" s="60">
        <f>EYLÜL!R49</f>
        <v>0</v>
      </c>
      <c r="K53" s="581">
        <f>EYLÜL!S49</f>
        <v>0</v>
      </c>
      <c r="L53" s="582"/>
      <c r="M53" s="59">
        <f>EYLÜL!T49</f>
        <v>0</v>
      </c>
      <c r="N53" s="583" t="str">
        <f>IF(EYLÜL!U49=" "," ",IF(EYLÜL!U49=0,"Alacak Bitti",EYLÜL!U49))</f>
        <v/>
      </c>
      <c r="O53" s="609"/>
      <c r="P53" s="560"/>
      <c r="Q53" s="560"/>
      <c r="R53" s="560"/>
      <c r="S53" s="560"/>
      <c r="T53" s="560"/>
      <c r="U53" s="560"/>
    </row>
    <row r="54" spans="1:21" ht="18" customHeight="1" x14ac:dyDescent="0.3">
      <c r="A54" s="510"/>
      <c r="B54" s="510"/>
      <c r="C54" s="510"/>
      <c r="D54" s="47">
        <f>EYLÜL!N50</f>
        <v>0</v>
      </c>
      <c r="E54" s="575">
        <f>EYLÜL!O50</f>
        <v>0</v>
      </c>
      <c r="F54" s="576"/>
      <c r="G54" s="57">
        <f>EYLÜL!P50</f>
        <v>0</v>
      </c>
      <c r="H54" s="577" t="str">
        <f>IF(EYLÜL!Q50=" "," ",IF(EYLÜL!Q50=0,"Borç Bitti",EYLÜL!Q50))</f>
        <v/>
      </c>
      <c r="I54" s="578"/>
      <c r="J54" s="51">
        <f>EYLÜL!R50</f>
        <v>0</v>
      </c>
      <c r="K54" s="575">
        <f>EYLÜL!S50</f>
        <v>0</v>
      </c>
      <c r="L54" s="576"/>
      <c r="M54" s="57">
        <f>EYLÜL!T50</f>
        <v>0</v>
      </c>
      <c r="N54" s="577" t="str">
        <f>IF(EYLÜL!U50=" "," ",IF(EYLÜL!U50=0,"Alacak Bitti",EYLÜL!U50))</f>
        <v/>
      </c>
      <c r="O54" s="608"/>
      <c r="P54" s="560"/>
      <c r="Q54" s="560"/>
      <c r="R54" s="560"/>
      <c r="S54" s="560"/>
      <c r="T54" s="560"/>
      <c r="U54" s="560"/>
    </row>
    <row r="55" spans="1:21" ht="18" customHeight="1" x14ac:dyDescent="0.3">
      <c r="A55" s="510"/>
      <c r="B55" s="510"/>
      <c r="C55" s="510"/>
      <c r="D55" s="58">
        <f>EYLÜL!N51</f>
        <v>0</v>
      </c>
      <c r="E55" s="581">
        <f>EYLÜL!O51</f>
        <v>0</v>
      </c>
      <c r="F55" s="582"/>
      <c r="G55" s="59">
        <f>EYLÜL!P51</f>
        <v>0</v>
      </c>
      <c r="H55" s="583" t="str">
        <f>IF(EYLÜL!Q51=" "," ",IF(EYLÜL!Q51=0,"Borç Bitti",EYLÜL!Q51))</f>
        <v/>
      </c>
      <c r="I55" s="584"/>
      <c r="J55" s="60">
        <f>EYLÜL!R51</f>
        <v>0</v>
      </c>
      <c r="K55" s="581">
        <f>EYLÜL!S51</f>
        <v>0</v>
      </c>
      <c r="L55" s="582"/>
      <c r="M55" s="59">
        <f>EYLÜL!T51</f>
        <v>0</v>
      </c>
      <c r="N55" s="583" t="str">
        <f>IF(EYLÜL!U51=" "," ",IF(EYLÜL!U51=0,"Alacak Bitti",EYLÜL!U51))</f>
        <v/>
      </c>
      <c r="O55" s="609"/>
      <c r="P55" s="560"/>
      <c r="Q55" s="560"/>
      <c r="R55" s="560"/>
      <c r="S55" s="560"/>
      <c r="T55" s="560"/>
      <c r="U55" s="560"/>
    </row>
    <row r="56" spans="1:21" ht="18" customHeight="1" x14ac:dyDescent="0.3">
      <c r="A56" s="510"/>
      <c r="B56" s="510"/>
      <c r="C56" s="510"/>
      <c r="D56" s="47">
        <f>EYLÜL!N52</f>
        <v>0</v>
      </c>
      <c r="E56" s="575">
        <f>EYLÜL!O52</f>
        <v>0</v>
      </c>
      <c r="F56" s="576"/>
      <c r="G56" s="57">
        <f>EYLÜL!P52</f>
        <v>0</v>
      </c>
      <c r="H56" s="577" t="str">
        <f>IF(EYLÜL!Q52=" "," ",IF(EYLÜL!Q52=0,"Borç Bitti",EYLÜL!Q52))</f>
        <v/>
      </c>
      <c r="I56" s="578"/>
      <c r="J56" s="51">
        <f>EYLÜL!R52</f>
        <v>0</v>
      </c>
      <c r="K56" s="575">
        <f>EYLÜL!S52</f>
        <v>0</v>
      </c>
      <c r="L56" s="576"/>
      <c r="M56" s="57">
        <f>EYLÜL!T52</f>
        <v>0</v>
      </c>
      <c r="N56" s="577" t="str">
        <f>IF(EYLÜL!U52=" "," ",IF(EYLÜL!U52=0,"Alacak Bitti",EYLÜL!U52))</f>
        <v/>
      </c>
      <c r="O56" s="608"/>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D59:O59"/>
    <mergeCell ref="D62:O93"/>
    <mergeCell ref="E56:F56"/>
    <mergeCell ref="H56:I56"/>
    <mergeCell ref="K56:L56"/>
    <mergeCell ref="N56:O56"/>
    <mergeCell ref="D57:O57"/>
    <mergeCell ref="D58:O58"/>
    <mergeCell ref="E54:F54"/>
    <mergeCell ref="H54:I54"/>
    <mergeCell ref="K54:L54"/>
    <mergeCell ref="N54:O54"/>
    <mergeCell ref="E55:F55"/>
    <mergeCell ref="H55:I55"/>
    <mergeCell ref="K55:L55"/>
    <mergeCell ref="N55:O55"/>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A1:C93"/>
    <mergeCell ref="D1:O3"/>
    <mergeCell ref="E12:F12"/>
    <mergeCell ref="H12:I12"/>
    <mergeCell ref="K12:L12"/>
    <mergeCell ref="N12:O12"/>
    <mergeCell ref="E13:F13"/>
    <mergeCell ref="H13:I13"/>
    <mergeCell ref="K13:L13"/>
    <mergeCell ref="N13:O13"/>
    <mergeCell ref="D10:I10"/>
    <mergeCell ref="J10:O10"/>
    <mergeCell ref="E11:F11"/>
    <mergeCell ref="H11:I11"/>
    <mergeCell ref="K11:L11"/>
    <mergeCell ref="N11:O11"/>
    <mergeCell ref="E16:F16"/>
    <mergeCell ref="H16:I16"/>
    <mergeCell ref="K16:L16"/>
    <mergeCell ref="N16:O16"/>
    <mergeCell ref="E17:F17"/>
    <mergeCell ref="H17:I17"/>
    <mergeCell ref="K17:L17"/>
    <mergeCell ref="N17:O17"/>
    <mergeCell ref="P1:U93"/>
    <mergeCell ref="V1:Y4"/>
    <mergeCell ref="D4:E4"/>
    <mergeCell ref="F4:O4"/>
    <mergeCell ref="D5:F5"/>
    <mergeCell ref="G5:I5"/>
    <mergeCell ref="J5:O9"/>
    <mergeCell ref="D6:E6"/>
    <mergeCell ref="G6:H6"/>
    <mergeCell ref="D7:E7"/>
    <mergeCell ref="G7:H7"/>
    <mergeCell ref="D8:E8"/>
    <mergeCell ref="G8:H8"/>
    <mergeCell ref="D9:E9"/>
    <mergeCell ref="G9:H9"/>
    <mergeCell ref="E14:F14"/>
    <mergeCell ref="H14:I14"/>
    <mergeCell ref="K14:L14"/>
    <mergeCell ref="N14:O14"/>
    <mergeCell ref="E15:F15"/>
    <mergeCell ref="H15:I15"/>
    <mergeCell ref="K15:L15"/>
    <mergeCell ref="N15:O15"/>
    <mergeCell ref="E20:F20"/>
  </mergeCells>
  <pageMargins left="0.7" right="0.7" top="0.75" bottom="0.75" header="0.3" footer="0.3"/>
  <pageSetup paperSize="9" scale="70" orientation="portrait" horizontalDpi="360" verticalDpi="36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ayfa37">
    <tabColor theme="9" tint="-0.249977111117893"/>
  </sheetPr>
  <dimension ref="A1:Z1010"/>
  <sheetViews>
    <sheetView showZeros="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7.5546875" style="2" customWidth="1"/>
    <col min="5" max="5" width="12.88671875" style="2" customWidth="1"/>
    <col min="6" max="6" width="10.6640625" style="2" customWidth="1"/>
    <col min="7" max="7" width="7.5546875" style="2" customWidth="1"/>
    <col min="8" max="8" width="12.88671875" style="2" customWidth="1"/>
    <col min="9" max="9" width="10.6640625" style="2" customWidth="1"/>
    <col min="10" max="10" width="7.5546875" style="2" customWidth="1"/>
    <col min="11" max="11" width="12.88671875" style="2" customWidth="1"/>
    <col min="12" max="12" width="10.6640625" style="2" customWidth="1"/>
    <col min="13" max="13" width="7.5546875" style="2" customWidth="1"/>
    <col min="14" max="14" width="12.88671875" style="2" customWidth="1"/>
    <col min="15" max="20" width="10.6640625" style="2" customWidth="1"/>
    <col min="21" max="21" width="12.664062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EKİM!N1&amp;" "&amp;"AYI GELİR GİDER DURUM RAPORU"</f>
        <v>EKİM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EKİM!B3</f>
        <v>0</v>
      </c>
      <c r="G5" s="559" t="str">
        <f>AYARLAR!B8</f>
        <v>TOPLAM GELİR</v>
      </c>
      <c r="H5" s="559"/>
      <c r="I5" s="41">
        <f>EKİM!D1</f>
        <v>0</v>
      </c>
      <c r="J5" s="566"/>
      <c r="K5" s="566"/>
      <c r="L5" s="566"/>
      <c r="M5" s="566"/>
      <c r="N5" s="566"/>
      <c r="O5" s="567"/>
      <c r="P5" s="560"/>
      <c r="Q5" s="560"/>
      <c r="R5" s="560"/>
      <c r="S5" s="560"/>
      <c r="T5" s="560"/>
      <c r="U5" s="560"/>
      <c r="V5" s="206"/>
      <c r="W5" s="7" t="s">
        <v>37</v>
      </c>
      <c r="X5" s="7" t="s">
        <v>38</v>
      </c>
      <c r="Y5" s="7" t="s">
        <v>21</v>
      </c>
      <c r="Z5" s="8"/>
    </row>
    <row r="6" spans="1:26" ht="24.9" customHeight="1" x14ac:dyDescent="0.3">
      <c r="A6" s="510"/>
      <c r="B6" s="510"/>
      <c r="C6" s="510"/>
      <c r="D6" s="559" t="str">
        <f>AYARLAR!E10</f>
        <v>EV TOPLAM GİDER</v>
      </c>
      <c r="E6" s="559"/>
      <c r="F6" s="40">
        <f>EKİM!E3</f>
        <v>0</v>
      </c>
      <c r="G6" s="559" t="str">
        <f>AYARLAR!H8</f>
        <v>TOPLAM GİDER</v>
      </c>
      <c r="H6" s="559"/>
      <c r="I6" s="41">
        <f>EKİM!J1</f>
        <v>0</v>
      </c>
      <c r="J6" s="568"/>
      <c r="K6" s="568"/>
      <c r="L6" s="568"/>
      <c r="M6" s="568"/>
      <c r="N6" s="568"/>
      <c r="O6" s="569"/>
      <c r="P6" s="560"/>
      <c r="Q6" s="560"/>
      <c r="R6" s="560"/>
      <c r="S6" s="560"/>
      <c r="T6" s="560"/>
      <c r="U6" s="560"/>
      <c r="V6" s="203" t="s">
        <v>32</v>
      </c>
      <c r="W6" s="203">
        <f>AĞUSTOS!D1</f>
        <v>0</v>
      </c>
      <c r="X6" s="203">
        <f>AĞUSTOS!J1</f>
        <v>0</v>
      </c>
      <c r="Y6" s="203">
        <f>AĞUSTOS!P5</f>
        <v>0</v>
      </c>
      <c r="Z6" s="8"/>
    </row>
    <row r="7" spans="1:26" ht="24.9" customHeight="1" x14ac:dyDescent="0.3">
      <c r="A7" s="510"/>
      <c r="B7" s="510"/>
      <c r="C7" s="510"/>
      <c r="D7" s="559" t="str">
        <f>AYARLAR!H10</f>
        <v>İŞ TOPLAM GELİR</v>
      </c>
      <c r="E7" s="559"/>
      <c r="F7" s="40">
        <f>EKİM!H3</f>
        <v>0</v>
      </c>
      <c r="G7" s="559" t="str">
        <f>"ÖNCEKİ AYDAN"&amp;" "&amp;AYARLAR!N10</f>
        <v>ÖNCEKİ AYDAN DEVİR</v>
      </c>
      <c r="H7" s="559"/>
      <c r="I7" s="41">
        <f>EKİM!P4</f>
        <v>0</v>
      </c>
      <c r="J7" s="568"/>
      <c r="K7" s="568"/>
      <c r="L7" s="568"/>
      <c r="M7" s="568"/>
      <c r="N7" s="568"/>
      <c r="O7" s="569"/>
      <c r="P7" s="560"/>
      <c r="Q7" s="560"/>
      <c r="R7" s="560"/>
      <c r="S7" s="560"/>
      <c r="T7" s="560"/>
      <c r="U7" s="560"/>
      <c r="V7" s="203" t="s">
        <v>3</v>
      </c>
      <c r="W7" s="203">
        <f>EYLÜL!$D$1</f>
        <v>0</v>
      </c>
      <c r="X7" s="203">
        <f>EYLÜL!$J$1</f>
        <v>0</v>
      </c>
      <c r="Y7" s="203">
        <f>EYLÜL!$P$5</f>
        <v>0</v>
      </c>
      <c r="Z7" s="8"/>
    </row>
    <row r="8" spans="1:26" ht="24.9" customHeight="1" x14ac:dyDescent="0.3">
      <c r="A8" s="510"/>
      <c r="B8" s="510"/>
      <c r="C8" s="510"/>
      <c r="D8" s="559" t="str">
        <f>AYARLAR!K10</f>
        <v>İŞ TOPLAM GİDER</v>
      </c>
      <c r="E8" s="559"/>
      <c r="F8" s="40">
        <f>EKİM!K3</f>
        <v>0</v>
      </c>
      <c r="G8" s="559" t="str">
        <f>AYARLAR!N11&amp;" "&amp;"'DAKİ PARA"</f>
        <v>KASA 'DAKİ PARA</v>
      </c>
      <c r="H8" s="559"/>
      <c r="I8" s="41">
        <f>EKİM!P5</f>
        <v>0</v>
      </c>
      <c r="J8" s="568"/>
      <c r="K8" s="568"/>
      <c r="L8" s="568"/>
      <c r="M8" s="568"/>
      <c r="N8" s="568"/>
      <c r="O8" s="569"/>
      <c r="P8" s="560"/>
      <c r="Q8" s="560"/>
      <c r="R8" s="560"/>
      <c r="S8" s="560"/>
      <c r="T8" s="560"/>
      <c r="U8" s="560"/>
      <c r="V8" s="203" t="s">
        <v>4</v>
      </c>
      <c r="W8" s="203">
        <f>EKİM!$D$1</f>
        <v>0</v>
      </c>
      <c r="X8" s="203">
        <f>EKİM!$J$1</f>
        <v>0</v>
      </c>
      <c r="Y8" s="203">
        <f>EKİM!$P$5</f>
        <v>0</v>
      </c>
      <c r="Z8" s="8"/>
    </row>
    <row r="9" spans="1:26" ht="24.9" customHeight="1" x14ac:dyDescent="0.3">
      <c r="A9" s="510"/>
      <c r="B9" s="510"/>
      <c r="C9" s="510"/>
      <c r="D9" s="42" t="s">
        <v>45</v>
      </c>
      <c r="E9" s="43">
        <f>EKİM!P2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c r="V10" s="8"/>
      <c r="W10" s="8"/>
      <c r="X10" s="8"/>
      <c r="Y10" s="8"/>
      <c r="Z10" s="8"/>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47">
        <f>EKİM!B8</f>
        <v>0</v>
      </c>
      <c r="E12" s="48">
        <f>EKİM!C8</f>
        <v>0</v>
      </c>
      <c r="F12" s="49">
        <f>EKİM!D8</f>
        <v>0</v>
      </c>
      <c r="G12" s="47">
        <f>EKİM!E8</f>
        <v>0</v>
      </c>
      <c r="H12" s="48">
        <f>EKİM!F8</f>
        <v>0</v>
      </c>
      <c r="I12" s="50">
        <f>EKİM!G8</f>
        <v>0</v>
      </c>
      <c r="J12" s="51">
        <f>EKİM!H8</f>
        <v>0</v>
      </c>
      <c r="K12" s="48">
        <f>EKİM!I8</f>
        <v>0</v>
      </c>
      <c r="L12" s="49">
        <f>EKİM!J8</f>
        <v>0</v>
      </c>
      <c r="M12" s="47">
        <f>EKİM!K8</f>
        <v>0</v>
      </c>
      <c r="N12" s="48">
        <f>EKİM!L8</f>
        <v>0</v>
      </c>
      <c r="O12" s="49">
        <f>EKİM!M8</f>
        <v>0</v>
      </c>
      <c r="P12" s="560"/>
      <c r="Q12" s="560"/>
      <c r="R12" s="560"/>
      <c r="S12" s="560"/>
      <c r="T12" s="560"/>
      <c r="U12" s="560"/>
    </row>
    <row r="13" spans="1:26" ht="18" customHeight="1" x14ac:dyDescent="0.3">
      <c r="A13" s="510"/>
      <c r="B13" s="510"/>
      <c r="C13" s="510"/>
      <c r="D13" s="58">
        <f>EKİM!B9</f>
        <v>0</v>
      </c>
      <c r="E13" s="61">
        <f>EKİM!C9</f>
        <v>0</v>
      </c>
      <c r="F13" s="62">
        <f>EKİM!D9</f>
        <v>0</v>
      </c>
      <c r="G13" s="58">
        <f>EKİM!E9</f>
        <v>0</v>
      </c>
      <c r="H13" s="61">
        <f>EKİM!F9</f>
        <v>0</v>
      </c>
      <c r="I13" s="63">
        <f>EKİM!G9</f>
        <v>0</v>
      </c>
      <c r="J13" s="60">
        <f>EKİM!H9</f>
        <v>0</v>
      </c>
      <c r="K13" s="61">
        <f>EKİM!I9</f>
        <v>0</v>
      </c>
      <c r="L13" s="62">
        <f>EKİM!J9</f>
        <v>0</v>
      </c>
      <c r="M13" s="58">
        <f>EKİM!K9</f>
        <v>0</v>
      </c>
      <c r="N13" s="61">
        <f>EKİM!L9</f>
        <v>0</v>
      </c>
      <c r="O13" s="62">
        <f>EKİM!M9</f>
        <v>0</v>
      </c>
      <c r="P13" s="560"/>
      <c r="Q13" s="560"/>
      <c r="R13" s="560"/>
      <c r="S13" s="560"/>
      <c r="T13" s="560"/>
      <c r="U13" s="560"/>
    </row>
    <row r="14" spans="1:26" ht="18" customHeight="1" x14ac:dyDescent="0.3">
      <c r="A14" s="510"/>
      <c r="B14" s="510"/>
      <c r="C14" s="510"/>
      <c r="D14" s="47">
        <f>EKİM!B10</f>
        <v>0</v>
      </c>
      <c r="E14" s="48">
        <f>EKİM!C10</f>
        <v>0</v>
      </c>
      <c r="F14" s="49">
        <f>EKİM!D10</f>
        <v>0</v>
      </c>
      <c r="G14" s="47">
        <f>EKİM!E10</f>
        <v>0</v>
      </c>
      <c r="H14" s="48">
        <f>EKİM!F10</f>
        <v>0</v>
      </c>
      <c r="I14" s="50">
        <f>EKİM!G10</f>
        <v>0</v>
      </c>
      <c r="J14" s="51">
        <f>EKİM!H10</f>
        <v>0</v>
      </c>
      <c r="K14" s="48">
        <f>EKİM!I10</f>
        <v>0</v>
      </c>
      <c r="L14" s="49">
        <f>EKİM!J10</f>
        <v>0</v>
      </c>
      <c r="M14" s="47">
        <f>EKİM!K10</f>
        <v>0</v>
      </c>
      <c r="N14" s="48">
        <f>EKİM!L10</f>
        <v>0</v>
      </c>
      <c r="O14" s="49">
        <f>EKİM!M10</f>
        <v>0</v>
      </c>
      <c r="P14" s="560"/>
      <c r="Q14" s="560"/>
      <c r="R14" s="560"/>
      <c r="S14" s="560"/>
      <c r="T14" s="560"/>
      <c r="U14" s="560"/>
    </row>
    <row r="15" spans="1:26" ht="18" customHeight="1" x14ac:dyDescent="0.3">
      <c r="A15" s="510"/>
      <c r="B15" s="510"/>
      <c r="C15" s="510"/>
      <c r="D15" s="58">
        <f>EKİM!B11</f>
        <v>0</v>
      </c>
      <c r="E15" s="61">
        <f>EKİM!C11</f>
        <v>0</v>
      </c>
      <c r="F15" s="62">
        <f>EKİM!D11</f>
        <v>0</v>
      </c>
      <c r="G15" s="58">
        <f>EKİM!E11</f>
        <v>0</v>
      </c>
      <c r="H15" s="61">
        <f>EKİM!F11</f>
        <v>0</v>
      </c>
      <c r="I15" s="63">
        <f>EKİM!G11</f>
        <v>0</v>
      </c>
      <c r="J15" s="60">
        <f>EKİM!H11</f>
        <v>0</v>
      </c>
      <c r="K15" s="61">
        <f>EKİM!I11</f>
        <v>0</v>
      </c>
      <c r="L15" s="62">
        <f>EKİM!J11</f>
        <v>0</v>
      </c>
      <c r="M15" s="58">
        <f>EKİM!K11</f>
        <v>0</v>
      </c>
      <c r="N15" s="61">
        <f>EKİM!L11</f>
        <v>0</v>
      </c>
      <c r="O15" s="62">
        <f>EKİM!M11</f>
        <v>0</v>
      </c>
      <c r="P15" s="560"/>
      <c r="Q15" s="560"/>
      <c r="R15" s="560"/>
      <c r="S15" s="560"/>
      <c r="T15" s="560"/>
      <c r="U15" s="560"/>
    </row>
    <row r="16" spans="1:26" ht="18" customHeight="1" x14ac:dyDescent="0.3">
      <c r="A16" s="510"/>
      <c r="B16" s="510"/>
      <c r="C16" s="510"/>
      <c r="D16" s="47">
        <f>EKİM!B12</f>
        <v>0</v>
      </c>
      <c r="E16" s="48">
        <f>EKİM!C12</f>
        <v>0</v>
      </c>
      <c r="F16" s="49">
        <f>EKİM!D12</f>
        <v>0</v>
      </c>
      <c r="G16" s="47">
        <f>EKİM!E12</f>
        <v>0</v>
      </c>
      <c r="H16" s="48">
        <f>EKİM!F12</f>
        <v>0</v>
      </c>
      <c r="I16" s="50">
        <f>EKİM!G12</f>
        <v>0</v>
      </c>
      <c r="J16" s="51">
        <f>EKİM!H12</f>
        <v>0</v>
      </c>
      <c r="K16" s="48">
        <f>EKİM!I12</f>
        <v>0</v>
      </c>
      <c r="L16" s="49">
        <f>EKİM!J12</f>
        <v>0</v>
      </c>
      <c r="M16" s="47">
        <f>EKİM!K12</f>
        <v>0</v>
      </c>
      <c r="N16" s="48">
        <f>EKİM!L12</f>
        <v>0</v>
      </c>
      <c r="O16" s="49">
        <f>EKİM!M12</f>
        <v>0</v>
      </c>
      <c r="P16" s="560"/>
      <c r="Q16" s="560"/>
      <c r="R16" s="560"/>
      <c r="S16" s="560"/>
      <c r="T16" s="560"/>
      <c r="U16" s="560"/>
    </row>
    <row r="17" spans="1:21" ht="18" customHeight="1" x14ac:dyDescent="0.3">
      <c r="A17" s="510"/>
      <c r="B17" s="510"/>
      <c r="C17" s="510"/>
      <c r="D17" s="58">
        <f>EKİM!B13</f>
        <v>0</v>
      </c>
      <c r="E17" s="61">
        <f>EKİM!C13</f>
        <v>0</v>
      </c>
      <c r="F17" s="62">
        <f>EKİM!D13</f>
        <v>0</v>
      </c>
      <c r="G17" s="58">
        <f>EKİM!E13</f>
        <v>0</v>
      </c>
      <c r="H17" s="61">
        <f>EKİM!F13</f>
        <v>0</v>
      </c>
      <c r="I17" s="63">
        <f>EKİM!G13</f>
        <v>0</v>
      </c>
      <c r="J17" s="60">
        <f>EKİM!H13</f>
        <v>0</v>
      </c>
      <c r="K17" s="61">
        <f>EKİM!I13</f>
        <v>0</v>
      </c>
      <c r="L17" s="62">
        <f>EKİM!J13</f>
        <v>0</v>
      </c>
      <c r="M17" s="58">
        <f>EKİM!K13</f>
        <v>0</v>
      </c>
      <c r="N17" s="61">
        <f>EKİM!L13</f>
        <v>0</v>
      </c>
      <c r="O17" s="62">
        <f>EKİM!M13</f>
        <v>0</v>
      </c>
      <c r="P17" s="560"/>
      <c r="Q17" s="560"/>
      <c r="R17" s="560"/>
      <c r="S17" s="560"/>
      <c r="T17" s="560"/>
      <c r="U17" s="560"/>
    </row>
    <row r="18" spans="1:21" ht="18" customHeight="1" x14ac:dyDescent="0.3">
      <c r="A18" s="510"/>
      <c r="B18" s="510"/>
      <c r="C18" s="510"/>
      <c r="D18" s="47">
        <f>EKİM!B14</f>
        <v>0</v>
      </c>
      <c r="E18" s="48">
        <f>EKİM!C14</f>
        <v>0</v>
      </c>
      <c r="F18" s="49">
        <f>EKİM!D14</f>
        <v>0</v>
      </c>
      <c r="G18" s="47">
        <f>EKİM!E14</f>
        <v>0</v>
      </c>
      <c r="H18" s="48">
        <f>EKİM!F14</f>
        <v>0</v>
      </c>
      <c r="I18" s="50">
        <f>EKİM!G14</f>
        <v>0</v>
      </c>
      <c r="J18" s="51">
        <f>EKİM!H14</f>
        <v>0</v>
      </c>
      <c r="K18" s="48">
        <f>EKİM!I14</f>
        <v>0</v>
      </c>
      <c r="L18" s="49">
        <f>EKİM!J14</f>
        <v>0</v>
      </c>
      <c r="M18" s="47">
        <f>EKİM!K14</f>
        <v>0</v>
      </c>
      <c r="N18" s="48">
        <f>EKİM!L14</f>
        <v>0</v>
      </c>
      <c r="O18" s="49">
        <f>EKİM!M14</f>
        <v>0</v>
      </c>
      <c r="P18" s="560"/>
      <c r="Q18" s="560"/>
      <c r="R18" s="560"/>
      <c r="S18" s="560"/>
      <c r="T18" s="560"/>
      <c r="U18" s="560"/>
    </row>
    <row r="19" spans="1:21" ht="18" customHeight="1" x14ac:dyDescent="0.3">
      <c r="A19" s="510"/>
      <c r="B19" s="510"/>
      <c r="C19" s="510"/>
      <c r="D19" s="58">
        <f>EKİM!B15</f>
        <v>0</v>
      </c>
      <c r="E19" s="61">
        <f>EKİM!C15</f>
        <v>0</v>
      </c>
      <c r="F19" s="62">
        <f>EKİM!D15</f>
        <v>0</v>
      </c>
      <c r="G19" s="58">
        <f>EKİM!E15</f>
        <v>0</v>
      </c>
      <c r="H19" s="61">
        <f>EKİM!F15</f>
        <v>0</v>
      </c>
      <c r="I19" s="63">
        <f>EKİM!G15</f>
        <v>0</v>
      </c>
      <c r="J19" s="60">
        <f>EKİM!H15</f>
        <v>0</v>
      </c>
      <c r="K19" s="61">
        <f>EKİM!I15</f>
        <v>0</v>
      </c>
      <c r="L19" s="62">
        <f>EKİM!J15</f>
        <v>0</v>
      </c>
      <c r="M19" s="58">
        <f>EKİM!K15</f>
        <v>0</v>
      </c>
      <c r="N19" s="61">
        <f>EKİM!L15</f>
        <v>0</v>
      </c>
      <c r="O19" s="62">
        <f>EKİM!M15</f>
        <v>0</v>
      </c>
      <c r="P19" s="560"/>
      <c r="Q19" s="560"/>
      <c r="R19" s="560"/>
      <c r="S19" s="560"/>
      <c r="T19" s="560"/>
      <c r="U19" s="560"/>
    </row>
    <row r="20" spans="1:21" ht="18" customHeight="1" x14ac:dyDescent="0.3">
      <c r="A20" s="510"/>
      <c r="B20" s="510"/>
      <c r="C20" s="510"/>
      <c r="D20" s="47">
        <f>EKİM!B16</f>
        <v>0</v>
      </c>
      <c r="E20" s="48">
        <f>EKİM!C16</f>
        <v>0</v>
      </c>
      <c r="F20" s="49">
        <f>EKİM!D16</f>
        <v>0</v>
      </c>
      <c r="G20" s="47">
        <f>EKİM!E16</f>
        <v>0</v>
      </c>
      <c r="H20" s="48">
        <f>EKİM!F16</f>
        <v>0</v>
      </c>
      <c r="I20" s="50">
        <f>EKİM!G16</f>
        <v>0</v>
      </c>
      <c r="J20" s="51">
        <f>EKİM!H16</f>
        <v>0</v>
      </c>
      <c r="K20" s="48">
        <f>EKİM!I16</f>
        <v>0</v>
      </c>
      <c r="L20" s="49">
        <f>EKİM!J16</f>
        <v>0</v>
      </c>
      <c r="M20" s="47">
        <f>EKİM!K16</f>
        <v>0</v>
      </c>
      <c r="N20" s="48">
        <f>EKİM!L16</f>
        <v>0</v>
      </c>
      <c r="O20" s="49">
        <f>EKİM!M16</f>
        <v>0</v>
      </c>
      <c r="P20" s="560"/>
      <c r="Q20" s="560"/>
      <c r="R20" s="560"/>
      <c r="S20" s="560"/>
      <c r="T20" s="560"/>
      <c r="U20" s="560"/>
    </row>
    <row r="21" spans="1:21" ht="18" customHeight="1" x14ac:dyDescent="0.3">
      <c r="A21" s="510"/>
      <c r="B21" s="510"/>
      <c r="C21" s="510"/>
      <c r="D21" s="58">
        <f>EKİM!B17</f>
        <v>0</v>
      </c>
      <c r="E21" s="61">
        <f>EKİM!C17</f>
        <v>0</v>
      </c>
      <c r="F21" s="62">
        <f>EKİM!D17</f>
        <v>0</v>
      </c>
      <c r="G21" s="58">
        <f>EKİM!E17</f>
        <v>0</v>
      </c>
      <c r="H21" s="61">
        <f>EKİM!F17</f>
        <v>0</v>
      </c>
      <c r="I21" s="63">
        <f>EKİM!G17</f>
        <v>0</v>
      </c>
      <c r="J21" s="60">
        <f>EKİM!H17</f>
        <v>0</v>
      </c>
      <c r="K21" s="61">
        <f>EKİM!I17</f>
        <v>0</v>
      </c>
      <c r="L21" s="62">
        <f>EKİM!J17</f>
        <v>0</v>
      </c>
      <c r="M21" s="58">
        <f>EKİM!K17</f>
        <v>0</v>
      </c>
      <c r="N21" s="61">
        <f>EKİM!L17</f>
        <v>0</v>
      </c>
      <c r="O21" s="62">
        <f>EKİM!M17</f>
        <v>0</v>
      </c>
      <c r="P21" s="560"/>
      <c r="Q21" s="560"/>
      <c r="R21" s="560"/>
      <c r="S21" s="560"/>
      <c r="T21" s="560"/>
      <c r="U21" s="560"/>
    </row>
    <row r="22" spans="1:21" ht="18" customHeight="1" x14ac:dyDescent="0.3">
      <c r="A22" s="510"/>
      <c r="B22" s="510"/>
      <c r="C22" s="510"/>
      <c r="D22" s="47">
        <f>EKİM!B18</f>
        <v>0</v>
      </c>
      <c r="E22" s="48">
        <f>EKİM!C18</f>
        <v>0</v>
      </c>
      <c r="F22" s="49">
        <f>EKİM!D18</f>
        <v>0</v>
      </c>
      <c r="G22" s="47">
        <f>EKİM!E18</f>
        <v>0</v>
      </c>
      <c r="H22" s="48">
        <f>EKİM!F18</f>
        <v>0</v>
      </c>
      <c r="I22" s="50">
        <f>EKİM!G18</f>
        <v>0</v>
      </c>
      <c r="J22" s="51">
        <f>EKİM!H18</f>
        <v>0</v>
      </c>
      <c r="K22" s="48">
        <f>EKİM!I18</f>
        <v>0</v>
      </c>
      <c r="L22" s="49">
        <f>EKİM!J18</f>
        <v>0</v>
      </c>
      <c r="M22" s="47">
        <f>EKİM!K18</f>
        <v>0</v>
      </c>
      <c r="N22" s="48">
        <f>EKİM!L18</f>
        <v>0</v>
      </c>
      <c r="O22" s="49">
        <f>EKİM!M18</f>
        <v>0</v>
      </c>
      <c r="P22" s="560"/>
      <c r="Q22" s="560"/>
      <c r="R22" s="560"/>
      <c r="S22" s="560"/>
      <c r="T22" s="560"/>
      <c r="U22" s="560"/>
    </row>
    <row r="23" spans="1:21" ht="18" customHeight="1" x14ac:dyDescent="0.3">
      <c r="A23" s="510"/>
      <c r="B23" s="510"/>
      <c r="C23" s="510"/>
      <c r="D23" s="58">
        <f>EKİM!B19</f>
        <v>0</v>
      </c>
      <c r="E23" s="61">
        <f>EKİM!C19</f>
        <v>0</v>
      </c>
      <c r="F23" s="62">
        <f>EKİM!D19</f>
        <v>0</v>
      </c>
      <c r="G23" s="58">
        <f>EKİM!E19</f>
        <v>0</v>
      </c>
      <c r="H23" s="61">
        <f>EKİM!F19</f>
        <v>0</v>
      </c>
      <c r="I23" s="63">
        <f>EKİM!G19</f>
        <v>0</v>
      </c>
      <c r="J23" s="60">
        <f>EKİM!H19</f>
        <v>0</v>
      </c>
      <c r="K23" s="61">
        <f>EKİM!I19</f>
        <v>0</v>
      </c>
      <c r="L23" s="62">
        <f>EKİM!J19</f>
        <v>0</v>
      </c>
      <c r="M23" s="58">
        <f>EKİM!K19</f>
        <v>0</v>
      </c>
      <c r="N23" s="61">
        <f>EKİM!L19</f>
        <v>0</v>
      </c>
      <c r="O23" s="62">
        <f>EKİM!M19</f>
        <v>0</v>
      </c>
      <c r="P23" s="560"/>
      <c r="Q23" s="560"/>
      <c r="R23" s="560"/>
      <c r="S23" s="560"/>
      <c r="T23" s="560"/>
      <c r="U23" s="560"/>
    </row>
    <row r="24" spans="1:21" ht="18" customHeight="1" x14ac:dyDescent="0.3">
      <c r="A24" s="510"/>
      <c r="B24" s="510"/>
      <c r="C24" s="510"/>
      <c r="D24" s="47">
        <f>EKİM!B20</f>
        <v>0</v>
      </c>
      <c r="E24" s="48">
        <f>EKİM!C20</f>
        <v>0</v>
      </c>
      <c r="F24" s="49">
        <f>EKİM!D20</f>
        <v>0</v>
      </c>
      <c r="G24" s="47">
        <f>EKİM!E20</f>
        <v>0</v>
      </c>
      <c r="H24" s="48">
        <f>EKİM!F20</f>
        <v>0</v>
      </c>
      <c r="I24" s="50">
        <f>EKİM!G20</f>
        <v>0</v>
      </c>
      <c r="J24" s="51">
        <f>EKİM!H20</f>
        <v>0</v>
      </c>
      <c r="K24" s="48">
        <f>EKİM!I20</f>
        <v>0</v>
      </c>
      <c r="L24" s="49">
        <f>EKİM!J20</f>
        <v>0</v>
      </c>
      <c r="M24" s="47">
        <f>EKİM!K20</f>
        <v>0</v>
      </c>
      <c r="N24" s="48">
        <f>EKİM!L20</f>
        <v>0</v>
      </c>
      <c r="O24" s="49">
        <f>EKİM!M20</f>
        <v>0</v>
      </c>
      <c r="P24" s="560"/>
      <c r="Q24" s="560"/>
      <c r="R24" s="560"/>
      <c r="S24" s="560"/>
      <c r="T24" s="560"/>
      <c r="U24" s="560"/>
    </row>
    <row r="25" spans="1:21" ht="18" customHeight="1" x14ac:dyDescent="0.3">
      <c r="A25" s="510"/>
      <c r="B25" s="510"/>
      <c r="C25" s="510"/>
      <c r="D25" s="58">
        <f>EKİM!B21</f>
        <v>0</v>
      </c>
      <c r="E25" s="61">
        <f>EKİM!C21</f>
        <v>0</v>
      </c>
      <c r="F25" s="62">
        <f>EKİM!D21</f>
        <v>0</v>
      </c>
      <c r="G25" s="58">
        <f>EKİM!E21</f>
        <v>0</v>
      </c>
      <c r="H25" s="61">
        <f>EKİM!F21</f>
        <v>0</v>
      </c>
      <c r="I25" s="63">
        <f>EKİM!G21</f>
        <v>0</v>
      </c>
      <c r="J25" s="60">
        <f>EKİM!H21</f>
        <v>0</v>
      </c>
      <c r="K25" s="61">
        <f>EKİM!I21</f>
        <v>0</v>
      </c>
      <c r="L25" s="62">
        <f>EKİM!J21</f>
        <v>0</v>
      </c>
      <c r="M25" s="58">
        <f>EKİM!K21</f>
        <v>0</v>
      </c>
      <c r="N25" s="61">
        <f>EKİM!L21</f>
        <v>0</v>
      </c>
      <c r="O25" s="62">
        <f>EKİM!M21</f>
        <v>0</v>
      </c>
      <c r="P25" s="560"/>
      <c r="Q25" s="560"/>
      <c r="R25" s="560"/>
      <c r="S25" s="560"/>
      <c r="T25" s="560"/>
      <c r="U25" s="560"/>
    </row>
    <row r="26" spans="1:21" ht="18" customHeight="1" x14ac:dyDescent="0.3">
      <c r="A26" s="510"/>
      <c r="B26" s="510"/>
      <c r="C26" s="510"/>
      <c r="D26" s="47">
        <f>EKİM!B22</f>
        <v>0</v>
      </c>
      <c r="E26" s="48">
        <f>EKİM!C22</f>
        <v>0</v>
      </c>
      <c r="F26" s="49">
        <f>EKİM!D22</f>
        <v>0</v>
      </c>
      <c r="G26" s="47">
        <f>EKİM!E22</f>
        <v>0</v>
      </c>
      <c r="H26" s="48">
        <f>EKİM!F22</f>
        <v>0</v>
      </c>
      <c r="I26" s="50">
        <f>EKİM!G22</f>
        <v>0</v>
      </c>
      <c r="J26" s="51">
        <f>EKİM!H22</f>
        <v>0</v>
      </c>
      <c r="K26" s="48">
        <f>EKİM!I22</f>
        <v>0</v>
      </c>
      <c r="L26" s="49">
        <f>EKİM!J22</f>
        <v>0</v>
      </c>
      <c r="M26" s="47">
        <f>EKİM!K22</f>
        <v>0</v>
      </c>
      <c r="N26" s="48">
        <f>EKİM!L22</f>
        <v>0</v>
      </c>
      <c r="O26" s="49">
        <f>EKİM!M22</f>
        <v>0</v>
      </c>
      <c r="P26" s="560"/>
      <c r="Q26" s="560"/>
      <c r="R26" s="560"/>
      <c r="S26" s="560"/>
      <c r="T26" s="560"/>
      <c r="U26" s="560"/>
    </row>
    <row r="27" spans="1:21" ht="18" customHeight="1" x14ac:dyDescent="0.3">
      <c r="A27" s="510"/>
      <c r="B27" s="510"/>
      <c r="C27" s="510"/>
      <c r="D27" s="58">
        <f>EKİM!B23</f>
        <v>0</v>
      </c>
      <c r="E27" s="61">
        <f>EKİM!C23</f>
        <v>0</v>
      </c>
      <c r="F27" s="62">
        <f>EKİM!D23</f>
        <v>0</v>
      </c>
      <c r="G27" s="58">
        <f>EKİM!E23</f>
        <v>0</v>
      </c>
      <c r="H27" s="61">
        <f>EKİM!F23</f>
        <v>0</v>
      </c>
      <c r="I27" s="63">
        <f>EKİM!G23</f>
        <v>0</v>
      </c>
      <c r="J27" s="60">
        <f>EKİM!H23</f>
        <v>0</v>
      </c>
      <c r="K27" s="61">
        <f>EKİM!I23</f>
        <v>0</v>
      </c>
      <c r="L27" s="62">
        <f>EKİM!J23</f>
        <v>0</v>
      </c>
      <c r="M27" s="58">
        <f>EKİM!K23</f>
        <v>0</v>
      </c>
      <c r="N27" s="61">
        <f>EKİM!L23</f>
        <v>0</v>
      </c>
      <c r="O27" s="62">
        <f>EKİM!M23</f>
        <v>0</v>
      </c>
      <c r="P27" s="560"/>
      <c r="Q27" s="560"/>
      <c r="R27" s="560"/>
      <c r="S27" s="560"/>
      <c r="T27" s="560"/>
      <c r="U27" s="560"/>
    </row>
    <row r="28" spans="1:21" ht="18" customHeight="1" x14ac:dyDescent="0.3">
      <c r="A28" s="510"/>
      <c r="B28" s="510"/>
      <c r="C28" s="510"/>
      <c r="D28" s="47">
        <f>EKİM!B24</f>
        <v>0</v>
      </c>
      <c r="E28" s="48">
        <f>EKİM!C24</f>
        <v>0</v>
      </c>
      <c r="F28" s="49">
        <f>EKİM!D24</f>
        <v>0</v>
      </c>
      <c r="G28" s="47">
        <f>EKİM!E24</f>
        <v>0</v>
      </c>
      <c r="H28" s="48">
        <f>EKİM!F24</f>
        <v>0</v>
      </c>
      <c r="I28" s="50">
        <f>EKİM!G24</f>
        <v>0</v>
      </c>
      <c r="J28" s="51">
        <f>EKİM!H24</f>
        <v>0</v>
      </c>
      <c r="K28" s="48">
        <f>EKİM!I24</f>
        <v>0</v>
      </c>
      <c r="L28" s="49">
        <f>EKİM!J24</f>
        <v>0</v>
      </c>
      <c r="M28" s="47">
        <f>EKİM!K24</f>
        <v>0</v>
      </c>
      <c r="N28" s="48">
        <f>EKİM!L24</f>
        <v>0</v>
      </c>
      <c r="O28" s="49">
        <f>EKİM!M24</f>
        <v>0</v>
      </c>
      <c r="P28" s="560"/>
      <c r="Q28" s="560"/>
      <c r="R28" s="560"/>
      <c r="S28" s="560"/>
      <c r="T28" s="560"/>
      <c r="U28" s="560"/>
    </row>
    <row r="29" spans="1:21" ht="18" customHeight="1" x14ac:dyDescent="0.3">
      <c r="A29" s="510"/>
      <c r="B29" s="510"/>
      <c r="C29" s="510"/>
      <c r="D29" s="58">
        <f>EKİM!B25</f>
        <v>0</v>
      </c>
      <c r="E29" s="61">
        <f>EKİM!C25</f>
        <v>0</v>
      </c>
      <c r="F29" s="62">
        <f>EKİM!D25</f>
        <v>0</v>
      </c>
      <c r="G29" s="58">
        <f>EKİM!E25</f>
        <v>0</v>
      </c>
      <c r="H29" s="61">
        <f>EKİM!F25</f>
        <v>0</v>
      </c>
      <c r="I29" s="63">
        <f>EKİM!G25</f>
        <v>0</v>
      </c>
      <c r="J29" s="60">
        <f>EKİM!H25</f>
        <v>0</v>
      </c>
      <c r="K29" s="61">
        <f>EKİM!I25</f>
        <v>0</v>
      </c>
      <c r="L29" s="62">
        <f>EKİM!J25</f>
        <v>0</v>
      </c>
      <c r="M29" s="58">
        <f>EKİM!K25</f>
        <v>0</v>
      </c>
      <c r="N29" s="61">
        <f>EKİM!L25</f>
        <v>0</v>
      </c>
      <c r="O29" s="62">
        <f>EKİM!M25</f>
        <v>0</v>
      </c>
      <c r="P29" s="560"/>
      <c r="Q29" s="560"/>
      <c r="R29" s="560"/>
      <c r="S29" s="560"/>
      <c r="T29" s="560"/>
      <c r="U29" s="560"/>
    </row>
    <row r="30" spans="1:21" ht="18" customHeight="1" x14ac:dyDescent="0.3">
      <c r="A30" s="510"/>
      <c r="B30" s="510"/>
      <c r="C30" s="510"/>
      <c r="D30" s="47">
        <f>EKİM!B26</f>
        <v>0</v>
      </c>
      <c r="E30" s="48">
        <f>EKİM!C26</f>
        <v>0</v>
      </c>
      <c r="F30" s="49">
        <f>EKİM!D26</f>
        <v>0</v>
      </c>
      <c r="G30" s="47">
        <f>EKİM!E26</f>
        <v>0</v>
      </c>
      <c r="H30" s="48">
        <f>EKİM!F26</f>
        <v>0</v>
      </c>
      <c r="I30" s="50">
        <f>EKİM!G26</f>
        <v>0</v>
      </c>
      <c r="J30" s="51">
        <f>EKİM!H26</f>
        <v>0</v>
      </c>
      <c r="K30" s="48">
        <f>EKİM!I26</f>
        <v>0</v>
      </c>
      <c r="L30" s="49">
        <f>EKİM!J26</f>
        <v>0</v>
      </c>
      <c r="M30" s="47">
        <f>EKİM!K26</f>
        <v>0</v>
      </c>
      <c r="N30" s="48">
        <f>EKİM!L26</f>
        <v>0</v>
      </c>
      <c r="O30" s="49">
        <f>EKİM!M26</f>
        <v>0</v>
      </c>
      <c r="P30" s="560"/>
      <c r="Q30" s="560"/>
      <c r="R30" s="560"/>
      <c r="S30" s="560"/>
      <c r="T30" s="560"/>
      <c r="U30" s="560"/>
    </row>
    <row r="31" spans="1:21" ht="18" customHeight="1" x14ac:dyDescent="0.3">
      <c r="A31" s="510"/>
      <c r="B31" s="510"/>
      <c r="C31" s="510"/>
      <c r="D31" s="58">
        <f>EKİM!B27</f>
        <v>0</v>
      </c>
      <c r="E31" s="61">
        <f>EKİM!C27</f>
        <v>0</v>
      </c>
      <c r="F31" s="62">
        <f>EKİM!D27</f>
        <v>0</v>
      </c>
      <c r="G31" s="58">
        <f>EKİM!E27</f>
        <v>0</v>
      </c>
      <c r="H31" s="61">
        <f>EKİM!F27</f>
        <v>0</v>
      </c>
      <c r="I31" s="63">
        <f>EKİM!G27</f>
        <v>0</v>
      </c>
      <c r="J31" s="60">
        <f>EKİM!H27</f>
        <v>0</v>
      </c>
      <c r="K31" s="61">
        <f>EKİM!I27</f>
        <v>0</v>
      </c>
      <c r="L31" s="62">
        <f>EKİM!J27</f>
        <v>0</v>
      </c>
      <c r="M31" s="58">
        <f>EKİM!K27</f>
        <v>0</v>
      </c>
      <c r="N31" s="61">
        <f>EKİM!L27</f>
        <v>0</v>
      </c>
      <c r="O31" s="62">
        <f>EKİM!M27</f>
        <v>0</v>
      </c>
      <c r="P31" s="560"/>
      <c r="Q31" s="560"/>
      <c r="R31" s="560"/>
      <c r="S31" s="560"/>
      <c r="T31" s="560"/>
      <c r="U31" s="560"/>
    </row>
    <row r="32" spans="1:21" ht="18" customHeight="1" x14ac:dyDescent="0.3">
      <c r="A32" s="510"/>
      <c r="B32" s="510"/>
      <c r="C32" s="510"/>
      <c r="D32" s="47">
        <f>EKİM!B28</f>
        <v>0</v>
      </c>
      <c r="E32" s="48">
        <f>EKİM!C28</f>
        <v>0</v>
      </c>
      <c r="F32" s="49">
        <f>EKİM!D28</f>
        <v>0</v>
      </c>
      <c r="G32" s="47">
        <f>EKİM!E28</f>
        <v>0</v>
      </c>
      <c r="H32" s="48">
        <f>EKİM!F28</f>
        <v>0</v>
      </c>
      <c r="I32" s="50">
        <f>EKİM!G28</f>
        <v>0</v>
      </c>
      <c r="J32" s="51">
        <f>EKİM!H28</f>
        <v>0</v>
      </c>
      <c r="K32" s="48">
        <f>EKİM!I28</f>
        <v>0</v>
      </c>
      <c r="L32" s="49">
        <f>EKİM!J28</f>
        <v>0</v>
      </c>
      <c r="M32" s="47">
        <f>EKİM!K28</f>
        <v>0</v>
      </c>
      <c r="N32" s="48">
        <f>EKİM!L28</f>
        <v>0</v>
      </c>
      <c r="O32" s="49">
        <f>EKİM!M28</f>
        <v>0</v>
      </c>
      <c r="P32" s="560"/>
      <c r="Q32" s="560"/>
      <c r="R32" s="560"/>
      <c r="S32" s="560"/>
      <c r="T32" s="560"/>
      <c r="U32" s="560"/>
    </row>
    <row r="33" spans="1:21" ht="18" customHeight="1" x14ac:dyDescent="0.3">
      <c r="A33" s="510"/>
      <c r="B33" s="510"/>
      <c r="C33" s="510"/>
      <c r="D33" s="58">
        <f>EKİM!B29</f>
        <v>0</v>
      </c>
      <c r="E33" s="61">
        <f>EKİM!C29</f>
        <v>0</v>
      </c>
      <c r="F33" s="62">
        <f>EKİM!D29</f>
        <v>0</v>
      </c>
      <c r="G33" s="58">
        <f>EKİM!E29</f>
        <v>0</v>
      </c>
      <c r="H33" s="61">
        <f>EKİM!F29</f>
        <v>0</v>
      </c>
      <c r="I33" s="63">
        <f>EKİM!G29</f>
        <v>0</v>
      </c>
      <c r="J33" s="60">
        <f>EKİM!H29</f>
        <v>0</v>
      </c>
      <c r="K33" s="61">
        <f>EKİM!I29</f>
        <v>0</v>
      </c>
      <c r="L33" s="62">
        <f>EKİM!J29</f>
        <v>0</v>
      </c>
      <c r="M33" s="58">
        <f>EKİM!K29</f>
        <v>0</v>
      </c>
      <c r="N33" s="61">
        <f>EKİM!L29</f>
        <v>0</v>
      </c>
      <c r="O33" s="62">
        <f>EKİM!M29</f>
        <v>0</v>
      </c>
      <c r="P33" s="560"/>
      <c r="Q33" s="560"/>
      <c r="R33" s="560"/>
      <c r="S33" s="560"/>
      <c r="T33" s="560"/>
      <c r="U33" s="560"/>
    </row>
    <row r="34" spans="1:21" ht="18" customHeight="1" x14ac:dyDescent="0.3">
      <c r="A34" s="510"/>
      <c r="B34" s="510"/>
      <c r="C34" s="510"/>
      <c r="D34" s="47">
        <f>EKİM!B30</f>
        <v>0</v>
      </c>
      <c r="E34" s="48">
        <f>EKİM!C30</f>
        <v>0</v>
      </c>
      <c r="F34" s="49">
        <f>EKİM!D30</f>
        <v>0</v>
      </c>
      <c r="G34" s="47">
        <f>EKİM!E30</f>
        <v>0</v>
      </c>
      <c r="H34" s="48">
        <f>EKİM!F30</f>
        <v>0</v>
      </c>
      <c r="I34" s="50">
        <f>EKİM!G30</f>
        <v>0</v>
      </c>
      <c r="J34" s="51">
        <f>EKİM!H30</f>
        <v>0</v>
      </c>
      <c r="K34" s="48">
        <f>EKİM!I30</f>
        <v>0</v>
      </c>
      <c r="L34" s="49">
        <f>EKİM!J30</f>
        <v>0</v>
      </c>
      <c r="M34" s="47">
        <f>EKİM!K30</f>
        <v>0</v>
      </c>
      <c r="N34" s="48">
        <f>EKİM!L30</f>
        <v>0</v>
      </c>
      <c r="O34" s="49">
        <f>EKİM!M30</f>
        <v>0</v>
      </c>
      <c r="P34" s="560"/>
      <c r="Q34" s="560"/>
      <c r="R34" s="560"/>
      <c r="S34" s="560"/>
      <c r="T34" s="560"/>
      <c r="U34" s="560"/>
    </row>
    <row r="35" spans="1:21" ht="18" customHeight="1" x14ac:dyDescent="0.3">
      <c r="A35" s="510"/>
      <c r="B35" s="510"/>
      <c r="C35" s="510"/>
      <c r="D35" s="58">
        <f>EKİM!B31</f>
        <v>0</v>
      </c>
      <c r="E35" s="61">
        <f>EKİM!C31</f>
        <v>0</v>
      </c>
      <c r="F35" s="62">
        <f>EKİM!D31</f>
        <v>0</v>
      </c>
      <c r="G35" s="58">
        <f>EKİM!E31</f>
        <v>0</v>
      </c>
      <c r="H35" s="61">
        <f>EKİM!F31</f>
        <v>0</v>
      </c>
      <c r="I35" s="63">
        <f>EKİM!G31</f>
        <v>0</v>
      </c>
      <c r="J35" s="60">
        <f>EKİM!H31</f>
        <v>0</v>
      </c>
      <c r="K35" s="61">
        <f>EKİM!I31</f>
        <v>0</v>
      </c>
      <c r="L35" s="62">
        <f>EKİM!J31</f>
        <v>0</v>
      </c>
      <c r="M35" s="58">
        <f>EKİM!K31</f>
        <v>0</v>
      </c>
      <c r="N35" s="61">
        <f>EKİM!L31</f>
        <v>0</v>
      </c>
      <c r="O35" s="62">
        <f>EKİM!M31</f>
        <v>0</v>
      </c>
      <c r="P35" s="560"/>
      <c r="Q35" s="560"/>
      <c r="R35" s="560"/>
      <c r="S35" s="560"/>
      <c r="T35" s="560"/>
      <c r="U35" s="560"/>
    </row>
    <row r="36" spans="1:21" ht="18" customHeight="1" x14ac:dyDescent="0.3">
      <c r="A36" s="510"/>
      <c r="B36" s="510"/>
      <c r="C36" s="510"/>
      <c r="D36" s="47">
        <f>EKİM!B32</f>
        <v>0</v>
      </c>
      <c r="E36" s="48">
        <f>EKİM!C32</f>
        <v>0</v>
      </c>
      <c r="F36" s="49">
        <f>EKİM!D32</f>
        <v>0</v>
      </c>
      <c r="G36" s="47">
        <f>EKİM!E32</f>
        <v>0</v>
      </c>
      <c r="H36" s="48">
        <f>EKİM!F32</f>
        <v>0</v>
      </c>
      <c r="I36" s="50">
        <f>EKİM!G32</f>
        <v>0</v>
      </c>
      <c r="J36" s="51">
        <f>EKİM!H32</f>
        <v>0</v>
      </c>
      <c r="K36" s="48">
        <f>EKİM!I32</f>
        <v>0</v>
      </c>
      <c r="L36" s="49">
        <f>EKİM!J32</f>
        <v>0</v>
      </c>
      <c r="M36" s="47">
        <f>EKİM!K32</f>
        <v>0</v>
      </c>
      <c r="N36" s="48">
        <f>EKİM!L32</f>
        <v>0</v>
      </c>
      <c r="O36" s="49">
        <f>EKİM!M32</f>
        <v>0</v>
      </c>
      <c r="P36" s="560"/>
      <c r="Q36" s="560"/>
      <c r="R36" s="560"/>
      <c r="S36" s="560"/>
      <c r="T36" s="560"/>
      <c r="U36" s="560"/>
    </row>
    <row r="37" spans="1:21" ht="18" customHeight="1" x14ac:dyDescent="0.3">
      <c r="A37" s="510"/>
      <c r="B37" s="510"/>
      <c r="C37" s="510"/>
      <c r="D37" s="58">
        <f>EKİM!B33</f>
        <v>0</v>
      </c>
      <c r="E37" s="61">
        <f>EKİM!C33</f>
        <v>0</v>
      </c>
      <c r="F37" s="62">
        <f>EKİM!D33</f>
        <v>0</v>
      </c>
      <c r="G37" s="58">
        <f>EKİM!E33</f>
        <v>0</v>
      </c>
      <c r="H37" s="61">
        <f>EKİM!F33</f>
        <v>0</v>
      </c>
      <c r="I37" s="63">
        <f>EKİM!G33</f>
        <v>0</v>
      </c>
      <c r="J37" s="60">
        <f>EKİM!H33</f>
        <v>0</v>
      </c>
      <c r="K37" s="61">
        <f>EKİM!I33</f>
        <v>0</v>
      </c>
      <c r="L37" s="62">
        <f>EKİM!J33</f>
        <v>0</v>
      </c>
      <c r="M37" s="58">
        <f>EKİM!K33</f>
        <v>0</v>
      </c>
      <c r="N37" s="61">
        <f>EKİM!L33</f>
        <v>0</v>
      </c>
      <c r="O37" s="62">
        <f>EKİM!M33</f>
        <v>0</v>
      </c>
      <c r="P37" s="560"/>
      <c r="Q37" s="560"/>
      <c r="R37" s="560"/>
      <c r="S37" s="560"/>
      <c r="T37" s="560"/>
      <c r="U37" s="560"/>
    </row>
    <row r="38" spans="1:21" ht="18" customHeight="1" x14ac:dyDescent="0.3">
      <c r="A38" s="510"/>
      <c r="B38" s="510"/>
      <c r="C38" s="510"/>
      <c r="D38" s="47">
        <f>EKİM!B34</f>
        <v>0</v>
      </c>
      <c r="E38" s="48">
        <f>EKİM!C34</f>
        <v>0</v>
      </c>
      <c r="F38" s="49">
        <f>EKİM!D34</f>
        <v>0</v>
      </c>
      <c r="G38" s="47">
        <f>EKİM!E34</f>
        <v>0</v>
      </c>
      <c r="H38" s="48">
        <f>EKİM!F34</f>
        <v>0</v>
      </c>
      <c r="I38" s="50">
        <f>EKİM!G34</f>
        <v>0</v>
      </c>
      <c r="J38" s="51">
        <f>EKİM!H34</f>
        <v>0</v>
      </c>
      <c r="K38" s="48">
        <f>EKİM!I34</f>
        <v>0</v>
      </c>
      <c r="L38" s="49">
        <f>EKİM!J34</f>
        <v>0</v>
      </c>
      <c r="M38" s="47">
        <f>EKİM!K34</f>
        <v>0</v>
      </c>
      <c r="N38" s="48">
        <f>EKİM!L34</f>
        <v>0</v>
      </c>
      <c r="O38" s="49">
        <f>EKİM!M34</f>
        <v>0</v>
      </c>
      <c r="P38" s="560"/>
      <c r="Q38" s="560"/>
      <c r="R38" s="560"/>
      <c r="S38" s="560"/>
      <c r="T38" s="560"/>
      <c r="U38" s="560"/>
    </row>
    <row r="39" spans="1:21" ht="18" customHeight="1" x14ac:dyDescent="0.3">
      <c r="A39" s="510"/>
      <c r="B39" s="510"/>
      <c r="C39" s="510"/>
      <c r="D39" s="58">
        <f>EKİM!B35</f>
        <v>0</v>
      </c>
      <c r="E39" s="61">
        <f>EKİM!C35</f>
        <v>0</v>
      </c>
      <c r="F39" s="62">
        <f>EKİM!D35</f>
        <v>0</v>
      </c>
      <c r="G39" s="58">
        <f>EKİM!E35</f>
        <v>0</v>
      </c>
      <c r="H39" s="61">
        <f>EKİM!F35</f>
        <v>0</v>
      </c>
      <c r="I39" s="63">
        <f>EKİM!G35</f>
        <v>0</v>
      </c>
      <c r="J39" s="60">
        <f>EKİM!H35</f>
        <v>0</v>
      </c>
      <c r="K39" s="61">
        <f>EKİM!I35</f>
        <v>0</v>
      </c>
      <c r="L39" s="62">
        <f>EKİM!J35</f>
        <v>0</v>
      </c>
      <c r="M39" s="58">
        <f>EKİM!K35</f>
        <v>0</v>
      </c>
      <c r="N39" s="61">
        <f>EKİM!L35</f>
        <v>0</v>
      </c>
      <c r="O39" s="62">
        <f>EKİM!M35</f>
        <v>0</v>
      </c>
      <c r="P39" s="560"/>
      <c r="Q39" s="560"/>
      <c r="R39" s="560"/>
      <c r="S39" s="560"/>
      <c r="T39" s="560"/>
      <c r="U39" s="560"/>
    </row>
    <row r="40" spans="1:21" ht="18" customHeight="1" x14ac:dyDescent="0.3">
      <c r="A40" s="510"/>
      <c r="B40" s="510"/>
      <c r="C40" s="510"/>
      <c r="D40" s="47">
        <f>EKİM!B36</f>
        <v>0</v>
      </c>
      <c r="E40" s="48">
        <f>EKİM!C36</f>
        <v>0</v>
      </c>
      <c r="F40" s="49">
        <f>EKİM!D36</f>
        <v>0</v>
      </c>
      <c r="G40" s="47">
        <f>EKİM!E36</f>
        <v>0</v>
      </c>
      <c r="H40" s="48">
        <f>EKİM!F36</f>
        <v>0</v>
      </c>
      <c r="I40" s="50">
        <f>EKİM!G36</f>
        <v>0</v>
      </c>
      <c r="J40" s="51">
        <f>EKİM!H36</f>
        <v>0</v>
      </c>
      <c r="K40" s="48">
        <f>EKİM!I36</f>
        <v>0</v>
      </c>
      <c r="L40" s="49">
        <f>EKİM!J36</f>
        <v>0</v>
      </c>
      <c r="M40" s="47">
        <f>EKİM!K36</f>
        <v>0</v>
      </c>
      <c r="N40" s="48">
        <f>EKİM!L36</f>
        <v>0</v>
      </c>
      <c r="O40" s="49">
        <f>EKİM!M36</f>
        <v>0</v>
      </c>
      <c r="P40" s="560"/>
      <c r="Q40" s="560"/>
      <c r="R40" s="560"/>
      <c r="S40" s="560"/>
      <c r="T40" s="560"/>
      <c r="U40" s="560"/>
    </row>
    <row r="41" spans="1:21" ht="18" customHeight="1" x14ac:dyDescent="0.3">
      <c r="A41" s="510"/>
      <c r="B41" s="510"/>
      <c r="C41" s="510"/>
      <c r="D41" s="58">
        <f>EKİM!B37</f>
        <v>0</v>
      </c>
      <c r="E41" s="61">
        <f>EKİM!C37</f>
        <v>0</v>
      </c>
      <c r="F41" s="62">
        <f>EKİM!D37</f>
        <v>0</v>
      </c>
      <c r="G41" s="58">
        <f>EKİM!E37</f>
        <v>0</v>
      </c>
      <c r="H41" s="61">
        <f>EKİM!F37</f>
        <v>0</v>
      </c>
      <c r="I41" s="63">
        <f>EKİM!G37</f>
        <v>0</v>
      </c>
      <c r="J41" s="60">
        <f>EKİM!H37</f>
        <v>0</v>
      </c>
      <c r="K41" s="61">
        <f>EKİM!I37</f>
        <v>0</v>
      </c>
      <c r="L41" s="62">
        <f>EKİM!J37</f>
        <v>0</v>
      </c>
      <c r="M41" s="58">
        <f>EKİM!K37</f>
        <v>0</v>
      </c>
      <c r="N41" s="61">
        <f>EKİM!L37</f>
        <v>0</v>
      </c>
      <c r="O41" s="62">
        <f>EKİM!M37</f>
        <v>0</v>
      </c>
      <c r="P41" s="560"/>
      <c r="Q41" s="560"/>
      <c r="R41" s="560"/>
      <c r="S41" s="560"/>
      <c r="T41" s="560"/>
      <c r="U41" s="560"/>
    </row>
    <row r="42" spans="1:21" ht="18" customHeight="1" x14ac:dyDescent="0.3">
      <c r="A42" s="510"/>
      <c r="B42" s="510"/>
      <c r="C42" s="510"/>
      <c r="D42" s="47">
        <f>EKİM!B38</f>
        <v>0</v>
      </c>
      <c r="E42" s="48">
        <f>EKİM!C38</f>
        <v>0</v>
      </c>
      <c r="F42" s="49">
        <f>EKİM!D38</f>
        <v>0</v>
      </c>
      <c r="G42" s="47">
        <f>EKİM!E38</f>
        <v>0</v>
      </c>
      <c r="H42" s="48">
        <f>EKİM!F38</f>
        <v>0</v>
      </c>
      <c r="I42" s="50">
        <f>EKİM!G38</f>
        <v>0</v>
      </c>
      <c r="J42" s="51">
        <f>EKİM!H38</f>
        <v>0</v>
      </c>
      <c r="K42" s="48">
        <f>EKİM!I38</f>
        <v>0</v>
      </c>
      <c r="L42" s="49">
        <f>EKİM!J38</f>
        <v>0</v>
      </c>
      <c r="M42" s="47">
        <f>EKİM!K38</f>
        <v>0</v>
      </c>
      <c r="N42" s="48">
        <f>EKİM!L38</f>
        <v>0</v>
      </c>
      <c r="O42" s="49">
        <f>EKİM!M38</f>
        <v>0</v>
      </c>
      <c r="P42" s="560"/>
      <c r="Q42" s="560"/>
      <c r="R42" s="560"/>
      <c r="S42" s="560"/>
      <c r="T42" s="560"/>
      <c r="U42" s="560"/>
    </row>
    <row r="43" spans="1:21" ht="18" customHeight="1" x14ac:dyDescent="0.3">
      <c r="A43" s="510"/>
      <c r="B43" s="510"/>
      <c r="C43" s="510"/>
      <c r="D43" s="58">
        <f>EKİM!B39</f>
        <v>0</v>
      </c>
      <c r="E43" s="61">
        <f>EKİM!C39</f>
        <v>0</v>
      </c>
      <c r="F43" s="62">
        <f>EKİM!D39</f>
        <v>0</v>
      </c>
      <c r="G43" s="58">
        <f>EKİM!E39</f>
        <v>0</v>
      </c>
      <c r="H43" s="61">
        <f>EKİM!F39</f>
        <v>0</v>
      </c>
      <c r="I43" s="63">
        <f>EKİM!G39</f>
        <v>0</v>
      </c>
      <c r="J43" s="60">
        <f>EKİM!H39</f>
        <v>0</v>
      </c>
      <c r="K43" s="61">
        <f>EKİM!I39</f>
        <v>0</v>
      </c>
      <c r="L43" s="62">
        <f>EKİM!J39</f>
        <v>0</v>
      </c>
      <c r="M43" s="58">
        <f>EKİM!K39</f>
        <v>0</v>
      </c>
      <c r="N43" s="61">
        <f>EKİM!L39</f>
        <v>0</v>
      </c>
      <c r="O43" s="62">
        <f>EKİM!M39</f>
        <v>0</v>
      </c>
      <c r="P43" s="560"/>
      <c r="Q43" s="560"/>
      <c r="R43" s="560"/>
      <c r="S43" s="560"/>
      <c r="T43" s="560"/>
      <c r="U43" s="560"/>
    </row>
    <row r="44" spans="1:21" ht="18" customHeight="1" x14ac:dyDescent="0.3">
      <c r="A44" s="510"/>
      <c r="B44" s="510"/>
      <c r="C44" s="510"/>
      <c r="D44" s="47">
        <f>EKİM!B40</f>
        <v>0</v>
      </c>
      <c r="E44" s="48">
        <f>EKİM!C40</f>
        <v>0</v>
      </c>
      <c r="F44" s="49">
        <f>EKİM!D40</f>
        <v>0</v>
      </c>
      <c r="G44" s="47">
        <f>EKİM!E40</f>
        <v>0</v>
      </c>
      <c r="H44" s="48">
        <f>EKİM!F40</f>
        <v>0</v>
      </c>
      <c r="I44" s="50">
        <f>EKİM!G40</f>
        <v>0</v>
      </c>
      <c r="J44" s="51">
        <f>EKİM!H40</f>
        <v>0</v>
      </c>
      <c r="K44" s="48">
        <f>EKİM!I40</f>
        <v>0</v>
      </c>
      <c r="L44" s="49">
        <f>EKİM!J40</f>
        <v>0</v>
      </c>
      <c r="M44" s="47">
        <f>EKİM!K40</f>
        <v>0</v>
      </c>
      <c r="N44" s="48">
        <f>EKİM!L40</f>
        <v>0</v>
      </c>
      <c r="O44" s="49">
        <f>EKİM!M40</f>
        <v>0</v>
      </c>
      <c r="P44" s="560"/>
      <c r="Q44" s="560"/>
      <c r="R44" s="560"/>
      <c r="S44" s="560"/>
      <c r="T44" s="560"/>
      <c r="U44" s="560"/>
    </row>
    <row r="45" spans="1:21" ht="18" customHeight="1" x14ac:dyDescent="0.3">
      <c r="A45" s="510"/>
      <c r="B45" s="510"/>
      <c r="C45" s="510"/>
      <c r="D45" s="58">
        <f>EKİM!B41</f>
        <v>0</v>
      </c>
      <c r="E45" s="61">
        <f>EKİM!C41</f>
        <v>0</v>
      </c>
      <c r="F45" s="62">
        <f>EKİM!D41</f>
        <v>0</v>
      </c>
      <c r="G45" s="58">
        <f>EKİM!E41</f>
        <v>0</v>
      </c>
      <c r="H45" s="61">
        <f>EKİM!F41</f>
        <v>0</v>
      </c>
      <c r="I45" s="63">
        <f>EKİM!G41</f>
        <v>0</v>
      </c>
      <c r="J45" s="60">
        <f>EKİM!H41</f>
        <v>0</v>
      </c>
      <c r="K45" s="61">
        <f>EKİM!I41</f>
        <v>0</v>
      </c>
      <c r="L45" s="62">
        <f>EKİM!J41</f>
        <v>0</v>
      </c>
      <c r="M45" s="58">
        <f>EKİM!K41</f>
        <v>0</v>
      </c>
      <c r="N45" s="61">
        <f>EKİM!L41</f>
        <v>0</v>
      </c>
      <c r="O45" s="62">
        <f>EKİM!M41</f>
        <v>0</v>
      </c>
      <c r="P45" s="560"/>
      <c r="Q45" s="560"/>
      <c r="R45" s="560"/>
      <c r="S45" s="560"/>
      <c r="T45" s="560"/>
      <c r="U45" s="560"/>
    </row>
    <row r="46" spans="1:21" ht="18" customHeight="1" x14ac:dyDescent="0.3">
      <c r="A46" s="510"/>
      <c r="B46" s="510"/>
      <c r="C46" s="510"/>
      <c r="D46" s="47">
        <f>EKİM!B42</f>
        <v>0</v>
      </c>
      <c r="E46" s="48">
        <f>EKİM!C42</f>
        <v>0</v>
      </c>
      <c r="F46" s="49">
        <f>EKİM!D42</f>
        <v>0</v>
      </c>
      <c r="G46" s="47">
        <f>EKİM!E42</f>
        <v>0</v>
      </c>
      <c r="H46" s="48">
        <f>EKİM!F42</f>
        <v>0</v>
      </c>
      <c r="I46" s="50">
        <f>EKİM!G42</f>
        <v>0</v>
      </c>
      <c r="J46" s="51">
        <f>EKİM!H42</f>
        <v>0</v>
      </c>
      <c r="K46" s="48">
        <f>EKİM!I42</f>
        <v>0</v>
      </c>
      <c r="L46" s="49">
        <f>EKİM!J42</f>
        <v>0</v>
      </c>
      <c r="M46" s="47">
        <f>EKİM!K42</f>
        <v>0</v>
      </c>
      <c r="N46" s="48">
        <f>EKİM!L42</f>
        <v>0</v>
      </c>
      <c r="O46" s="49">
        <f>EKİM!M42</f>
        <v>0</v>
      </c>
      <c r="P46" s="560"/>
      <c r="Q46" s="560"/>
      <c r="R46" s="560"/>
      <c r="S46" s="560"/>
      <c r="T46" s="560"/>
      <c r="U46" s="560"/>
    </row>
    <row r="47" spans="1:21" ht="18" customHeight="1" x14ac:dyDescent="0.3">
      <c r="A47" s="510"/>
      <c r="B47" s="510"/>
      <c r="C47" s="510"/>
      <c r="D47" s="58">
        <f>EKİM!B43</f>
        <v>0</v>
      </c>
      <c r="E47" s="61">
        <f>EKİM!C43</f>
        <v>0</v>
      </c>
      <c r="F47" s="62">
        <f>EKİM!D43</f>
        <v>0</v>
      </c>
      <c r="G47" s="58">
        <f>EKİM!E43</f>
        <v>0</v>
      </c>
      <c r="H47" s="61">
        <f>EKİM!F43</f>
        <v>0</v>
      </c>
      <c r="I47" s="63">
        <f>EKİM!G43</f>
        <v>0</v>
      </c>
      <c r="J47" s="60">
        <f>EKİM!H43</f>
        <v>0</v>
      </c>
      <c r="K47" s="61">
        <f>EKİM!I43</f>
        <v>0</v>
      </c>
      <c r="L47" s="62">
        <f>EKİM!J43</f>
        <v>0</v>
      </c>
      <c r="M47" s="58">
        <f>EKİM!K43</f>
        <v>0</v>
      </c>
      <c r="N47" s="61">
        <f>EKİM!L43</f>
        <v>0</v>
      </c>
      <c r="O47" s="62">
        <f>EKİM!M43</f>
        <v>0</v>
      </c>
      <c r="P47" s="560"/>
      <c r="Q47" s="560"/>
      <c r="R47" s="560"/>
      <c r="S47" s="560"/>
      <c r="T47" s="560"/>
      <c r="U47" s="560"/>
    </row>
    <row r="48" spans="1:21" ht="18" customHeight="1" x14ac:dyDescent="0.3">
      <c r="A48" s="510"/>
      <c r="B48" s="510"/>
      <c r="C48" s="510"/>
      <c r="D48" s="47">
        <f>EKİM!B44</f>
        <v>0</v>
      </c>
      <c r="E48" s="48">
        <f>EKİM!C44</f>
        <v>0</v>
      </c>
      <c r="F48" s="49">
        <f>EKİM!D44</f>
        <v>0</v>
      </c>
      <c r="G48" s="47">
        <f>EKİM!E44</f>
        <v>0</v>
      </c>
      <c r="H48" s="48">
        <f>EKİM!F44</f>
        <v>0</v>
      </c>
      <c r="I48" s="50">
        <f>EKİM!G44</f>
        <v>0</v>
      </c>
      <c r="J48" s="51">
        <f>EKİM!H44</f>
        <v>0</v>
      </c>
      <c r="K48" s="48">
        <f>EKİM!I44</f>
        <v>0</v>
      </c>
      <c r="L48" s="49">
        <f>EKİM!J44</f>
        <v>0</v>
      </c>
      <c r="M48" s="47">
        <f>EKİM!K44</f>
        <v>0</v>
      </c>
      <c r="N48" s="48">
        <f>EKİM!L44</f>
        <v>0</v>
      </c>
      <c r="O48" s="49">
        <f>EKİM!M44</f>
        <v>0</v>
      </c>
      <c r="P48" s="560"/>
      <c r="Q48" s="560"/>
      <c r="R48" s="560"/>
      <c r="S48" s="560"/>
      <c r="T48" s="560"/>
      <c r="U48" s="560"/>
    </row>
    <row r="49" spans="1:21" ht="18" customHeight="1" x14ac:dyDescent="0.3">
      <c r="A49" s="510"/>
      <c r="B49" s="510"/>
      <c r="C49" s="510"/>
      <c r="D49" s="58">
        <f>EKİM!B45</f>
        <v>0</v>
      </c>
      <c r="E49" s="61">
        <f>EKİM!C45</f>
        <v>0</v>
      </c>
      <c r="F49" s="62">
        <f>EKİM!D45</f>
        <v>0</v>
      </c>
      <c r="G49" s="58">
        <f>EKİM!E45</f>
        <v>0</v>
      </c>
      <c r="H49" s="61">
        <f>EKİM!F45</f>
        <v>0</v>
      </c>
      <c r="I49" s="63">
        <f>EKİM!G45</f>
        <v>0</v>
      </c>
      <c r="J49" s="60">
        <f>EKİM!H45</f>
        <v>0</v>
      </c>
      <c r="K49" s="61">
        <f>EKİM!I45</f>
        <v>0</v>
      </c>
      <c r="L49" s="62">
        <f>EKİM!J45</f>
        <v>0</v>
      </c>
      <c r="M49" s="58">
        <f>EKİM!K45</f>
        <v>0</v>
      </c>
      <c r="N49" s="61">
        <f>EKİM!L45</f>
        <v>0</v>
      </c>
      <c r="O49" s="62">
        <f>EKİM!M45</f>
        <v>0</v>
      </c>
      <c r="P49" s="560"/>
      <c r="Q49" s="560"/>
      <c r="R49" s="560"/>
      <c r="S49" s="560"/>
      <c r="T49" s="560"/>
      <c r="U49" s="560"/>
    </row>
    <row r="50" spans="1:21" ht="18" customHeight="1" x14ac:dyDescent="0.3">
      <c r="A50" s="510"/>
      <c r="B50" s="510"/>
      <c r="C50" s="510"/>
      <c r="D50" s="47">
        <f>EKİM!B46</f>
        <v>0</v>
      </c>
      <c r="E50" s="48">
        <f>EKİM!C46</f>
        <v>0</v>
      </c>
      <c r="F50" s="49">
        <f>EKİM!D46</f>
        <v>0</v>
      </c>
      <c r="G50" s="47">
        <f>EKİM!E46</f>
        <v>0</v>
      </c>
      <c r="H50" s="48">
        <f>EKİM!F46</f>
        <v>0</v>
      </c>
      <c r="I50" s="50">
        <f>EKİM!G46</f>
        <v>0</v>
      </c>
      <c r="J50" s="51">
        <f>EKİM!H46</f>
        <v>0</v>
      </c>
      <c r="K50" s="48">
        <f>EKİM!I46</f>
        <v>0</v>
      </c>
      <c r="L50" s="49">
        <f>EKİM!J46</f>
        <v>0</v>
      </c>
      <c r="M50" s="47">
        <f>EKİM!K46</f>
        <v>0</v>
      </c>
      <c r="N50" s="48">
        <f>EKİM!L46</f>
        <v>0</v>
      </c>
      <c r="O50" s="49">
        <f>EKİM!M46</f>
        <v>0</v>
      </c>
      <c r="P50" s="560"/>
      <c r="Q50" s="560"/>
      <c r="R50" s="560"/>
      <c r="S50" s="560"/>
      <c r="T50" s="560"/>
      <c r="U50" s="560"/>
    </row>
    <row r="51" spans="1:21" ht="18" customHeight="1" x14ac:dyDescent="0.3">
      <c r="A51" s="510"/>
      <c r="B51" s="510"/>
      <c r="C51" s="510"/>
      <c r="D51" s="58">
        <f>EKİM!B47</f>
        <v>0</v>
      </c>
      <c r="E51" s="61">
        <f>EKİM!C47</f>
        <v>0</v>
      </c>
      <c r="F51" s="62">
        <f>EKİM!D47</f>
        <v>0</v>
      </c>
      <c r="G51" s="58">
        <f>EKİM!E47</f>
        <v>0</v>
      </c>
      <c r="H51" s="61">
        <f>EKİM!F47</f>
        <v>0</v>
      </c>
      <c r="I51" s="63">
        <f>EKİM!G47</f>
        <v>0</v>
      </c>
      <c r="J51" s="60">
        <f>EKİM!H47</f>
        <v>0</v>
      </c>
      <c r="K51" s="61">
        <f>EKİM!I47</f>
        <v>0</v>
      </c>
      <c r="L51" s="62">
        <f>EKİM!J47</f>
        <v>0</v>
      </c>
      <c r="M51" s="58">
        <f>EKİM!K47</f>
        <v>0</v>
      </c>
      <c r="N51" s="61">
        <f>EKİM!L47</f>
        <v>0</v>
      </c>
      <c r="O51" s="62">
        <f>EKİM!M47</f>
        <v>0</v>
      </c>
      <c r="P51" s="560"/>
      <c r="Q51" s="560"/>
      <c r="R51" s="560"/>
      <c r="S51" s="560"/>
      <c r="T51" s="560"/>
      <c r="U51" s="560"/>
    </row>
    <row r="52" spans="1:21" ht="18" customHeight="1" x14ac:dyDescent="0.3">
      <c r="A52" s="510"/>
      <c r="B52" s="510"/>
      <c r="C52" s="510"/>
      <c r="D52" s="47">
        <f>EKİM!B48</f>
        <v>0</v>
      </c>
      <c r="E52" s="48">
        <f>EKİM!C48</f>
        <v>0</v>
      </c>
      <c r="F52" s="49">
        <f>EKİM!D48</f>
        <v>0</v>
      </c>
      <c r="G52" s="47">
        <f>EKİM!E48</f>
        <v>0</v>
      </c>
      <c r="H52" s="48">
        <f>EKİM!F48</f>
        <v>0</v>
      </c>
      <c r="I52" s="50">
        <f>EKİM!G48</f>
        <v>0</v>
      </c>
      <c r="J52" s="51">
        <f>EKİM!H48</f>
        <v>0</v>
      </c>
      <c r="K52" s="48">
        <f>EKİM!I48</f>
        <v>0</v>
      </c>
      <c r="L52" s="49">
        <f>EKİM!J48</f>
        <v>0</v>
      </c>
      <c r="M52" s="47">
        <f>EKİM!K48</f>
        <v>0</v>
      </c>
      <c r="N52" s="48">
        <f>EKİM!L48</f>
        <v>0</v>
      </c>
      <c r="O52" s="49">
        <f>EKİM!M48</f>
        <v>0</v>
      </c>
      <c r="P52" s="560"/>
      <c r="Q52" s="560"/>
      <c r="R52" s="560"/>
      <c r="S52" s="560"/>
      <c r="T52" s="560"/>
      <c r="U52" s="560"/>
    </row>
    <row r="53" spans="1:21" ht="18" customHeight="1" x14ac:dyDescent="0.3">
      <c r="A53" s="510"/>
      <c r="B53" s="510"/>
      <c r="C53" s="510"/>
      <c r="D53" s="58">
        <f>EKİM!B49</f>
        <v>0</v>
      </c>
      <c r="E53" s="61">
        <f>EKİM!C49</f>
        <v>0</v>
      </c>
      <c r="F53" s="62">
        <f>EKİM!D49</f>
        <v>0</v>
      </c>
      <c r="G53" s="58">
        <f>EKİM!E49</f>
        <v>0</v>
      </c>
      <c r="H53" s="61">
        <f>EKİM!F49</f>
        <v>0</v>
      </c>
      <c r="I53" s="63">
        <f>EKİM!G49</f>
        <v>0</v>
      </c>
      <c r="J53" s="60">
        <f>EKİM!H49</f>
        <v>0</v>
      </c>
      <c r="K53" s="61">
        <f>EKİM!I49</f>
        <v>0</v>
      </c>
      <c r="L53" s="62">
        <f>EKİM!J49</f>
        <v>0</v>
      </c>
      <c r="M53" s="58">
        <f>EKİM!K49</f>
        <v>0</v>
      </c>
      <c r="N53" s="61">
        <f>EKİM!L49</f>
        <v>0</v>
      </c>
      <c r="O53" s="62">
        <f>EKİM!M49</f>
        <v>0</v>
      </c>
      <c r="P53" s="560"/>
      <c r="Q53" s="560"/>
      <c r="R53" s="560"/>
      <c r="S53" s="560"/>
      <c r="T53" s="560"/>
      <c r="U53" s="560"/>
    </row>
    <row r="54" spans="1:21" ht="18" customHeight="1" x14ac:dyDescent="0.3">
      <c r="A54" s="510"/>
      <c r="B54" s="510"/>
      <c r="C54" s="510"/>
      <c r="D54" s="47">
        <f>EKİM!B50</f>
        <v>0</v>
      </c>
      <c r="E54" s="48">
        <f>EKİM!C50</f>
        <v>0</v>
      </c>
      <c r="F54" s="49">
        <f>EKİM!D50</f>
        <v>0</v>
      </c>
      <c r="G54" s="47">
        <f>EKİM!E50</f>
        <v>0</v>
      </c>
      <c r="H54" s="48">
        <f>EKİM!F50</f>
        <v>0</v>
      </c>
      <c r="I54" s="50">
        <f>EKİM!G50</f>
        <v>0</v>
      </c>
      <c r="J54" s="51">
        <f>EKİM!H50</f>
        <v>0</v>
      </c>
      <c r="K54" s="48">
        <f>EKİM!I50</f>
        <v>0</v>
      </c>
      <c r="L54" s="49">
        <f>EKİM!J50</f>
        <v>0</v>
      </c>
      <c r="M54" s="47">
        <f>EKİM!K50</f>
        <v>0</v>
      </c>
      <c r="N54" s="48">
        <f>EKİM!L50</f>
        <v>0</v>
      </c>
      <c r="O54" s="49">
        <f>EKİM!M50</f>
        <v>0</v>
      </c>
      <c r="P54" s="560"/>
      <c r="Q54" s="560"/>
      <c r="R54" s="560"/>
      <c r="S54" s="560"/>
      <c r="T54" s="560"/>
      <c r="U54" s="560"/>
    </row>
    <row r="55" spans="1:21" ht="18" customHeight="1" x14ac:dyDescent="0.3">
      <c r="A55" s="510"/>
      <c r="B55" s="510"/>
      <c r="C55" s="510"/>
      <c r="D55" s="58">
        <f>EKİM!B51</f>
        <v>0</v>
      </c>
      <c r="E55" s="61">
        <f>EKİM!C51</f>
        <v>0</v>
      </c>
      <c r="F55" s="62">
        <f>EKİM!D51</f>
        <v>0</v>
      </c>
      <c r="G55" s="58">
        <f>EKİM!E51</f>
        <v>0</v>
      </c>
      <c r="H55" s="61">
        <f>EKİM!F51</f>
        <v>0</v>
      </c>
      <c r="I55" s="63">
        <f>EKİM!G51</f>
        <v>0</v>
      </c>
      <c r="J55" s="60">
        <f>EKİM!H51</f>
        <v>0</v>
      </c>
      <c r="K55" s="61">
        <f>EKİM!I51</f>
        <v>0</v>
      </c>
      <c r="L55" s="62">
        <f>EKİM!J51</f>
        <v>0</v>
      </c>
      <c r="M55" s="58">
        <f>EKİM!K51</f>
        <v>0</v>
      </c>
      <c r="N55" s="61">
        <f>EKİM!L51</f>
        <v>0</v>
      </c>
      <c r="O55" s="62">
        <f>EKİM!M51</f>
        <v>0</v>
      </c>
      <c r="P55" s="560"/>
      <c r="Q55" s="560"/>
      <c r="R55" s="560"/>
      <c r="S55" s="560"/>
      <c r="T55" s="560"/>
      <c r="U55" s="560"/>
    </row>
    <row r="56" spans="1:21" ht="18" customHeight="1" x14ac:dyDescent="0.3">
      <c r="A56" s="510"/>
      <c r="B56" s="510"/>
      <c r="C56" s="510"/>
      <c r="D56" s="47">
        <f>EKİM!B52</f>
        <v>0</v>
      </c>
      <c r="E56" s="48">
        <f>EKİM!C52</f>
        <v>0</v>
      </c>
      <c r="F56" s="49">
        <f>EKİM!D52</f>
        <v>0</v>
      </c>
      <c r="G56" s="47">
        <f>EKİM!E52</f>
        <v>0</v>
      </c>
      <c r="H56" s="48">
        <f>EKİM!F52</f>
        <v>0</v>
      </c>
      <c r="I56" s="50">
        <f>EKİM!G52</f>
        <v>0</v>
      </c>
      <c r="J56" s="51">
        <f>EKİM!H52</f>
        <v>0</v>
      </c>
      <c r="K56" s="48">
        <f>EKİM!I52</f>
        <v>0</v>
      </c>
      <c r="L56" s="49">
        <f>EKİM!J52</f>
        <v>0</v>
      </c>
      <c r="M56" s="47">
        <f>EKİM!K52</f>
        <v>0</v>
      </c>
      <c r="N56" s="48">
        <f>EKİM!L52</f>
        <v>0</v>
      </c>
      <c r="O56" s="49">
        <f>EKİM!M52</f>
        <v>0</v>
      </c>
      <c r="P56" s="560"/>
      <c r="Q56" s="560"/>
      <c r="R56" s="560"/>
      <c r="S56" s="560"/>
      <c r="T56" s="560"/>
      <c r="U56" s="560"/>
    </row>
    <row r="57" spans="1:21"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1010" spans="20:20" x14ac:dyDescent="0.3">
      <c r="T1010" s="2" t="s">
        <v>57</v>
      </c>
    </row>
  </sheetData>
  <sheetProtection formatCells="0" formatColumns="0" formatRows="0" insertColumns="0" insertRows="0" insertHyperlinks="0" deleteColumns="0" deleteRows="0" sort="0" autoFilter="0" pivotTables="0"/>
  <mergeCells count="24">
    <mergeCell ref="D59:O59"/>
    <mergeCell ref="D62:O93"/>
    <mergeCell ref="D10:F10"/>
    <mergeCell ref="G10:I10"/>
    <mergeCell ref="J10:L10"/>
    <mergeCell ref="M10:O10"/>
    <mergeCell ref="D57:O57"/>
    <mergeCell ref="D58:O58"/>
    <mergeCell ref="G9:I9"/>
    <mergeCell ref="A1:C93"/>
    <mergeCell ref="D1:O3"/>
    <mergeCell ref="P1:U93"/>
    <mergeCell ref="V1:Y4"/>
    <mergeCell ref="D4:E4"/>
    <mergeCell ref="F4:O4"/>
    <mergeCell ref="D5:E5"/>
    <mergeCell ref="G5:H5"/>
    <mergeCell ref="J5:O9"/>
    <mergeCell ref="D6:E6"/>
    <mergeCell ref="G6:H6"/>
    <mergeCell ref="D7:E7"/>
    <mergeCell ref="G7:H7"/>
    <mergeCell ref="D8:E8"/>
    <mergeCell ref="G8:H8"/>
  </mergeCells>
  <pageMargins left="0.7" right="0.7" top="0.75" bottom="0.75" header="0.3" footer="0.3"/>
  <pageSetup paperSize="9" scale="7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73152-A092-4CAE-92AC-D76551DD6820}">
  <sheetPr codeName="Sayfa38">
    <tabColor rgb="FFD48318"/>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EKİM!N1&amp;" "&amp;"AYI BORÇ-ALACAK DURUM RAPORU"</f>
        <v>EKİM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275</v>
      </c>
      <c r="Z5" s="200" t="s">
        <v>276</v>
      </c>
      <c r="AA5" s="8"/>
      <c r="AB5" s="8"/>
    </row>
    <row r="6" spans="1:28" ht="24.9" customHeight="1" x14ac:dyDescent="0.3">
      <c r="A6" s="510"/>
      <c r="B6" s="510"/>
      <c r="C6" s="510"/>
      <c r="D6" s="587" t="str">
        <f>EKİM!R2</f>
        <v>Bu Ay Ödenen Borç Toplamı</v>
      </c>
      <c r="E6" s="587"/>
      <c r="F6" s="40">
        <f>EKİM!S2</f>
        <v>0</v>
      </c>
      <c r="G6" s="587" t="str">
        <f>EKİM!T2</f>
        <v>Bu Ay Alınan Alacak Toplamı</v>
      </c>
      <c r="H6" s="587"/>
      <c r="I6" s="40">
        <f>EKİM!U2</f>
        <v>0</v>
      </c>
      <c r="J6" s="591"/>
      <c r="K6" s="592"/>
      <c r="L6" s="592"/>
      <c r="M6" s="592"/>
      <c r="N6" s="592"/>
      <c r="O6" s="593"/>
      <c r="P6" s="560"/>
      <c r="Q6" s="560"/>
      <c r="R6" s="560"/>
      <c r="S6" s="560"/>
      <c r="T6" s="560"/>
      <c r="U6" s="560"/>
      <c r="V6" s="201" t="s">
        <v>32</v>
      </c>
      <c r="W6" s="205">
        <f>AĞUSTOSALVER!F6</f>
        <v>0</v>
      </c>
      <c r="X6" s="205">
        <f>AĞUSTOSALVER!I6</f>
        <v>0</v>
      </c>
      <c r="Y6" s="205">
        <f>AĞUSTOSALVER!F7</f>
        <v>0</v>
      </c>
      <c r="Z6" s="11">
        <f>AĞUSTOSALVER!I7</f>
        <v>0</v>
      </c>
      <c r="AA6" s="8"/>
      <c r="AB6" s="8"/>
    </row>
    <row r="7" spans="1:28" ht="24.9" customHeight="1" x14ac:dyDescent="0.3">
      <c r="A7" s="510"/>
      <c r="B7" s="510"/>
      <c r="C7" s="510"/>
      <c r="D7" s="587" t="str">
        <f>EKİM!R3</f>
        <v>Bu Ay Kalan Borç</v>
      </c>
      <c r="E7" s="587"/>
      <c r="F7" s="40">
        <f>EKİM!S3</f>
        <v>0</v>
      </c>
      <c r="G7" s="587" t="str">
        <f>EKİM!T3</f>
        <v>Bu Ay Kalan Alacak</v>
      </c>
      <c r="H7" s="587"/>
      <c r="I7" s="40">
        <f>EKİM!U3</f>
        <v>0</v>
      </c>
      <c r="J7" s="591"/>
      <c r="K7" s="592"/>
      <c r="L7" s="592"/>
      <c r="M7" s="592"/>
      <c r="N7" s="592"/>
      <c r="O7" s="593"/>
      <c r="P7" s="560"/>
      <c r="Q7" s="560"/>
      <c r="R7" s="560"/>
      <c r="S7" s="560"/>
      <c r="T7" s="560"/>
      <c r="U7" s="560"/>
      <c r="V7" s="202" t="s">
        <v>3</v>
      </c>
      <c r="W7" s="205">
        <f>EYLÜLALVER!F6</f>
        <v>0</v>
      </c>
      <c r="X7" s="205">
        <f>EYLÜLALVER!I6</f>
        <v>0</v>
      </c>
      <c r="Y7" s="205">
        <f>EYLÜLALVER!F7</f>
        <v>0</v>
      </c>
      <c r="Z7" s="11">
        <f>EYLÜLALVER!I7</f>
        <v>0</v>
      </c>
      <c r="AA7" s="8"/>
      <c r="AB7" s="8"/>
    </row>
    <row r="8" spans="1:28" ht="24.9" customHeight="1" x14ac:dyDescent="0.3">
      <c r="A8" s="510"/>
      <c r="B8" s="510"/>
      <c r="C8" s="510"/>
      <c r="D8" s="587" t="str">
        <f>EKİM!R4</f>
        <v>Genel Ödenen Borç</v>
      </c>
      <c r="E8" s="587"/>
      <c r="F8" s="40">
        <f>EKİM!S4</f>
        <v>0</v>
      </c>
      <c r="G8" s="587" t="str">
        <f>EKİM!T4</f>
        <v>Genel Alınan Alacak</v>
      </c>
      <c r="H8" s="587"/>
      <c r="I8" s="40">
        <f>EKİM!U4</f>
        <v>0</v>
      </c>
      <c r="J8" s="591"/>
      <c r="K8" s="592"/>
      <c r="L8" s="592"/>
      <c r="M8" s="592"/>
      <c r="N8" s="592"/>
      <c r="O8" s="593"/>
      <c r="P8" s="560"/>
      <c r="Q8" s="560"/>
      <c r="R8" s="560"/>
      <c r="S8" s="560"/>
      <c r="T8" s="560"/>
      <c r="U8" s="560"/>
      <c r="V8" s="202" t="s">
        <v>4</v>
      </c>
      <c r="W8" s="11">
        <f>F6</f>
        <v>0</v>
      </c>
      <c r="X8" s="11">
        <f>I6</f>
        <v>0</v>
      </c>
      <c r="Y8" s="11">
        <f>F7</f>
        <v>0</v>
      </c>
      <c r="Z8" s="11">
        <f>I7</f>
        <v>0</v>
      </c>
      <c r="AA8" s="8"/>
      <c r="AB8" s="8"/>
    </row>
    <row r="9" spans="1:28" ht="24.6" customHeight="1" x14ac:dyDescent="0.3">
      <c r="A9" s="510"/>
      <c r="B9" s="510"/>
      <c r="C9" s="510"/>
      <c r="D9" s="587" t="str">
        <f>EKİM!R5</f>
        <v>Genel Kalan Borç</v>
      </c>
      <c r="E9" s="587"/>
      <c r="F9" s="40">
        <f>EKİM!S5</f>
        <v>0</v>
      </c>
      <c r="G9" s="587" t="str">
        <f>EKİM!T5</f>
        <v>Genel Kalan Alacak</v>
      </c>
      <c r="H9" s="587"/>
      <c r="I9" s="40">
        <f>EKİM!U5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EKİM!N8</f>
        <v>0</v>
      </c>
      <c r="E12" s="575">
        <f>EKİM!O8</f>
        <v>0</v>
      </c>
      <c r="F12" s="576"/>
      <c r="G12" s="57">
        <f>EKİM!P8</f>
        <v>0</v>
      </c>
      <c r="H12" s="577" t="str">
        <f>IF(EKİM!Q8=" "," ",IF(EKİM!Q8=0,"Borç Bitti",EKİM!Q8))</f>
        <v/>
      </c>
      <c r="I12" s="578"/>
      <c r="J12" s="51">
        <f>EKİM!R8</f>
        <v>0</v>
      </c>
      <c r="K12" s="575">
        <f>EKİM!S8</f>
        <v>0</v>
      </c>
      <c r="L12" s="576"/>
      <c r="M12" s="57">
        <f>EKİM!T8</f>
        <v>0</v>
      </c>
      <c r="N12" s="577" t="str">
        <f>IF(EKİM!U8=" "," ",IF(EKİM!U8=0,"Alacak Bitti",EKİM!U8))</f>
        <v/>
      </c>
      <c r="O12" s="608"/>
      <c r="P12" s="560"/>
      <c r="Q12" s="560"/>
      <c r="R12" s="560"/>
      <c r="S12" s="560"/>
      <c r="T12" s="560"/>
      <c r="U12" s="560"/>
    </row>
    <row r="13" spans="1:28" ht="18" customHeight="1" x14ac:dyDescent="0.3">
      <c r="A13" s="510"/>
      <c r="B13" s="510"/>
      <c r="C13" s="510"/>
      <c r="D13" s="58">
        <f>EKİM!N9</f>
        <v>0</v>
      </c>
      <c r="E13" s="581">
        <f>EKİM!O9</f>
        <v>0</v>
      </c>
      <c r="F13" s="582"/>
      <c r="G13" s="59">
        <f>EKİM!P9</f>
        <v>0</v>
      </c>
      <c r="H13" s="583" t="str">
        <f>IF(EKİM!Q9=" "," ",IF(EKİM!Q9=0,"Borç Bitti",EKİM!Q9))</f>
        <v/>
      </c>
      <c r="I13" s="584"/>
      <c r="J13" s="60">
        <f>EKİM!R9</f>
        <v>0</v>
      </c>
      <c r="K13" s="581">
        <f>EKİM!S9</f>
        <v>0</v>
      </c>
      <c r="L13" s="582"/>
      <c r="M13" s="59">
        <f>EKİM!T9</f>
        <v>0</v>
      </c>
      <c r="N13" s="583" t="str">
        <f>IF(EKİM!U9=" "," ",IF(EKİM!U9=0,"Alacak Bitti",EKİM!U9))</f>
        <v/>
      </c>
      <c r="O13" s="609"/>
      <c r="P13" s="560"/>
      <c r="Q13" s="560"/>
      <c r="R13" s="560"/>
      <c r="S13" s="560"/>
      <c r="T13" s="560"/>
      <c r="U13" s="560"/>
    </row>
    <row r="14" spans="1:28" ht="18" customHeight="1" x14ac:dyDescent="0.3">
      <c r="A14" s="510"/>
      <c r="B14" s="510"/>
      <c r="C14" s="510"/>
      <c r="D14" s="47">
        <f>EKİM!N10</f>
        <v>0</v>
      </c>
      <c r="E14" s="575">
        <f>EKİM!O10</f>
        <v>0</v>
      </c>
      <c r="F14" s="576"/>
      <c r="G14" s="57">
        <f>EKİM!P10</f>
        <v>0</v>
      </c>
      <c r="H14" s="577" t="str">
        <f>IF(EKİM!Q10=" "," ",IF(EKİM!Q10=0,"Borç Bitti",EKİM!Q10))</f>
        <v/>
      </c>
      <c r="I14" s="578"/>
      <c r="J14" s="51">
        <f>EKİM!R10</f>
        <v>0</v>
      </c>
      <c r="K14" s="575">
        <f>EKİM!S10</f>
        <v>0</v>
      </c>
      <c r="L14" s="576"/>
      <c r="M14" s="57">
        <f>EKİM!T10</f>
        <v>0</v>
      </c>
      <c r="N14" s="577" t="str">
        <f>IF(EKİM!U10=" "," ",IF(EKİM!U10=0,"Alacak Bitti",EKİM!U10))</f>
        <v/>
      </c>
      <c r="O14" s="608"/>
      <c r="P14" s="560"/>
      <c r="Q14" s="560"/>
      <c r="R14" s="560"/>
      <c r="S14" s="560"/>
      <c r="T14" s="560"/>
      <c r="U14" s="560"/>
    </row>
    <row r="15" spans="1:28" ht="18" customHeight="1" x14ac:dyDescent="0.3">
      <c r="A15" s="510"/>
      <c r="B15" s="510"/>
      <c r="C15" s="510"/>
      <c r="D15" s="58">
        <f>EKİM!N11</f>
        <v>0</v>
      </c>
      <c r="E15" s="581">
        <f>EKİM!O11</f>
        <v>0</v>
      </c>
      <c r="F15" s="582"/>
      <c r="G15" s="59">
        <f>EKİM!P11</f>
        <v>0</v>
      </c>
      <c r="H15" s="583" t="str">
        <f>IF(EKİM!Q11=" "," ",IF(EKİM!Q11=0,"Borç Bitti",EKİM!Q11))</f>
        <v/>
      </c>
      <c r="I15" s="584"/>
      <c r="J15" s="60">
        <f>EKİM!R11</f>
        <v>0</v>
      </c>
      <c r="K15" s="581">
        <f>EKİM!S11</f>
        <v>0</v>
      </c>
      <c r="L15" s="582"/>
      <c r="M15" s="59">
        <f>EKİM!T11</f>
        <v>0</v>
      </c>
      <c r="N15" s="583" t="str">
        <f>IF(EKİM!U11=" "," ",IF(EKİM!U11=0,"Alacak Bitti",EKİM!U11))</f>
        <v/>
      </c>
      <c r="O15" s="609"/>
      <c r="P15" s="560"/>
      <c r="Q15" s="560"/>
      <c r="R15" s="560"/>
      <c r="S15" s="560"/>
      <c r="T15" s="560"/>
      <c r="U15" s="560"/>
    </row>
    <row r="16" spans="1:28" ht="18" customHeight="1" x14ac:dyDescent="0.3">
      <c r="A16" s="510"/>
      <c r="B16" s="510"/>
      <c r="C16" s="510"/>
      <c r="D16" s="47">
        <f>EKİM!N12</f>
        <v>0</v>
      </c>
      <c r="E16" s="575">
        <f>EKİM!O12</f>
        <v>0</v>
      </c>
      <c r="F16" s="576"/>
      <c r="G16" s="57">
        <f>EKİM!P12</f>
        <v>0</v>
      </c>
      <c r="H16" s="577" t="str">
        <f>IF(EKİM!Q12=" "," ",IF(EKİM!Q12=0,"Borç Bitti",EKİM!Q12))</f>
        <v/>
      </c>
      <c r="I16" s="578"/>
      <c r="J16" s="51">
        <f>EKİM!R12</f>
        <v>0</v>
      </c>
      <c r="K16" s="575">
        <f>EKİM!S12</f>
        <v>0</v>
      </c>
      <c r="L16" s="576"/>
      <c r="M16" s="57">
        <f>EKİM!T12</f>
        <v>0</v>
      </c>
      <c r="N16" s="577" t="str">
        <f>IF(EKİM!U12=" "," ",IF(EKİM!U12=0,"Alacak Bitti",EKİM!U12))</f>
        <v/>
      </c>
      <c r="O16" s="608"/>
      <c r="P16" s="560"/>
      <c r="Q16" s="560"/>
      <c r="R16" s="560"/>
      <c r="S16" s="560"/>
      <c r="T16" s="560"/>
      <c r="U16" s="560"/>
    </row>
    <row r="17" spans="1:21" ht="18" customHeight="1" x14ac:dyDescent="0.3">
      <c r="A17" s="510"/>
      <c r="B17" s="510"/>
      <c r="C17" s="510"/>
      <c r="D17" s="58">
        <f>EKİM!N13</f>
        <v>0</v>
      </c>
      <c r="E17" s="581">
        <f>EKİM!O13</f>
        <v>0</v>
      </c>
      <c r="F17" s="582"/>
      <c r="G17" s="59">
        <f>EKİM!P13</f>
        <v>0</v>
      </c>
      <c r="H17" s="583" t="str">
        <f>IF(EKİM!Q13=" "," ",IF(EKİM!Q13=0,"Borç Bitti",EKİM!Q13))</f>
        <v/>
      </c>
      <c r="I17" s="584"/>
      <c r="J17" s="60">
        <f>EKİM!R13</f>
        <v>0</v>
      </c>
      <c r="K17" s="581">
        <f>EKİM!S13</f>
        <v>0</v>
      </c>
      <c r="L17" s="582"/>
      <c r="M17" s="59">
        <f>EKİM!T13</f>
        <v>0</v>
      </c>
      <c r="N17" s="583" t="str">
        <f>IF(EKİM!U13=" "," ",IF(EKİM!U13=0,"Alacak Bitti",EKİM!U13))</f>
        <v/>
      </c>
      <c r="O17" s="609"/>
      <c r="P17" s="560"/>
      <c r="Q17" s="560"/>
      <c r="R17" s="560"/>
      <c r="S17" s="560"/>
      <c r="T17" s="560"/>
      <c r="U17" s="560"/>
    </row>
    <row r="18" spans="1:21" ht="18" customHeight="1" x14ac:dyDescent="0.3">
      <c r="A18" s="510"/>
      <c r="B18" s="510"/>
      <c r="C18" s="510"/>
      <c r="D18" s="47">
        <f>EKİM!N14</f>
        <v>0</v>
      </c>
      <c r="E18" s="575">
        <f>EKİM!O14</f>
        <v>0</v>
      </c>
      <c r="F18" s="576"/>
      <c r="G18" s="57">
        <f>EKİM!P14</f>
        <v>0</v>
      </c>
      <c r="H18" s="577" t="str">
        <f>IF(EKİM!Q14=" "," ",IF(EKİM!Q14=0,"Borç Bitti",EKİM!Q14))</f>
        <v/>
      </c>
      <c r="I18" s="578"/>
      <c r="J18" s="51">
        <f>EKİM!R14</f>
        <v>0</v>
      </c>
      <c r="K18" s="575">
        <f>EKİM!S14</f>
        <v>0</v>
      </c>
      <c r="L18" s="576"/>
      <c r="M18" s="57">
        <f>EKİM!T14</f>
        <v>0</v>
      </c>
      <c r="N18" s="577" t="str">
        <f>IF(EKİM!U14=" "," ",IF(EKİM!U14=0,"Alacak Bitti",EKİM!U14))</f>
        <v/>
      </c>
      <c r="O18" s="608"/>
      <c r="P18" s="560"/>
      <c r="Q18" s="560"/>
      <c r="R18" s="560"/>
      <c r="S18" s="560"/>
      <c r="T18" s="560"/>
      <c r="U18" s="560"/>
    </row>
    <row r="19" spans="1:21" ht="18" customHeight="1" x14ac:dyDescent="0.3">
      <c r="A19" s="510"/>
      <c r="B19" s="510"/>
      <c r="C19" s="510"/>
      <c r="D19" s="58">
        <f>EKİM!N15</f>
        <v>0</v>
      </c>
      <c r="E19" s="581">
        <f>EKİM!O15</f>
        <v>0</v>
      </c>
      <c r="F19" s="582"/>
      <c r="G19" s="59">
        <f>EKİM!P15</f>
        <v>0</v>
      </c>
      <c r="H19" s="583" t="str">
        <f>IF(EKİM!Q15=" "," ",IF(EKİM!Q15=0,"Borç Bitti",EKİM!Q15))</f>
        <v/>
      </c>
      <c r="I19" s="584"/>
      <c r="J19" s="60">
        <f>EKİM!R15</f>
        <v>0</v>
      </c>
      <c r="K19" s="581">
        <f>EKİM!S15</f>
        <v>0</v>
      </c>
      <c r="L19" s="582"/>
      <c r="M19" s="59">
        <f>EKİM!T15</f>
        <v>0</v>
      </c>
      <c r="N19" s="583" t="str">
        <f>IF(EKİM!U15=" "," ",IF(EKİM!U15=0,"Alacak Bitti",EKİM!U15))</f>
        <v/>
      </c>
      <c r="O19" s="609"/>
      <c r="P19" s="560"/>
      <c r="Q19" s="560"/>
      <c r="R19" s="560"/>
      <c r="S19" s="560"/>
      <c r="T19" s="560"/>
      <c r="U19" s="560"/>
    </row>
    <row r="20" spans="1:21" ht="18" customHeight="1" x14ac:dyDescent="0.3">
      <c r="A20" s="510"/>
      <c r="B20" s="510"/>
      <c r="C20" s="510"/>
      <c r="D20" s="47">
        <f>EKİM!N16</f>
        <v>0</v>
      </c>
      <c r="E20" s="575">
        <f>EKİM!O16</f>
        <v>0</v>
      </c>
      <c r="F20" s="576"/>
      <c r="G20" s="57">
        <f>EKİM!P16</f>
        <v>0</v>
      </c>
      <c r="H20" s="577" t="str">
        <f>IF(EKİM!Q16=" "," ",IF(EKİM!Q16=0,"Borç Bitti",EKİM!Q16))</f>
        <v/>
      </c>
      <c r="I20" s="578"/>
      <c r="J20" s="51">
        <f>EKİM!R16</f>
        <v>0</v>
      </c>
      <c r="K20" s="575">
        <f>EKİM!S16</f>
        <v>0</v>
      </c>
      <c r="L20" s="576"/>
      <c r="M20" s="57">
        <f>EKİM!T16</f>
        <v>0</v>
      </c>
      <c r="N20" s="577" t="str">
        <f>IF(EKİM!U16=" "," ",IF(EKİM!U16=0,"Alacak Bitti",EKİM!U16))</f>
        <v/>
      </c>
      <c r="O20" s="608"/>
      <c r="P20" s="560"/>
      <c r="Q20" s="560"/>
      <c r="R20" s="560"/>
      <c r="S20" s="560"/>
      <c r="T20" s="560"/>
      <c r="U20" s="560"/>
    </row>
    <row r="21" spans="1:21" ht="18" customHeight="1" x14ac:dyDescent="0.3">
      <c r="A21" s="510"/>
      <c r="B21" s="510"/>
      <c r="C21" s="510"/>
      <c r="D21" s="58">
        <f>EKİM!N17</f>
        <v>0</v>
      </c>
      <c r="E21" s="581">
        <f>EKİM!O17</f>
        <v>0</v>
      </c>
      <c r="F21" s="582"/>
      <c r="G21" s="59">
        <f>EKİM!P17</f>
        <v>0</v>
      </c>
      <c r="H21" s="583" t="str">
        <f>IF(EKİM!Q17=" "," ",IF(EKİM!Q17=0,"Borç Bitti",EKİM!Q17))</f>
        <v/>
      </c>
      <c r="I21" s="584"/>
      <c r="J21" s="60">
        <f>EKİM!R17</f>
        <v>0</v>
      </c>
      <c r="K21" s="581">
        <f>EKİM!S17</f>
        <v>0</v>
      </c>
      <c r="L21" s="582"/>
      <c r="M21" s="59">
        <f>EKİM!T17</f>
        <v>0</v>
      </c>
      <c r="N21" s="583" t="str">
        <f>IF(EKİM!U17=" "," ",IF(EKİM!U17=0,"Alacak Bitti",EKİM!U17))</f>
        <v/>
      </c>
      <c r="O21" s="609"/>
      <c r="P21" s="560"/>
      <c r="Q21" s="560"/>
      <c r="R21" s="560"/>
      <c r="S21" s="560"/>
      <c r="T21" s="560"/>
      <c r="U21" s="560"/>
    </row>
    <row r="22" spans="1:21" ht="18" customHeight="1" x14ac:dyDescent="0.3">
      <c r="A22" s="510"/>
      <c r="B22" s="510"/>
      <c r="C22" s="510"/>
      <c r="D22" s="47">
        <f>EKİM!N18</f>
        <v>0</v>
      </c>
      <c r="E22" s="575">
        <f>EKİM!O18</f>
        <v>0</v>
      </c>
      <c r="F22" s="576"/>
      <c r="G22" s="57">
        <f>EKİM!P18</f>
        <v>0</v>
      </c>
      <c r="H22" s="577" t="str">
        <f>IF(EKİM!Q18=" "," ",IF(EKİM!Q18=0,"Borç Bitti",EKİM!Q18))</f>
        <v/>
      </c>
      <c r="I22" s="578"/>
      <c r="J22" s="51">
        <f>EKİM!R18</f>
        <v>0</v>
      </c>
      <c r="K22" s="575">
        <f>EKİM!S18</f>
        <v>0</v>
      </c>
      <c r="L22" s="576"/>
      <c r="M22" s="57">
        <f>EKİM!T18</f>
        <v>0</v>
      </c>
      <c r="N22" s="577" t="str">
        <f>IF(EKİM!U18=" "," ",IF(EKİM!U18=0,"Alacak Bitti",EKİM!U18))</f>
        <v/>
      </c>
      <c r="O22" s="608"/>
      <c r="P22" s="560"/>
      <c r="Q22" s="560"/>
      <c r="R22" s="560"/>
      <c r="S22" s="560"/>
      <c r="T22" s="560"/>
      <c r="U22" s="560"/>
    </row>
    <row r="23" spans="1:21" ht="18" customHeight="1" x14ac:dyDescent="0.3">
      <c r="A23" s="510"/>
      <c r="B23" s="510"/>
      <c r="C23" s="510"/>
      <c r="D23" s="58">
        <f>EKİM!N19</f>
        <v>0</v>
      </c>
      <c r="E23" s="581">
        <f>EKİM!O19</f>
        <v>0</v>
      </c>
      <c r="F23" s="582"/>
      <c r="G23" s="59">
        <f>EKİM!P19</f>
        <v>0</v>
      </c>
      <c r="H23" s="583" t="str">
        <f>IF(EKİM!Q19=" "," ",IF(EKİM!Q19=0,"Borç Bitti",EKİM!Q19))</f>
        <v/>
      </c>
      <c r="I23" s="584"/>
      <c r="J23" s="60">
        <f>EKİM!R19</f>
        <v>0</v>
      </c>
      <c r="K23" s="581">
        <f>EKİM!S19</f>
        <v>0</v>
      </c>
      <c r="L23" s="582"/>
      <c r="M23" s="59">
        <f>EKİM!T19</f>
        <v>0</v>
      </c>
      <c r="N23" s="583" t="str">
        <f>IF(EKİM!U19=" "," ",IF(EKİM!U19=0,"Alacak Bitti",EKİM!U19))</f>
        <v/>
      </c>
      <c r="O23" s="609"/>
      <c r="P23" s="560"/>
      <c r="Q23" s="560"/>
      <c r="R23" s="560"/>
      <c r="S23" s="560"/>
      <c r="T23" s="560"/>
      <c r="U23" s="560"/>
    </row>
    <row r="24" spans="1:21" ht="18" customHeight="1" x14ac:dyDescent="0.3">
      <c r="A24" s="510"/>
      <c r="B24" s="510"/>
      <c r="C24" s="510"/>
      <c r="D24" s="47">
        <f>EKİM!N20</f>
        <v>0</v>
      </c>
      <c r="E24" s="575">
        <f>EKİM!O20</f>
        <v>0</v>
      </c>
      <c r="F24" s="576"/>
      <c r="G24" s="57">
        <f>EKİM!P20</f>
        <v>0</v>
      </c>
      <c r="H24" s="577" t="str">
        <f>IF(EKİM!Q20=" "," ",IF(EKİM!Q20=0,"Borç Bitti",EKİM!Q20))</f>
        <v/>
      </c>
      <c r="I24" s="578"/>
      <c r="J24" s="51">
        <f>EKİM!R20</f>
        <v>0</v>
      </c>
      <c r="K24" s="575">
        <f>EKİM!S20</f>
        <v>0</v>
      </c>
      <c r="L24" s="576"/>
      <c r="M24" s="57">
        <f>EKİM!T20</f>
        <v>0</v>
      </c>
      <c r="N24" s="577" t="str">
        <f>IF(EKİM!U20=" "," ",IF(EKİM!U20=0,"Alacak Bitti",EKİM!U20))</f>
        <v/>
      </c>
      <c r="O24" s="608"/>
      <c r="P24" s="560"/>
      <c r="Q24" s="560"/>
      <c r="R24" s="560"/>
      <c r="S24" s="560"/>
      <c r="T24" s="560"/>
      <c r="U24" s="560"/>
    </row>
    <row r="25" spans="1:21" ht="18" customHeight="1" x14ac:dyDescent="0.3">
      <c r="A25" s="510"/>
      <c r="B25" s="510"/>
      <c r="C25" s="510"/>
      <c r="D25" s="58">
        <f>EKİM!N21</f>
        <v>0</v>
      </c>
      <c r="E25" s="581">
        <f>EKİM!O21</f>
        <v>0</v>
      </c>
      <c r="F25" s="582"/>
      <c r="G25" s="59">
        <f>EKİM!P21</f>
        <v>0</v>
      </c>
      <c r="H25" s="583" t="str">
        <f>IF(EKİM!Q21=" "," ",IF(EKİM!Q21=0,"Borç Bitti",EKİM!Q21))</f>
        <v/>
      </c>
      <c r="I25" s="584"/>
      <c r="J25" s="60">
        <f>EKİM!R21</f>
        <v>0</v>
      </c>
      <c r="K25" s="581">
        <f>EKİM!S21</f>
        <v>0</v>
      </c>
      <c r="L25" s="582"/>
      <c r="M25" s="59">
        <f>EKİM!T21</f>
        <v>0</v>
      </c>
      <c r="N25" s="583" t="str">
        <f>IF(EKİM!U21=" "," ",IF(EKİM!U21=0,"Alacak Bitti",EKİM!U21))</f>
        <v/>
      </c>
      <c r="O25" s="609"/>
      <c r="P25" s="560"/>
      <c r="Q25" s="560"/>
      <c r="R25" s="560"/>
      <c r="S25" s="560"/>
      <c r="T25" s="560"/>
      <c r="U25" s="560"/>
    </row>
    <row r="26" spans="1:21" ht="18" customHeight="1" x14ac:dyDescent="0.3">
      <c r="A26" s="510"/>
      <c r="B26" s="510"/>
      <c r="C26" s="510"/>
      <c r="D26" s="47">
        <f>EKİM!N22</f>
        <v>0</v>
      </c>
      <c r="E26" s="575">
        <f>EKİM!O22</f>
        <v>0</v>
      </c>
      <c r="F26" s="576"/>
      <c r="G26" s="57">
        <f>EKİM!P22</f>
        <v>0</v>
      </c>
      <c r="H26" s="577" t="str">
        <f>IF(EKİM!Q22=" "," ",IF(EKİM!Q22=0,"Borç Bitti",EKİM!Q22))</f>
        <v/>
      </c>
      <c r="I26" s="578"/>
      <c r="J26" s="51">
        <f>EKİM!R22</f>
        <v>0</v>
      </c>
      <c r="K26" s="575">
        <f>EKİM!S22</f>
        <v>0</v>
      </c>
      <c r="L26" s="576"/>
      <c r="M26" s="57">
        <f>EKİM!T22</f>
        <v>0</v>
      </c>
      <c r="N26" s="577" t="str">
        <f>IF(EKİM!U22=" "," ",IF(EKİM!U22=0,"Alacak Bitti",EKİM!U22))</f>
        <v/>
      </c>
      <c r="O26" s="608"/>
      <c r="P26" s="560"/>
      <c r="Q26" s="560"/>
      <c r="R26" s="560"/>
      <c r="S26" s="560"/>
      <c r="T26" s="560"/>
      <c r="U26" s="560"/>
    </row>
    <row r="27" spans="1:21" ht="18" customHeight="1" x14ac:dyDescent="0.3">
      <c r="A27" s="510"/>
      <c r="B27" s="510"/>
      <c r="C27" s="510"/>
      <c r="D27" s="58">
        <f>EKİM!N23</f>
        <v>0</v>
      </c>
      <c r="E27" s="581">
        <f>EKİM!O23</f>
        <v>0</v>
      </c>
      <c r="F27" s="582"/>
      <c r="G27" s="59">
        <f>EKİM!P23</f>
        <v>0</v>
      </c>
      <c r="H27" s="583" t="str">
        <f>IF(EKİM!Q23=" "," ",IF(EKİM!Q23=0,"Borç Bitti",EKİM!Q23))</f>
        <v/>
      </c>
      <c r="I27" s="584"/>
      <c r="J27" s="60">
        <f>EKİM!R23</f>
        <v>0</v>
      </c>
      <c r="K27" s="581">
        <f>EKİM!S23</f>
        <v>0</v>
      </c>
      <c r="L27" s="582"/>
      <c r="M27" s="59">
        <f>EKİM!T23</f>
        <v>0</v>
      </c>
      <c r="N27" s="583" t="str">
        <f>IF(EKİM!U23=" "," ",IF(EKİM!U23=0,"Alacak Bitti",EKİM!U23))</f>
        <v/>
      </c>
      <c r="O27" s="609"/>
      <c r="P27" s="560"/>
      <c r="Q27" s="560"/>
      <c r="R27" s="560"/>
      <c r="S27" s="560"/>
      <c r="T27" s="560"/>
      <c r="U27" s="560"/>
    </row>
    <row r="28" spans="1:21" ht="18" customHeight="1" x14ac:dyDescent="0.3">
      <c r="A28" s="510"/>
      <c r="B28" s="510"/>
      <c r="C28" s="510"/>
      <c r="D28" s="47">
        <f>EKİM!N24</f>
        <v>0</v>
      </c>
      <c r="E28" s="575">
        <f>EKİM!O24</f>
        <v>0</v>
      </c>
      <c r="F28" s="576"/>
      <c r="G28" s="57">
        <f>EKİM!P24</f>
        <v>0</v>
      </c>
      <c r="H28" s="577" t="str">
        <f>IF(EKİM!Q24=" "," ",IF(EKİM!Q24=0,"Borç Bitti",EKİM!Q24))</f>
        <v/>
      </c>
      <c r="I28" s="578"/>
      <c r="J28" s="51">
        <f>EKİM!R24</f>
        <v>0</v>
      </c>
      <c r="K28" s="575">
        <f>EKİM!S24</f>
        <v>0</v>
      </c>
      <c r="L28" s="576"/>
      <c r="M28" s="57">
        <f>EKİM!T24</f>
        <v>0</v>
      </c>
      <c r="N28" s="577" t="str">
        <f>IF(EKİM!U24=" "," ",IF(EKİM!U24=0,"Alacak Bitti",EKİM!U24))</f>
        <v/>
      </c>
      <c r="O28" s="608"/>
      <c r="P28" s="560"/>
      <c r="Q28" s="560"/>
      <c r="R28" s="560"/>
      <c r="S28" s="560"/>
      <c r="T28" s="560"/>
      <c r="U28" s="560"/>
    </row>
    <row r="29" spans="1:21" ht="18" customHeight="1" x14ac:dyDescent="0.3">
      <c r="A29" s="510"/>
      <c r="B29" s="510"/>
      <c r="C29" s="510"/>
      <c r="D29" s="58">
        <f>EKİM!N25</f>
        <v>0</v>
      </c>
      <c r="E29" s="581">
        <f>EKİM!O25</f>
        <v>0</v>
      </c>
      <c r="F29" s="582"/>
      <c r="G29" s="59">
        <f>EKİM!P25</f>
        <v>0</v>
      </c>
      <c r="H29" s="583" t="str">
        <f>IF(EKİM!Q25=" "," ",IF(EKİM!Q25=0,"Borç Bitti",EKİM!Q25))</f>
        <v/>
      </c>
      <c r="I29" s="584"/>
      <c r="J29" s="60">
        <f>EKİM!R25</f>
        <v>0</v>
      </c>
      <c r="K29" s="581">
        <f>EKİM!S25</f>
        <v>0</v>
      </c>
      <c r="L29" s="582"/>
      <c r="M29" s="59">
        <f>EKİM!T25</f>
        <v>0</v>
      </c>
      <c r="N29" s="583" t="str">
        <f>IF(EKİM!U25=" "," ",IF(EKİM!U25=0,"Alacak Bitti",EKİM!U25))</f>
        <v/>
      </c>
      <c r="O29" s="609"/>
      <c r="P29" s="560"/>
      <c r="Q29" s="560"/>
      <c r="R29" s="560"/>
      <c r="S29" s="560"/>
      <c r="T29" s="560"/>
      <c r="U29" s="560"/>
    </row>
    <row r="30" spans="1:21" ht="18" customHeight="1" x14ac:dyDescent="0.3">
      <c r="A30" s="510"/>
      <c r="B30" s="510"/>
      <c r="C30" s="510"/>
      <c r="D30" s="47">
        <f>EKİM!N26</f>
        <v>0</v>
      </c>
      <c r="E30" s="575">
        <f>EKİM!O26</f>
        <v>0</v>
      </c>
      <c r="F30" s="576"/>
      <c r="G30" s="57">
        <f>EKİM!P26</f>
        <v>0</v>
      </c>
      <c r="H30" s="577" t="str">
        <f>IF(EKİM!Q26=" "," ",IF(EKİM!Q26=0,"Borç Bitti",EKİM!Q26))</f>
        <v/>
      </c>
      <c r="I30" s="578"/>
      <c r="J30" s="51">
        <f>EKİM!R26</f>
        <v>0</v>
      </c>
      <c r="K30" s="575">
        <f>EKİM!S26</f>
        <v>0</v>
      </c>
      <c r="L30" s="576"/>
      <c r="M30" s="57">
        <f>EKİM!T26</f>
        <v>0</v>
      </c>
      <c r="N30" s="577" t="str">
        <f>IF(EKİM!U26=" "," ",IF(EKİM!U26=0,"Alacak Bitti",EKİM!U26))</f>
        <v/>
      </c>
      <c r="O30" s="608"/>
      <c r="P30" s="560"/>
      <c r="Q30" s="560"/>
      <c r="R30" s="560"/>
      <c r="S30" s="560"/>
      <c r="T30" s="560"/>
      <c r="U30" s="560"/>
    </row>
    <row r="31" spans="1:21" ht="18" customHeight="1" x14ac:dyDescent="0.3">
      <c r="A31" s="510"/>
      <c r="B31" s="510"/>
      <c r="C31" s="510"/>
      <c r="D31" s="58">
        <f>EKİM!N27</f>
        <v>0</v>
      </c>
      <c r="E31" s="581">
        <f>EKİM!O27</f>
        <v>0</v>
      </c>
      <c r="F31" s="582"/>
      <c r="G31" s="59">
        <f>EKİM!P27</f>
        <v>0</v>
      </c>
      <c r="H31" s="583" t="str">
        <f>IF(EKİM!Q27=" "," ",IF(EKİM!Q27=0,"Borç Bitti",EKİM!Q27))</f>
        <v/>
      </c>
      <c r="I31" s="584"/>
      <c r="J31" s="60">
        <f>EKİM!R27</f>
        <v>0</v>
      </c>
      <c r="K31" s="581">
        <f>EKİM!S27</f>
        <v>0</v>
      </c>
      <c r="L31" s="582"/>
      <c r="M31" s="59">
        <f>EKİM!T27</f>
        <v>0</v>
      </c>
      <c r="N31" s="583" t="str">
        <f>IF(EKİM!U27=" "," ",IF(EKİM!U27=0,"Alacak Bitti",EKİM!U27))</f>
        <v/>
      </c>
      <c r="O31" s="609"/>
      <c r="P31" s="560"/>
      <c r="Q31" s="560"/>
      <c r="R31" s="560"/>
      <c r="S31" s="560"/>
      <c r="T31" s="560"/>
      <c r="U31" s="560"/>
    </row>
    <row r="32" spans="1:21" ht="18" customHeight="1" x14ac:dyDescent="0.3">
      <c r="A32" s="510"/>
      <c r="B32" s="510"/>
      <c r="C32" s="510"/>
      <c r="D32" s="47">
        <f>EKİM!N28</f>
        <v>0</v>
      </c>
      <c r="E32" s="575">
        <f>EKİM!O28</f>
        <v>0</v>
      </c>
      <c r="F32" s="576"/>
      <c r="G32" s="57">
        <f>EKİM!P28</f>
        <v>0</v>
      </c>
      <c r="H32" s="577" t="str">
        <f>IF(EKİM!Q28=" "," ",IF(EKİM!Q28=0,"Borç Bitti",EKİM!Q28))</f>
        <v/>
      </c>
      <c r="I32" s="578"/>
      <c r="J32" s="51">
        <f>EKİM!R28</f>
        <v>0</v>
      </c>
      <c r="K32" s="575">
        <f>EKİM!S28</f>
        <v>0</v>
      </c>
      <c r="L32" s="576"/>
      <c r="M32" s="57">
        <f>EKİM!T28</f>
        <v>0</v>
      </c>
      <c r="N32" s="577" t="str">
        <f>IF(EKİM!U28=" "," ",IF(EKİM!U28=0,"Alacak Bitti",EKİM!U28))</f>
        <v/>
      </c>
      <c r="O32" s="608"/>
      <c r="P32" s="560"/>
      <c r="Q32" s="560"/>
      <c r="R32" s="560"/>
      <c r="S32" s="560"/>
      <c r="T32" s="560"/>
      <c r="U32" s="560"/>
    </row>
    <row r="33" spans="1:21" ht="18" customHeight="1" x14ac:dyDescent="0.3">
      <c r="A33" s="510"/>
      <c r="B33" s="510"/>
      <c r="C33" s="510"/>
      <c r="D33" s="58">
        <f>EKİM!N29</f>
        <v>0</v>
      </c>
      <c r="E33" s="581">
        <f>EKİM!O29</f>
        <v>0</v>
      </c>
      <c r="F33" s="582"/>
      <c r="G33" s="59">
        <f>EKİM!P29</f>
        <v>0</v>
      </c>
      <c r="H33" s="583" t="str">
        <f>IF(EKİM!Q29=" "," ",IF(EKİM!Q29=0,"Borç Bitti",EKİM!Q29))</f>
        <v/>
      </c>
      <c r="I33" s="584"/>
      <c r="J33" s="60">
        <f>EKİM!R29</f>
        <v>0</v>
      </c>
      <c r="K33" s="581">
        <f>EKİM!S29</f>
        <v>0</v>
      </c>
      <c r="L33" s="582"/>
      <c r="M33" s="59">
        <f>EKİM!T29</f>
        <v>0</v>
      </c>
      <c r="N33" s="583" t="str">
        <f>IF(EKİM!U29=" "," ",IF(EKİM!U29=0,"Alacak Bitti",EKİM!U29))</f>
        <v/>
      </c>
      <c r="O33" s="609"/>
      <c r="P33" s="560"/>
      <c r="Q33" s="560"/>
      <c r="R33" s="560"/>
      <c r="S33" s="560"/>
      <c r="T33" s="560"/>
      <c r="U33" s="560"/>
    </row>
    <row r="34" spans="1:21" ht="18" customHeight="1" x14ac:dyDescent="0.3">
      <c r="A34" s="510"/>
      <c r="B34" s="510"/>
      <c r="C34" s="510"/>
      <c r="D34" s="47">
        <f>EKİM!N30</f>
        <v>0</v>
      </c>
      <c r="E34" s="575">
        <f>EKİM!O30</f>
        <v>0</v>
      </c>
      <c r="F34" s="576"/>
      <c r="G34" s="57">
        <f>EKİM!P30</f>
        <v>0</v>
      </c>
      <c r="H34" s="577" t="str">
        <f>IF(EKİM!Q30=" "," ",IF(EKİM!Q30=0,"Borç Bitti",EKİM!Q30))</f>
        <v/>
      </c>
      <c r="I34" s="578"/>
      <c r="J34" s="51">
        <f>EKİM!R30</f>
        <v>0</v>
      </c>
      <c r="K34" s="575">
        <f>EKİM!S30</f>
        <v>0</v>
      </c>
      <c r="L34" s="576"/>
      <c r="M34" s="57">
        <f>EKİM!T30</f>
        <v>0</v>
      </c>
      <c r="N34" s="577" t="str">
        <f>IF(EKİM!U30=" "," ",IF(EKİM!U30=0,"Alacak Bitti",EKİM!U30))</f>
        <v/>
      </c>
      <c r="O34" s="608"/>
      <c r="P34" s="560"/>
      <c r="Q34" s="560"/>
      <c r="R34" s="560"/>
      <c r="S34" s="560"/>
      <c r="T34" s="560"/>
      <c r="U34" s="560"/>
    </row>
    <row r="35" spans="1:21" ht="18" customHeight="1" x14ac:dyDescent="0.3">
      <c r="A35" s="510"/>
      <c r="B35" s="510"/>
      <c r="C35" s="510"/>
      <c r="D35" s="58">
        <f>EKİM!N31</f>
        <v>0</v>
      </c>
      <c r="E35" s="581">
        <f>EKİM!O31</f>
        <v>0</v>
      </c>
      <c r="F35" s="582"/>
      <c r="G35" s="59">
        <f>EKİM!P31</f>
        <v>0</v>
      </c>
      <c r="H35" s="583" t="str">
        <f>IF(EKİM!Q31=" "," ",IF(EKİM!Q31=0,"Borç Bitti",EKİM!Q31))</f>
        <v/>
      </c>
      <c r="I35" s="584"/>
      <c r="J35" s="60">
        <f>EKİM!R31</f>
        <v>0</v>
      </c>
      <c r="K35" s="581">
        <f>EKİM!S31</f>
        <v>0</v>
      </c>
      <c r="L35" s="582"/>
      <c r="M35" s="59">
        <f>EKİM!T31</f>
        <v>0</v>
      </c>
      <c r="N35" s="583" t="str">
        <f>IF(EKİM!U31=" "," ",IF(EKİM!U31=0,"Alacak Bitti",EKİM!U31))</f>
        <v/>
      </c>
      <c r="O35" s="609"/>
      <c r="P35" s="560"/>
      <c r="Q35" s="560"/>
      <c r="R35" s="560"/>
      <c r="S35" s="560"/>
      <c r="T35" s="560"/>
      <c r="U35" s="560"/>
    </row>
    <row r="36" spans="1:21" ht="18" customHeight="1" x14ac:dyDescent="0.3">
      <c r="A36" s="510"/>
      <c r="B36" s="510"/>
      <c r="C36" s="510"/>
      <c r="D36" s="47">
        <f>EKİM!N32</f>
        <v>0</v>
      </c>
      <c r="E36" s="575">
        <f>EKİM!O32</f>
        <v>0</v>
      </c>
      <c r="F36" s="576"/>
      <c r="G36" s="57">
        <f>EKİM!P32</f>
        <v>0</v>
      </c>
      <c r="H36" s="577" t="str">
        <f>IF(EKİM!Q32=" "," ",IF(EKİM!Q32=0,"Borç Bitti",EKİM!Q32))</f>
        <v/>
      </c>
      <c r="I36" s="578"/>
      <c r="J36" s="51">
        <f>EKİM!R32</f>
        <v>0</v>
      </c>
      <c r="K36" s="575">
        <f>EKİM!S32</f>
        <v>0</v>
      </c>
      <c r="L36" s="576"/>
      <c r="M36" s="57">
        <f>EKİM!T32</f>
        <v>0</v>
      </c>
      <c r="N36" s="577" t="str">
        <f>IF(EKİM!U32=" "," ",IF(EKİM!U32=0,"Alacak Bitti",EKİM!U32))</f>
        <v/>
      </c>
      <c r="O36" s="608"/>
      <c r="P36" s="560"/>
      <c r="Q36" s="560"/>
      <c r="R36" s="560"/>
      <c r="S36" s="560"/>
      <c r="T36" s="560"/>
      <c r="U36" s="560"/>
    </row>
    <row r="37" spans="1:21" ht="18" customHeight="1" x14ac:dyDescent="0.3">
      <c r="A37" s="510"/>
      <c r="B37" s="510"/>
      <c r="C37" s="510"/>
      <c r="D37" s="58">
        <f>EKİM!N33</f>
        <v>0</v>
      </c>
      <c r="E37" s="581">
        <f>EKİM!O33</f>
        <v>0</v>
      </c>
      <c r="F37" s="582"/>
      <c r="G37" s="59">
        <f>EKİM!P33</f>
        <v>0</v>
      </c>
      <c r="H37" s="583" t="str">
        <f>IF(EKİM!Q33=" "," ",IF(EKİM!Q33=0,"Borç Bitti",EKİM!Q33))</f>
        <v/>
      </c>
      <c r="I37" s="584"/>
      <c r="J37" s="60">
        <f>EKİM!R33</f>
        <v>0</v>
      </c>
      <c r="K37" s="581">
        <f>EKİM!S33</f>
        <v>0</v>
      </c>
      <c r="L37" s="582"/>
      <c r="M37" s="59">
        <f>EKİM!T33</f>
        <v>0</v>
      </c>
      <c r="N37" s="583" t="str">
        <f>IF(EKİM!U33=" "," ",IF(EKİM!U33=0,"Alacak Bitti",EKİM!U33))</f>
        <v/>
      </c>
      <c r="O37" s="609"/>
      <c r="P37" s="560"/>
      <c r="Q37" s="560"/>
      <c r="R37" s="560"/>
      <c r="S37" s="560"/>
      <c r="T37" s="560"/>
      <c r="U37" s="560"/>
    </row>
    <row r="38" spans="1:21" ht="18" customHeight="1" x14ac:dyDescent="0.3">
      <c r="A38" s="510"/>
      <c r="B38" s="510"/>
      <c r="C38" s="510"/>
      <c r="D38" s="47">
        <f>EKİM!N34</f>
        <v>0</v>
      </c>
      <c r="E38" s="575">
        <f>EKİM!O34</f>
        <v>0</v>
      </c>
      <c r="F38" s="576"/>
      <c r="G38" s="57">
        <f>EKİM!P34</f>
        <v>0</v>
      </c>
      <c r="H38" s="577" t="str">
        <f>IF(EKİM!Q34=" "," ",IF(EKİM!Q34=0,"Borç Bitti",EKİM!Q34))</f>
        <v/>
      </c>
      <c r="I38" s="578"/>
      <c r="J38" s="51">
        <f>EKİM!R34</f>
        <v>0</v>
      </c>
      <c r="K38" s="575">
        <f>EKİM!S34</f>
        <v>0</v>
      </c>
      <c r="L38" s="576"/>
      <c r="M38" s="57">
        <f>EKİM!T34</f>
        <v>0</v>
      </c>
      <c r="N38" s="577" t="str">
        <f>IF(EKİM!U34=" "," ",IF(EKİM!U34=0,"Alacak Bitti",EKİM!U34))</f>
        <v/>
      </c>
      <c r="O38" s="608"/>
      <c r="P38" s="560"/>
      <c r="Q38" s="560"/>
      <c r="R38" s="560"/>
      <c r="S38" s="560"/>
      <c r="T38" s="560"/>
      <c r="U38" s="560"/>
    </row>
    <row r="39" spans="1:21" ht="18" customHeight="1" x14ac:dyDescent="0.3">
      <c r="A39" s="510"/>
      <c r="B39" s="510"/>
      <c r="C39" s="510"/>
      <c r="D39" s="58">
        <f>EKİM!N35</f>
        <v>0</v>
      </c>
      <c r="E39" s="581">
        <f>EKİM!O35</f>
        <v>0</v>
      </c>
      <c r="F39" s="582"/>
      <c r="G39" s="59">
        <f>EKİM!P35</f>
        <v>0</v>
      </c>
      <c r="H39" s="583" t="str">
        <f>IF(EKİM!Q35=" "," ",IF(EKİM!Q35=0,"Borç Bitti",EKİM!Q35))</f>
        <v/>
      </c>
      <c r="I39" s="584"/>
      <c r="J39" s="60">
        <f>EKİM!R35</f>
        <v>0</v>
      </c>
      <c r="K39" s="581">
        <f>EKİM!S35</f>
        <v>0</v>
      </c>
      <c r="L39" s="582"/>
      <c r="M39" s="59">
        <f>EKİM!T35</f>
        <v>0</v>
      </c>
      <c r="N39" s="583" t="str">
        <f>IF(EKİM!U35=" "," ",IF(EKİM!U35=0,"Alacak Bitti",EKİM!U35))</f>
        <v/>
      </c>
      <c r="O39" s="609"/>
      <c r="P39" s="560"/>
      <c r="Q39" s="560"/>
      <c r="R39" s="560"/>
      <c r="S39" s="560"/>
      <c r="T39" s="560"/>
      <c r="U39" s="560"/>
    </row>
    <row r="40" spans="1:21" ht="18" customHeight="1" x14ac:dyDescent="0.3">
      <c r="A40" s="510"/>
      <c r="B40" s="510"/>
      <c r="C40" s="510"/>
      <c r="D40" s="47">
        <f>EKİM!N36</f>
        <v>0</v>
      </c>
      <c r="E40" s="575">
        <f>EKİM!O36</f>
        <v>0</v>
      </c>
      <c r="F40" s="576"/>
      <c r="G40" s="57">
        <f>EKİM!P36</f>
        <v>0</v>
      </c>
      <c r="H40" s="577" t="str">
        <f>IF(EKİM!Q36=" "," ",IF(EKİM!Q36=0,"Borç Bitti",EKİM!Q36))</f>
        <v/>
      </c>
      <c r="I40" s="578"/>
      <c r="J40" s="51">
        <f>EKİM!R36</f>
        <v>0</v>
      </c>
      <c r="K40" s="575">
        <f>EKİM!S36</f>
        <v>0</v>
      </c>
      <c r="L40" s="576"/>
      <c r="M40" s="57">
        <f>EKİM!T36</f>
        <v>0</v>
      </c>
      <c r="N40" s="577" t="str">
        <f>IF(EKİM!U36=" "," ",IF(EKİM!U36=0,"Alacak Bitti",EKİM!U36))</f>
        <v/>
      </c>
      <c r="O40" s="608"/>
      <c r="P40" s="560"/>
      <c r="Q40" s="560"/>
      <c r="R40" s="560"/>
      <c r="S40" s="560"/>
      <c r="T40" s="560"/>
      <c r="U40" s="560"/>
    </row>
    <row r="41" spans="1:21" ht="18" customHeight="1" x14ac:dyDescent="0.3">
      <c r="A41" s="510"/>
      <c r="B41" s="510"/>
      <c r="C41" s="510"/>
      <c r="D41" s="58">
        <f>EKİM!N37</f>
        <v>0</v>
      </c>
      <c r="E41" s="581">
        <f>EKİM!O37</f>
        <v>0</v>
      </c>
      <c r="F41" s="582"/>
      <c r="G41" s="59">
        <f>EKİM!P37</f>
        <v>0</v>
      </c>
      <c r="H41" s="583" t="str">
        <f>IF(EKİM!Q37=" "," ",IF(EKİM!Q37=0,"Borç Bitti",EKİM!Q37))</f>
        <v/>
      </c>
      <c r="I41" s="584"/>
      <c r="J41" s="60">
        <f>EKİM!R37</f>
        <v>0</v>
      </c>
      <c r="K41" s="581">
        <f>EKİM!S37</f>
        <v>0</v>
      </c>
      <c r="L41" s="582"/>
      <c r="M41" s="59">
        <f>EKİM!T37</f>
        <v>0</v>
      </c>
      <c r="N41" s="583" t="str">
        <f>IF(EKİM!U37=" "," ",IF(EKİM!U37=0,"Alacak Bitti",EKİM!U37))</f>
        <v/>
      </c>
      <c r="O41" s="609"/>
      <c r="P41" s="560"/>
      <c r="Q41" s="560"/>
      <c r="R41" s="560"/>
      <c r="S41" s="560"/>
      <c r="T41" s="560"/>
      <c r="U41" s="560"/>
    </row>
    <row r="42" spans="1:21" ht="18" customHeight="1" x14ac:dyDescent="0.3">
      <c r="A42" s="510"/>
      <c r="B42" s="510"/>
      <c r="C42" s="510"/>
      <c r="D42" s="47">
        <f>EKİM!N38</f>
        <v>0</v>
      </c>
      <c r="E42" s="575">
        <f>EKİM!O38</f>
        <v>0</v>
      </c>
      <c r="F42" s="576"/>
      <c r="G42" s="57">
        <f>EKİM!P38</f>
        <v>0</v>
      </c>
      <c r="H42" s="577" t="str">
        <f>IF(EKİM!Q38=" "," ",IF(EKİM!Q38=0,"Borç Bitti",EKİM!Q38))</f>
        <v/>
      </c>
      <c r="I42" s="578"/>
      <c r="J42" s="51">
        <f>EKİM!R38</f>
        <v>0</v>
      </c>
      <c r="K42" s="575">
        <f>EKİM!S38</f>
        <v>0</v>
      </c>
      <c r="L42" s="576"/>
      <c r="M42" s="57">
        <f>EKİM!T38</f>
        <v>0</v>
      </c>
      <c r="N42" s="577" t="str">
        <f>IF(EKİM!U38=" "," ",IF(EKİM!U38=0,"Alacak Bitti",EKİM!U38))</f>
        <v/>
      </c>
      <c r="O42" s="608"/>
      <c r="P42" s="560"/>
      <c r="Q42" s="560"/>
      <c r="R42" s="560"/>
      <c r="S42" s="560"/>
      <c r="T42" s="560"/>
      <c r="U42" s="560"/>
    </row>
    <row r="43" spans="1:21" ht="18" customHeight="1" x14ac:dyDescent="0.3">
      <c r="A43" s="510"/>
      <c r="B43" s="510"/>
      <c r="C43" s="510"/>
      <c r="D43" s="58">
        <f>EKİM!N39</f>
        <v>0</v>
      </c>
      <c r="E43" s="581">
        <f>EKİM!O39</f>
        <v>0</v>
      </c>
      <c r="F43" s="582"/>
      <c r="G43" s="59">
        <f>EKİM!P39</f>
        <v>0</v>
      </c>
      <c r="H43" s="583" t="str">
        <f>IF(EKİM!Q39=" "," ",IF(EKİM!Q39=0,"Borç Bitti",EKİM!Q39))</f>
        <v/>
      </c>
      <c r="I43" s="584"/>
      <c r="J43" s="60">
        <f>EKİM!R39</f>
        <v>0</v>
      </c>
      <c r="K43" s="581">
        <f>EKİM!S39</f>
        <v>0</v>
      </c>
      <c r="L43" s="582"/>
      <c r="M43" s="59">
        <f>EKİM!T39</f>
        <v>0</v>
      </c>
      <c r="N43" s="583" t="str">
        <f>IF(EKİM!U39=" "," ",IF(EKİM!U39=0,"Alacak Bitti",EKİM!U39))</f>
        <v/>
      </c>
      <c r="O43" s="609"/>
      <c r="P43" s="560"/>
      <c r="Q43" s="560"/>
      <c r="R43" s="560"/>
      <c r="S43" s="560"/>
      <c r="T43" s="560"/>
      <c r="U43" s="560"/>
    </row>
    <row r="44" spans="1:21" ht="18" customHeight="1" x14ac:dyDescent="0.3">
      <c r="A44" s="510"/>
      <c r="B44" s="510"/>
      <c r="C44" s="510"/>
      <c r="D44" s="47">
        <f>EKİM!N40</f>
        <v>0</v>
      </c>
      <c r="E44" s="575">
        <f>EKİM!O40</f>
        <v>0</v>
      </c>
      <c r="F44" s="576"/>
      <c r="G44" s="57">
        <f>EKİM!P40</f>
        <v>0</v>
      </c>
      <c r="H44" s="577" t="str">
        <f>IF(EKİM!Q40=" "," ",IF(EKİM!Q40=0,"Borç Bitti",EKİM!Q40))</f>
        <v/>
      </c>
      <c r="I44" s="578"/>
      <c r="J44" s="51">
        <f>EKİM!R40</f>
        <v>0</v>
      </c>
      <c r="K44" s="575">
        <f>EKİM!S40</f>
        <v>0</v>
      </c>
      <c r="L44" s="576"/>
      <c r="M44" s="57">
        <f>EKİM!T40</f>
        <v>0</v>
      </c>
      <c r="N44" s="577" t="str">
        <f>IF(EKİM!U40=" "," ",IF(EKİM!U40=0,"Alacak Bitti",EKİM!U40))</f>
        <v/>
      </c>
      <c r="O44" s="608"/>
      <c r="P44" s="560"/>
      <c r="Q44" s="560"/>
      <c r="R44" s="560"/>
      <c r="S44" s="560"/>
      <c r="T44" s="560"/>
      <c r="U44" s="560"/>
    </row>
    <row r="45" spans="1:21" ht="18" customHeight="1" x14ac:dyDescent="0.3">
      <c r="A45" s="510"/>
      <c r="B45" s="510"/>
      <c r="C45" s="510"/>
      <c r="D45" s="58">
        <f>EKİM!N41</f>
        <v>0</v>
      </c>
      <c r="E45" s="581">
        <f>EKİM!O41</f>
        <v>0</v>
      </c>
      <c r="F45" s="582"/>
      <c r="G45" s="59">
        <f>EKİM!P41</f>
        <v>0</v>
      </c>
      <c r="H45" s="583" t="str">
        <f>IF(EKİM!Q41=" "," ",IF(EKİM!Q41=0,"Borç Bitti",EKİM!Q41))</f>
        <v/>
      </c>
      <c r="I45" s="584"/>
      <c r="J45" s="60">
        <f>EKİM!R41</f>
        <v>0</v>
      </c>
      <c r="K45" s="581">
        <f>EKİM!S41</f>
        <v>0</v>
      </c>
      <c r="L45" s="582"/>
      <c r="M45" s="59">
        <f>EKİM!T41</f>
        <v>0</v>
      </c>
      <c r="N45" s="583" t="str">
        <f>IF(EKİM!U41=" "," ",IF(EKİM!U41=0,"Alacak Bitti",EKİM!U41))</f>
        <v/>
      </c>
      <c r="O45" s="609"/>
      <c r="P45" s="560"/>
      <c r="Q45" s="560"/>
      <c r="R45" s="560"/>
      <c r="S45" s="560"/>
      <c r="T45" s="560"/>
      <c r="U45" s="560"/>
    </row>
    <row r="46" spans="1:21" ht="18" customHeight="1" x14ac:dyDescent="0.3">
      <c r="A46" s="510"/>
      <c r="B46" s="510"/>
      <c r="C46" s="510"/>
      <c r="D46" s="47">
        <f>EKİM!N42</f>
        <v>0</v>
      </c>
      <c r="E46" s="575">
        <f>EKİM!O42</f>
        <v>0</v>
      </c>
      <c r="F46" s="576"/>
      <c r="G46" s="57">
        <f>EKİM!P42</f>
        <v>0</v>
      </c>
      <c r="H46" s="577" t="str">
        <f>IF(EKİM!Q42=" "," ",IF(EKİM!Q42=0,"Borç Bitti",EKİM!Q42))</f>
        <v/>
      </c>
      <c r="I46" s="578"/>
      <c r="J46" s="51">
        <f>EKİM!R42</f>
        <v>0</v>
      </c>
      <c r="K46" s="575">
        <f>EKİM!S42</f>
        <v>0</v>
      </c>
      <c r="L46" s="576"/>
      <c r="M46" s="57">
        <f>EKİM!T42</f>
        <v>0</v>
      </c>
      <c r="N46" s="577" t="str">
        <f>IF(EKİM!U42=" "," ",IF(EKİM!U42=0,"Alacak Bitti",EKİM!U42))</f>
        <v/>
      </c>
      <c r="O46" s="608"/>
      <c r="P46" s="560"/>
      <c r="Q46" s="560"/>
      <c r="R46" s="560"/>
      <c r="S46" s="560"/>
      <c r="T46" s="560"/>
      <c r="U46" s="560"/>
    </row>
    <row r="47" spans="1:21" ht="18" customHeight="1" x14ac:dyDescent="0.3">
      <c r="A47" s="510"/>
      <c r="B47" s="510"/>
      <c r="C47" s="510"/>
      <c r="D47" s="58">
        <f>EKİM!N43</f>
        <v>0</v>
      </c>
      <c r="E47" s="581">
        <f>EKİM!O43</f>
        <v>0</v>
      </c>
      <c r="F47" s="582"/>
      <c r="G47" s="59">
        <f>EKİM!P43</f>
        <v>0</v>
      </c>
      <c r="H47" s="583" t="str">
        <f>IF(EKİM!Q43=" "," ",IF(EKİM!Q43=0,"Borç Bitti",EKİM!Q43))</f>
        <v/>
      </c>
      <c r="I47" s="584"/>
      <c r="J47" s="60">
        <f>EKİM!R43</f>
        <v>0</v>
      </c>
      <c r="K47" s="581">
        <f>EKİM!S43</f>
        <v>0</v>
      </c>
      <c r="L47" s="582"/>
      <c r="M47" s="59">
        <f>EKİM!T43</f>
        <v>0</v>
      </c>
      <c r="N47" s="583" t="str">
        <f>IF(EKİM!U43=" "," ",IF(EKİM!U43=0,"Alacak Bitti",EKİM!U43))</f>
        <v/>
      </c>
      <c r="O47" s="609"/>
      <c r="P47" s="560"/>
      <c r="Q47" s="560"/>
      <c r="R47" s="560"/>
      <c r="S47" s="560"/>
      <c r="T47" s="560"/>
      <c r="U47" s="560"/>
    </row>
    <row r="48" spans="1:21" ht="18" customHeight="1" x14ac:dyDescent="0.3">
      <c r="A48" s="510"/>
      <c r="B48" s="510"/>
      <c r="C48" s="510"/>
      <c r="D48" s="47">
        <f>EKİM!N44</f>
        <v>0</v>
      </c>
      <c r="E48" s="575">
        <f>EKİM!O44</f>
        <v>0</v>
      </c>
      <c r="F48" s="576"/>
      <c r="G48" s="57">
        <f>EKİM!P44</f>
        <v>0</v>
      </c>
      <c r="H48" s="577" t="str">
        <f>IF(EKİM!Q44=" "," ",IF(EKİM!Q44=0,"Borç Bitti",EKİM!Q44))</f>
        <v/>
      </c>
      <c r="I48" s="578"/>
      <c r="J48" s="51">
        <f>EKİM!R44</f>
        <v>0</v>
      </c>
      <c r="K48" s="575">
        <f>EKİM!S44</f>
        <v>0</v>
      </c>
      <c r="L48" s="576"/>
      <c r="M48" s="57">
        <f>EKİM!T44</f>
        <v>0</v>
      </c>
      <c r="N48" s="577" t="str">
        <f>IF(EKİM!U44=" "," ",IF(EKİM!U44=0,"Alacak Bitti",EKİM!U44))</f>
        <v/>
      </c>
      <c r="O48" s="608"/>
      <c r="P48" s="560"/>
      <c r="Q48" s="560"/>
      <c r="R48" s="560"/>
      <c r="S48" s="560"/>
      <c r="T48" s="560"/>
      <c r="U48" s="560"/>
    </row>
    <row r="49" spans="1:21" ht="18" customHeight="1" x14ac:dyDescent="0.3">
      <c r="A49" s="510"/>
      <c r="B49" s="510"/>
      <c r="C49" s="510"/>
      <c r="D49" s="58">
        <f>EKİM!N45</f>
        <v>0</v>
      </c>
      <c r="E49" s="581">
        <f>EKİM!O45</f>
        <v>0</v>
      </c>
      <c r="F49" s="582"/>
      <c r="G49" s="59">
        <f>EKİM!P45</f>
        <v>0</v>
      </c>
      <c r="H49" s="583" t="str">
        <f>IF(EKİM!Q45=" "," ",IF(EKİM!Q45=0,"Borç Bitti",EKİM!Q45))</f>
        <v/>
      </c>
      <c r="I49" s="584"/>
      <c r="J49" s="60">
        <f>EKİM!R45</f>
        <v>0</v>
      </c>
      <c r="K49" s="581">
        <f>EKİM!S45</f>
        <v>0</v>
      </c>
      <c r="L49" s="582"/>
      <c r="M49" s="59">
        <f>EKİM!T45</f>
        <v>0</v>
      </c>
      <c r="N49" s="583" t="str">
        <f>IF(EKİM!U45=" "," ",IF(EKİM!U45=0,"Alacak Bitti",EKİM!U45))</f>
        <v/>
      </c>
      <c r="O49" s="609"/>
      <c r="P49" s="560"/>
      <c r="Q49" s="560"/>
      <c r="R49" s="560"/>
      <c r="S49" s="560"/>
      <c r="T49" s="560"/>
      <c r="U49" s="560"/>
    </row>
    <row r="50" spans="1:21" ht="18" customHeight="1" x14ac:dyDescent="0.3">
      <c r="A50" s="510"/>
      <c r="B50" s="510"/>
      <c r="C50" s="510"/>
      <c r="D50" s="47">
        <f>EKİM!N46</f>
        <v>0</v>
      </c>
      <c r="E50" s="575">
        <f>EKİM!O46</f>
        <v>0</v>
      </c>
      <c r="F50" s="576"/>
      <c r="G50" s="57">
        <f>EKİM!P46</f>
        <v>0</v>
      </c>
      <c r="H50" s="577" t="str">
        <f>IF(EKİM!Q46=" "," ",IF(EKİM!Q46=0,"Borç Bitti",EKİM!Q46))</f>
        <v/>
      </c>
      <c r="I50" s="578"/>
      <c r="J50" s="51">
        <f>EKİM!R46</f>
        <v>0</v>
      </c>
      <c r="K50" s="575">
        <f>EKİM!S46</f>
        <v>0</v>
      </c>
      <c r="L50" s="576"/>
      <c r="M50" s="57">
        <f>EKİM!T46</f>
        <v>0</v>
      </c>
      <c r="N50" s="577" t="str">
        <f>IF(EKİM!U46=" "," ",IF(EKİM!U46=0,"Alacak Bitti",EKİM!U46))</f>
        <v/>
      </c>
      <c r="O50" s="608"/>
      <c r="P50" s="560"/>
      <c r="Q50" s="560"/>
      <c r="R50" s="560"/>
      <c r="S50" s="560"/>
      <c r="T50" s="560"/>
      <c r="U50" s="560"/>
    </row>
    <row r="51" spans="1:21" ht="18" customHeight="1" x14ac:dyDescent="0.3">
      <c r="A51" s="510"/>
      <c r="B51" s="510"/>
      <c r="C51" s="510"/>
      <c r="D51" s="58">
        <f>EKİM!N47</f>
        <v>0</v>
      </c>
      <c r="E51" s="581">
        <f>EKİM!O47</f>
        <v>0</v>
      </c>
      <c r="F51" s="582"/>
      <c r="G51" s="59">
        <f>EKİM!P47</f>
        <v>0</v>
      </c>
      <c r="H51" s="583" t="str">
        <f>IF(EKİM!Q47=" "," ",IF(EKİM!Q47=0,"Borç Bitti",EKİM!Q47))</f>
        <v/>
      </c>
      <c r="I51" s="584"/>
      <c r="J51" s="60">
        <f>EKİM!R47</f>
        <v>0</v>
      </c>
      <c r="K51" s="581">
        <f>EKİM!S47</f>
        <v>0</v>
      </c>
      <c r="L51" s="582"/>
      <c r="M51" s="59">
        <f>EKİM!T47</f>
        <v>0</v>
      </c>
      <c r="N51" s="583" t="str">
        <f>IF(EKİM!U47=" "," ",IF(EKİM!U47=0,"Alacak Bitti",EKİM!U47))</f>
        <v/>
      </c>
      <c r="O51" s="609"/>
      <c r="P51" s="560"/>
      <c r="Q51" s="560"/>
      <c r="R51" s="560"/>
      <c r="S51" s="560"/>
      <c r="T51" s="560"/>
      <c r="U51" s="560"/>
    </row>
    <row r="52" spans="1:21" ht="18" customHeight="1" x14ac:dyDescent="0.3">
      <c r="A52" s="510"/>
      <c r="B52" s="510"/>
      <c r="C52" s="510"/>
      <c r="D52" s="47">
        <f>EKİM!N48</f>
        <v>0</v>
      </c>
      <c r="E52" s="575">
        <f>EKİM!O48</f>
        <v>0</v>
      </c>
      <c r="F52" s="576"/>
      <c r="G52" s="57">
        <f>EKİM!P48</f>
        <v>0</v>
      </c>
      <c r="H52" s="577" t="str">
        <f>IF(EKİM!Q48=" "," ",IF(EKİM!Q48=0,"Borç Bitti",EKİM!Q48))</f>
        <v/>
      </c>
      <c r="I52" s="578"/>
      <c r="J52" s="51">
        <f>EKİM!R48</f>
        <v>0</v>
      </c>
      <c r="K52" s="575">
        <f>EKİM!S48</f>
        <v>0</v>
      </c>
      <c r="L52" s="576"/>
      <c r="M52" s="57">
        <f>EKİM!T48</f>
        <v>0</v>
      </c>
      <c r="N52" s="577" t="str">
        <f>IF(EKİM!U48=" "," ",IF(EKİM!U48=0,"Alacak Bitti",EKİM!U48))</f>
        <v/>
      </c>
      <c r="O52" s="608"/>
      <c r="P52" s="560"/>
      <c r="Q52" s="560"/>
      <c r="R52" s="560"/>
      <c r="S52" s="560"/>
      <c r="T52" s="560"/>
      <c r="U52" s="560"/>
    </row>
    <row r="53" spans="1:21" ht="18" customHeight="1" x14ac:dyDescent="0.3">
      <c r="A53" s="510"/>
      <c r="B53" s="510"/>
      <c r="C53" s="510"/>
      <c r="D53" s="58">
        <f>EKİM!N49</f>
        <v>0</v>
      </c>
      <c r="E53" s="581">
        <f>EKİM!O49</f>
        <v>0</v>
      </c>
      <c r="F53" s="582"/>
      <c r="G53" s="59">
        <f>EKİM!P49</f>
        <v>0</v>
      </c>
      <c r="H53" s="583" t="str">
        <f>IF(EKİM!Q49=" "," ",IF(EKİM!Q49=0,"Borç Bitti",EKİM!Q49))</f>
        <v/>
      </c>
      <c r="I53" s="584"/>
      <c r="J53" s="60">
        <f>EKİM!R49</f>
        <v>0</v>
      </c>
      <c r="K53" s="581">
        <f>EKİM!S49</f>
        <v>0</v>
      </c>
      <c r="L53" s="582"/>
      <c r="M53" s="59">
        <f>EKİM!T49</f>
        <v>0</v>
      </c>
      <c r="N53" s="583" t="str">
        <f>IF(EKİM!U49=" "," ",IF(EKİM!U49=0,"Alacak Bitti",EKİM!U49))</f>
        <v/>
      </c>
      <c r="O53" s="609"/>
      <c r="P53" s="560"/>
      <c r="Q53" s="560"/>
      <c r="R53" s="560"/>
      <c r="S53" s="560"/>
      <c r="T53" s="560"/>
      <c r="U53" s="560"/>
    </row>
    <row r="54" spans="1:21" ht="18" customHeight="1" x14ac:dyDescent="0.3">
      <c r="A54" s="510"/>
      <c r="B54" s="510"/>
      <c r="C54" s="510"/>
      <c r="D54" s="47">
        <f>EKİM!N50</f>
        <v>0</v>
      </c>
      <c r="E54" s="575">
        <f>EKİM!O50</f>
        <v>0</v>
      </c>
      <c r="F54" s="576"/>
      <c r="G54" s="57">
        <f>EKİM!P50</f>
        <v>0</v>
      </c>
      <c r="H54" s="577" t="str">
        <f>IF(EKİM!Q50=" "," ",IF(EKİM!Q50=0,"Borç Bitti",EKİM!Q50))</f>
        <v/>
      </c>
      <c r="I54" s="578"/>
      <c r="J54" s="51">
        <f>EKİM!R50</f>
        <v>0</v>
      </c>
      <c r="K54" s="575">
        <f>EKİM!S50</f>
        <v>0</v>
      </c>
      <c r="L54" s="576"/>
      <c r="M54" s="57">
        <f>EKİM!T50</f>
        <v>0</v>
      </c>
      <c r="N54" s="577" t="str">
        <f>IF(EKİM!U50=" "," ",IF(EKİM!U50=0,"Alacak Bitti",EKİM!U50))</f>
        <v/>
      </c>
      <c r="O54" s="608"/>
      <c r="P54" s="560"/>
      <c r="Q54" s="560"/>
      <c r="R54" s="560"/>
      <c r="S54" s="560"/>
      <c r="T54" s="560"/>
      <c r="U54" s="560"/>
    </row>
    <row r="55" spans="1:21" ht="18" customHeight="1" x14ac:dyDescent="0.3">
      <c r="A55" s="510"/>
      <c r="B55" s="510"/>
      <c r="C55" s="510"/>
      <c r="D55" s="58">
        <f>EKİM!N51</f>
        <v>0</v>
      </c>
      <c r="E55" s="581">
        <f>EKİM!O51</f>
        <v>0</v>
      </c>
      <c r="F55" s="582"/>
      <c r="G55" s="59">
        <f>EKİM!P51</f>
        <v>0</v>
      </c>
      <c r="H55" s="583" t="str">
        <f>IF(EKİM!Q51=" "," ",IF(EKİM!Q51=0,"Borç Bitti",EKİM!Q51))</f>
        <v/>
      </c>
      <c r="I55" s="584"/>
      <c r="J55" s="60">
        <f>EKİM!R51</f>
        <v>0</v>
      </c>
      <c r="K55" s="581">
        <f>EKİM!S51</f>
        <v>0</v>
      </c>
      <c r="L55" s="582"/>
      <c r="M55" s="59">
        <f>EKİM!T51</f>
        <v>0</v>
      </c>
      <c r="N55" s="583" t="str">
        <f>IF(EKİM!U51=" "," ",IF(EKİM!U51=0,"Alacak Bitti",EKİM!U51))</f>
        <v/>
      </c>
      <c r="O55" s="609"/>
      <c r="P55" s="560"/>
      <c r="Q55" s="560"/>
      <c r="R55" s="560"/>
      <c r="S55" s="560"/>
      <c r="T55" s="560"/>
      <c r="U55" s="560"/>
    </row>
    <row r="56" spans="1:21" ht="18" customHeight="1" x14ac:dyDescent="0.3">
      <c r="A56" s="510"/>
      <c r="B56" s="510"/>
      <c r="C56" s="510"/>
      <c r="D56" s="47">
        <f>EKİM!N52</f>
        <v>0</v>
      </c>
      <c r="E56" s="575">
        <f>EKİM!O52</f>
        <v>0</v>
      </c>
      <c r="F56" s="576"/>
      <c r="G56" s="57">
        <f>EKİM!P52</f>
        <v>0</v>
      </c>
      <c r="H56" s="577" t="str">
        <f>IF(EKİM!Q52=" "," ",IF(EKİM!Q52=0,"Borç Bitti",EKİM!Q52))</f>
        <v/>
      </c>
      <c r="I56" s="578"/>
      <c r="J56" s="51">
        <f>EKİM!R52</f>
        <v>0</v>
      </c>
      <c r="K56" s="575">
        <f>EKİM!S52</f>
        <v>0</v>
      </c>
      <c r="L56" s="576"/>
      <c r="M56" s="57">
        <f>EKİM!T52</f>
        <v>0</v>
      </c>
      <c r="N56" s="577" t="str">
        <f>IF(EKİM!U52=" "," ",IF(EKİM!U52=0,"Alacak Bitti",EKİM!U52))</f>
        <v/>
      </c>
      <c r="O56" s="608"/>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D59:O59"/>
    <mergeCell ref="D62:O93"/>
    <mergeCell ref="E56:F56"/>
    <mergeCell ref="H56:I56"/>
    <mergeCell ref="K56:L56"/>
    <mergeCell ref="N56:O56"/>
    <mergeCell ref="D57:O57"/>
    <mergeCell ref="D58:O58"/>
    <mergeCell ref="E54:F54"/>
    <mergeCell ref="H54:I54"/>
    <mergeCell ref="K54:L54"/>
    <mergeCell ref="N54:O54"/>
    <mergeCell ref="E55:F55"/>
    <mergeCell ref="H55:I55"/>
    <mergeCell ref="K55:L55"/>
    <mergeCell ref="N55:O55"/>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A1:C93"/>
    <mergeCell ref="D1:O3"/>
    <mergeCell ref="E12:F12"/>
    <mergeCell ref="H12:I12"/>
    <mergeCell ref="K12:L12"/>
    <mergeCell ref="N12:O12"/>
    <mergeCell ref="E13:F13"/>
    <mergeCell ref="H13:I13"/>
    <mergeCell ref="K13:L13"/>
    <mergeCell ref="N13:O13"/>
    <mergeCell ref="D10:I10"/>
    <mergeCell ref="J10:O10"/>
    <mergeCell ref="E11:F11"/>
    <mergeCell ref="H11:I11"/>
    <mergeCell ref="K11:L11"/>
    <mergeCell ref="N11:O11"/>
    <mergeCell ref="E16:F16"/>
    <mergeCell ref="H16:I16"/>
    <mergeCell ref="K16:L16"/>
    <mergeCell ref="N16:O16"/>
    <mergeCell ref="E17:F17"/>
    <mergeCell ref="H17:I17"/>
    <mergeCell ref="K17:L17"/>
    <mergeCell ref="N17:O17"/>
    <mergeCell ref="P1:U93"/>
    <mergeCell ref="V1:Y4"/>
    <mergeCell ref="D4:E4"/>
    <mergeCell ref="F4:O4"/>
    <mergeCell ref="D5:F5"/>
    <mergeCell ref="G5:I5"/>
    <mergeCell ref="J5:O9"/>
    <mergeCell ref="D6:E6"/>
    <mergeCell ref="G6:H6"/>
    <mergeCell ref="D7:E7"/>
    <mergeCell ref="G7:H7"/>
    <mergeCell ref="D8:E8"/>
    <mergeCell ref="G8:H8"/>
    <mergeCell ref="D9:E9"/>
    <mergeCell ref="G9:H9"/>
    <mergeCell ref="E14:F14"/>
    <mergeCell ref="H14:I14"/>
    <mergeCell ref="K14:L14"/>
    <mergeCell ref="N14:O14"/>
    <mergeCell ref="E15:F15"/>
    <mergeCell ref="H15:I15"/>
    <mergeCell ref="K15:L15"/>
    <mergeCell ref="N15:O15"/>
    <mergeCell ref="E20:F20"/>
  </mergeCells>
  <pageMargins left="0.7" right="0.7" top="0.75" bottom="0.75" header="0.3" footer="0.3"/>
  <pageSetup paperSize="9" scale="70" orientation="portrait" horizontalDpi="360" verticalDpi="36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ayfa39">
    <tabColor rgb="FF004D86"/>
  </sheetPr>
  <dimension ref="A1:Z94"/>
  <sheetViews>
    <sheetView showZeros="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7.5546875" style="2" customWidth="1"/>
    <col min="5" max="5" width="12.88671875" style="2" customWidth="1"/>
    <col min="6" max="6" width="10.6640625" style="2" customWidth="1"/>
    <col min="7" max="7" width="7.5546875" style="2" customWidth="1"/>
    <col min="8" max="8" width="12.88671875" style="2" customWidth="1"/>
    <col min="9" max="9" width="10.6640625" style="2" customWidth="1"/>
    <col min="10" max="10" width="7.5546875" style="2" customWidth="1"/>
    <col min="11" max="11" width="12.88671875" style="2" customWidth="1"/>
    <col min="12" max="12" width="10.6640625" style="2" customWidth="1"/>
    <col min="13" max="13" width="7.5546875" style="2" customWidth="1"/>
    <col min="14" max="14" width="12.88671875" style="2" customWidth="1"/>
    <col min="15" max="20" width="10.6640625" style="2" customWidth="1"/>
    <col min="21" max="21" width="12.664062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KASIM!N1&amp;" "&amp;"AYI GELİR GİDER DURUM RAPORU"</f>
        <v>KASIM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KASIM!B3</f>
        <v>0</v>
      </c>
      <c r="G5" s="559" t="str">
        <f>AYARLAR!B8</f>
        <v>TOPLAM GELİR</v>
      </c>
      <c r="H5" s="559"/>
      <c r="I5" s="41">
        <f>KASIM!D1</f>
        <v>0</v>
      </c>
      <c r="J5" s="566"/>
      <c r="K5" s="566"/>
      <c r="L5" s="566"/>
      <c r="M5" s="566"/>
      <c r="N5" s="566"/>
      <c r="O5" s="567"/>
      <c r="P5" s="560"/>
      <c r="Q5" s="560"/>
      <c r="R5" s="560"/>
      <c r="S5" s="560"/>
      <c r="T5" s="560"/>
      <c r="U5" s="560"/>
      <c r="V5" s="206"/>
      <c r="W5" s="7" t="s">
        <v>37</v>
      </c>
      <c r="X5" s="7" t="s">
        <v>38</v>
      </c>
      <c r="Y5" s="7" t="s">
        <v>21</v>
      </c>
      <c r="Z5" s="8"/>
    </row>
    <row r="6" spans="1:26" ht="24.9" customHeight="1" x14ac:dyDescent="0.3">
      <c r="A6" s="510"/>
      <c r="B6" s="510"/>
      <c r="C6" s="510"/>
      <c r="D6" s="559" t="str">
        <f>AYARLAR!E10</f>
        <v>EV TOPLAM GİDER</v>
      </c>
      <c r="E6" s="559"/>
      <c r="F6" s="40">
        <f>KASIM!E3</f>
        <v>0</v>
      </c>
      <c r="G6" s="559" t="str">
        <f>AYARLAR!H8</f>
        <v>TOPLAM GİDER</v>
      </c>
      <c r="H6" s="559"/>
      <c r="I6" s="41">
        <f>KASIM!J1</f>
        <v>0</v>
      </c>
      <c r="J6" s="568"/>
      <c r="K6" s="568"/>
      <c r="L6" s="568"/>
      <c r="M6" s="568"/>
      <c r="N6" s="568"/>
      <c r="O6" s="569"/>
      <c r="P6" s="560"/>
      <c r="Q6" s="560"/>
      <c r="R6" s="560"/>
      <c r="S6" s="560"/>
      <c r="T6" s="560"/>
      <c r="U6" s="560"/>
      <c r="V6" s="203" t="s">
        <v>3</v>
      </c>
      <c r="W6" s="203">
        <f>EYLÜL!$D$1</f>
        <v>0</v>
      </c>
      <c r="X6" s="203">
        <f>EYLÜL!$J$1</f>
        <v>0</v>
      </c>
      <c r="Y6" s="203">
        <f>EYLÜL!$P$5</f>
        <v>0</v>
      </c>
      <c r="Z6" s="8"/>
    </row>
    <row r="7" spans="1:26" ht="24.9" customHeight="1" x14ac:dyDescent="0.3">
      <c r="A7" s="510"/>
      <c r="B7" s="510"/>
      <c r="C7" s="510"/>
      <c r="D7" s="559" t="str">
        <f>AYARLAR!H10</f>
        <v>İŞ TOPLAM GELİR</v>
      </c>
      <c r="E7" s="559"/>
      <c r="F7" s="40">
        <f>KASIM!H3</f>
        <v>0</v>
      </c>
      <c r="G7" s="559" t="str">
        <f>"ÖNCEKİ AYDAN"&amp;" "&amp;AYARLAR!N10</f>
        <v>ÖNCEKİ AYDAN DEVİR</v>
      </c>
      <c r="H7" s="559"/>
      <c r="I7" s="41">
        <f>KASIM!P4</f>
        <v>0</v>
      </c>
      <c r="J7" s="568"/>
      <c r="K7" s="568"/>
      <c r="L7" s="568"/>
      <c r="M7" s="568"/>
      <c r="N7" s="568"/>
      <c r="O7" s="569"/>
      <c r="P7" s="560"/>
      <c r="Q7" s="560"/>
      <c r="R7" s="560"/>
      <c r="S7" s="560"/>
      <c r="T7" s="560"/>
      <c r="U7" s="560"/>
      <c r="V7" s="203" t="s">
        <v>4</v>
      </c>
      <c r="W7" s="203">
        <f>EKİM!$D$1</f>
        <v>0</v>
      </c>
      <c r="X7" s="203">
        <f>EKİM!$J$1</f>
        <v>0</v>
      </c>
      <c r="Y7" s="203">
        <f>EKİM!$P$5</f>
        <v>0</v>
      </c>
      <c r="Z7" s="8"/>
    </row>
    <row r="8" spans="1:26" ht="24.9" customHeight="1" x14ac:dyDescent="0.3">
      <c r="A8" s="510"/>
      <c r="B8" s="510"/>
      <c r="C8" s="510"/>
      <c r="D8" s="559" t="str">
        <f>AYARLAR!K10</f>
        <v>İŞ TOPLAM GİDER</v>
      </c>
      <c r="E8" s="559"/>
      <c r="F8" s="40">
        <f>KASIM!K3</f>
        <v>0</v>
      </c>
      <c r="G8" s="559" t="str">
        <f>AYARLAR!N11&amp;" "&amp;"'DAKİ PARA"</f>
        <v>KASA 'DAKİ PARA</v>
      </c>
      <c r="H8" s="559"/>
      <c r="I8" s="41">
        <f>KASIM!P5</f>
        <v>0</v>
      </c>
      <c r="J8" s="568"/>
      <c r="K8" s="568"/>
      <c r="L8" s="568"/>
      <c r="M8" s="568"/>
      <c r="N8" s="568"/>
      <c r="O8" s="569"/>
      <c r="P8" s="560"/>
      <c r="Q8" s="560"/>
      <c r="R8" s="560"/>
      <c r="S8" s="560"/>
      <c r="T8" s="560"/>
      <c r="U8" s="560"/>
      <c r="V8" s="203" t="s">
        <v>5</v>
      </c>
      <c r="W8" s="203">
        <f>KASIM!$D$1</f>
        <v>0</v>
      </c>
      <c r="X8" s="203">
        <f>KASIM!$J$1</f>
        <v>0</v>
      </c>
      <c r="Y8" s="203">
        <f>KASIM!$P$5</f>
        <v>0</v>
      </c>
      <c r="Z8" s="8"/>
    </row>
    <row r="9" spans="1:26" ht="24.9" customHeight="1" x14ac:dyDescent="0.3">
      <c r="A9" s="510"/>
      <c r="B9" s="510"/>
      <c r="C9" s="510"/>
      <c r="D9" s="42" t="s">
        <v>45</v>
      </c>
      <c r="E9" s="43">
        <f>KASIM!P2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47">
        <f>KASIM!B8</f>
        <v>0</v>
      </c>
      <c r="E12" s="48">
        <f>KASIM!C8</f>
        <v>0</v>
      </c>
      <c r="F12" s="49">
        <f>KASIM!D8</f>
        <v>0</v>
      </c>
      <c r="G12" s="47">
        <f>KASIM!E8</f>
        <v>0</v>
      </c>
      <c r="H12" s="48">
        <f>KASIM!F8</f>
        <v>0</v>
      </c>
      <c r="I12" s="50">
        <f>KASIM!G8</f>
        <v>0</v>
      </c>
      <c r="J12" s="51">
        <f>KASIM!H8</f>
        <v>0</v>
      </c>
      <c r="K12" s="48">
        <f>KASIM!I8</f>
        <v>0</v>
      </c>
      <c r="L12" s="49">
        <f>KASIM!J8</f>
        <v>0</v>
      </c>
      <c r="M12" s="47">
        <f>KASIM!K8</f>
        <v>0</v>
      </c>
      <c r="N12" s="48">
        <f>KASIM!L8</f>
        <v>0</v>
      </c>
      <c r="O12" s="49">
        <f>KASIM!M8</f>
        <v>0</v>
      </c>
      <c r="P12" s="560"/>
      <c r="Q12" s="560"/>
      <c r="R12" s="560"/>
      <c r="S12" s="560"/>
      <c r="T12" s="560"/>
      <c r="U12" s="560"/>
    </row>
    <row r="13" spans="1:26" ht="18" customHeight="1" x14ac:dyDescent="0.3">
      <c r="A13" s="510"/>
      <c r="B13" s="510"/>
      <c r="C13" s="510"/>
      <c r="D13" s="58">
        <f>KASIM!B9</f>
        <v>0</v>
      </c>
      <c r="E13" s="61">
        <f>KASIM!C9</f>
        <v>0</v>
      </c>
      <c r="F13" s="62">
        <f>KASIM!D9</f>
        <v>0</v>
      </c>
      <c r="G13" s="58">
        <f>KASIM!E9</f>
        <v>0</v>
      </c>
      <c r="H13" s="61">
        <f>KASIM!F9</f>
        <v>0</v>
      </c>
      <c r="I13" s="63">
        <f>KASIM!G9</f>
        <v>0</v>
      </c>
      <c r="J13" s="60">
        <f>KASIM!H9</f>
        <v>0</v>
      </c>
      <c r="K13" s="61">
        <f>KASIM!I9</f>
        <v>0</v>
      </c>
      <c r="L13" s="62">
        <f>KASIM!J9</f>
        <v>0</v>
      </c>
      <c r="M13" s="58">
        <f>KASIM!K9</f>
        <v>0</v>
      </c>
      <c r="N13" s="61">
        <f>KASIM!L9</f>
        <v>0</v>
      </c>
      <c r="O13" s="62">
        <f>KASIM!M9</f>
        <v>0</v>
      </c>
      <c r="P13" s="560"/>
      <c r="Q13" s="560"/>
      <c r="R13" s="560"/>
      <c r="S13" s="560"/>
      <c r="T13" s="560"/>
      <c r="U13" s="560"/>
    </row>
    <row r="14" spans="1:26" ht="18" customHeight="1" x14ac:dyDescent="0.3">
      <c r="A14" s="510"/>
      <c r="B14" s="510"/>
      <c r="C14" s="510"/>
      <c r="D14" s="47">
        <f>KASIM!B10</f>
        <v>0</v>
      </c>
      <c r="E14" s="48">
        <f>KASIM!C10</f>
        <v>0</v>
      </c>
      <c r="F14" s="49">
        <f>KASIM!D10</f>
        <v>0</v>
      </c>
      <c r="G14" s="47">
        <f>KASIM!E10</f>
        <v>0</v>
      </c>
      <c r="H14" s="48">
        <f>KASIM!F10</f>
        <v>0</v>
      </c>
      <c r="I14" s="50">
        <f>KASIM!G10</f>
        <v>0</v>
      </c>
      <c r="J14" s="51">
        <f>KASIM!H10</f>
        <v>0</v>
      </c>
      <c r="K14" s="48">
        <f>KASIM!I10</f>
        <v>0</v>
      </c>
      <c r="L14" s="49">
        <f>KASIM!J10</f>
        <v>0</v>
      </c>
      <c r="M14" s="47">
        <f>KASIM!K10</f>
        <v>0</v>
      </c>
      <c r="N14" s="48">
        <f>KASIM!L10</f>
        <v>0</v>
      </c>
      <c r="O14" s="49">
        <f>KASIM!M10</f>
        <v>0</v>
      </c>
      <c r="P14" s="560"/>
      <c r="Q14" s="560"/>
      <c r="R14" s="560"/>
      <c r="S14" s="560"/>
      <c r="T14" s="560"/>
      <c r="U14" s="560"/>
    </row>
    <row r="15" spans="1:26" ht="18" customHeight="1" x14ac:dyDescent="0.3">
      <c r="A15" s="510"/>
      <c r="B15" s="510"/>
      <c r="C15" s="510"/>
      <c r="D15" s="58">
        <f>KASIM!B11</f>
        <v>0</v>
      </c>
      <c r="E15" s="61">
        <f>KASIM!C11</f>
        <v>0</v>
      </c>
      <c r="F15" s="62">
        <f>KASIM!D11</f>
        <v>0</v>
      </c>
      <c r="G15" s="58">
        <f>KASIM!E11</f>
        <v>0</v>
      </c>
      <c r="H15" s="61">
        <f>KASIM!F11</f>
        <v>0</v>
      </c>
      <c r="I15" s="63">
        <f>KASIM!G11</f>
        <v>0</v>
      </c>
      <c r="J15" s="60">
        <f>KASIM!H11</f>
        <v>0</v>
      </c>
      <c r="K15" s="61">
        <f>KASIM!I11</f>
        <v>0</v>
      </c>
      <c r="L15" s="62">
        <f>KASIM!J11</f>
        <v>0</v>
      </c>
      <c r="M15" s="58">
        <f>KASIM!K11</f>
        <v>0</v>
      </c>
      <c r="N15" s="61">
        <f>KASIM!L11</f>
        <v>0</v>
      </c>
      <c r="O15" s="62">
        <f>KASIM!M11</f>
        <v>0</v>
      </c>
      <c r="P15" s="560"/>
      <c r="Q15" s="560"/>
      <c r="R15" s="560"/>
      <c r="S15" s="560"/>
      <c r="T15" s="560"/>
      <c r="U15" s="560"/>
    </row>
    <row r="16" spans="1:26" ht="18" customHeight="1" x14ac:dyDescent="0.3">
      <c r="A16" s="510"/>
      <c r="B16" s="510"/>
      <c r="C16" s="510"/>
      <c r="D16" s="47">
        <f>KASIM!B12</f>
        <v>0</v>
      </c>
      <c r="E16" s="48">
        <f>KASIM!C12</f>
        <v>0</v>
      </c>
      <c r="F16" s="49">
        <f>KASIM!D12</f>
        <v>0</v>
      </c>
      <c r="G16" s="47">
        <f>KASIM!E12</f>
        <v>0</v>
      </c>
      <c r="H16" s="48">
        <f>KASIM!F12</f>
        <v>0</v>
      </c>
      <c r="I16" s="50">
        <f>KASIM!G12</f>
        <v>0</v>
      </c>
      <c r="J16" s="51">
        <f>KASIM!H12</f>
        <v>0</v>
      </c>
      <c r="K16" s="48">
        <f>KASIM!I12</f>
        <v>0</v>
      </c>
      <c r="L16" s="49">
        <f>KASIM!J12</f>
        <v>0</v>
      </c>
      <c r="M16" s="47">
        <f>KASIM!K12</f>
        <v>0</v>
      </c>
      <c r="N16" s="48">
        <f>KASIM!L12</f>
        <v>0</v>
      </c>
      <c r="O16" s="49">
        <f>KASIM!M12</f>
        <v>0</v>
      </c>
      <c r="P16" s="560"/>
      <c r="Q16" s="560"/>
      <c r="R16" s="560"/>
      <c r="S16" s="560"/>
      <c r="T16" s="560"/>
      <c r="U16" s="560"/>
    </row>
    <row r="17" spans="1:21" ht="18" customHeight="1" x14ac:dyDescent="0.3">
      <c r="A17" s="510"/>
      <c r="B17" s="510"/>
      <c r="C17" s="510"/>
      <c r="D17" s="58">
        <f>KASIM!B13</f>
        <v>0</v>
      </c>
      <c r="E17" s="61">
        <f>KASIM!C13</f>
        <v>0</v>
      </c>
      <c r="F17" s="62">
        <f>KASIM!D13</f>
        <v>0</v>
      </c>
      <c r="G17" s="58">
        <f>KASIM!E13</f>
        <v>0</v>
      </c>
      <c r="H17" s="61">
        <f>KASIM!F13</f>
        <v>0</v>
      </c>
      <c r="I17" s="63">
        <f>KASIM!G13</f>
        <v>0</v>
      </c>
      <c r="J17" s="60">
        <f>KASIM!H13</f>
        <v>0</v>
      </c>
      <c r="K17" s="61">
        <f>KASIM!I13</f>
        <v>0</v>
      </c>
      <c r="L17" s="62">
        <f>KASIM!J13</f>
        <v>0</v>
      </c>
      <c r="M17" s="58">
        <f>KASIM!K13</f>
        <v>0</v>
      </c>
      <c r="N17" s="61">
        <f>KASIM!L13</f>
        <v>0</v>
      </c>
      <c r="O17" s="62">
        <f>KASIM!M13</f>
        <v>0</v>
      </c>
      <c r="P17" s="560"/>
      <c r="Q17" s="560"/>
      <c r="R17" s="560"/>
      <c r="S17" s="560"/>
      <c r="T17" s="560"/>
      <c r="U17" s="560"/>
    </row>
    <row r="18" spans="1:21" ht="18" customHeight="1" x14ac:dyDescent="0.3">
      <c r="A18" s="510"/>
      <c r="B18" s="510"/>
      <c r="C18" s="510"/>
      <c r="D18" s="47">
        <f>KASIM!B14</f>
        <v>0</v>
      </c>
      <c r="E18" s="48">
        <f>KASIM!C14</f>
        <v>0</v>
      </c>
      <c r="F18" s="49">
        <f>KASIM!D14</f>
        <v>0</v>
      </c>
      <c r="G18" s="47">
        <f>KASIM!E14</f>
        <v>0</v>
      </c>
      <c r="H18" s="48">
        <f>KASIM!F14</f>
        <v>0</v>
      </c>
      <c r="I18" s="50">
        <f>KASIM!G14</f>
        <v>0</v>
      </c>
      <c r="J18" s="51">
        <f>KASIM!H14</f>
        <v>0</v>
      </c>
      <c r="K18" s="48">
        <f>KASIM!I14</f>
        <v>0</v>
      </c>
      <c r="L18" s="49">
        <f>KASIM!J14</f>
        <v>0</v>
      </c>
      <c r="M18" s="47">
        <f>KASIM!K14</f>
        <v>0</v>
      </c>
      <c r="N18" s="48">
        <f>KASIM!L14</f>
        <v>0</v>
      </c>
      <c r="O18" s="49">
        <f>KASIM!M14</f>
        <v>0</v>
      </c>
      <c r="P18" s="560"/>
      <c r="Q18" s="560"/>
      <c r="R18" s="560"/>
      <c r="S18" s="560"/>
      <c r="T18" s="560"/>
      <c r="U18" s="560"/>
    </row>
    <row r="19" spans="1:21" ht="18" customHeight="1" x14ac:dyDescent="0.3">
      <c r="A19" s="510"/>
      <c r="B19" s="510"/>
      <c r="C19" s="510"/>
      <c r="D19" s="58">
        <f>KASIM!B15</f>
        <v>0</v>
      </c>
      <c r="E19" s="61">
        <f>KASIM!C15</f>
        <v>0</v>
      </c>
      <c r="F19" s="62">
        <f>KASIM!D15</f>
        <v>0</v>
      </c>
      <c r="G19" s="58">
        <f>KASIM!E15</f>
        <v>0</v>
      </c>
      <c r="H19" s="61">
        <f>KASIM!F15</f>
        <v>0</v>
      </c>
      <c r="I19" s="63">
        <f>KASIM!G15</f>
        <v>0</v>
      </c>
      <c r="J19" s="60">
        <f>KASIM!H15</f>
        <v>0</v>
      </c>
      <c r="K19" s="61">
        <f>KASIM!I15</f>
        <v>0</v>
      </c>
      <c r="L19" s="62">
        <f>KASIM!J15</f>
        <v>0</v>
      </c>
      <c r="M19" s="58">
        <f>KASIM!K15</f>
        <v>0</v>
      </c>
      <c r="N19" s="61">
        <f>KASIM!L15</f>
        <v>0</v>
      </c>
      <c r="O19" s="62">
        <f>KASIM!M15</f>
        <v>0</v>
      </c>
      <c r="P19" s="560"/>
      <c r="Q19" s="560"/>
      <c r="R19" s="560"/>
      <c r="S19" s="560"/>
      <c r="T19" s="560"/>
      <c r="U19" s="560"/>
    </row>
    <row r="20" spans="1:21" ht="18" customHeight="1" x14ac:dyDescent="0.3">
      <c r="A20" s="510"/>
      <c r="B20" s="510"/>
      <c r="C20" s="510"/>
      <c r="D20" s="47">
        <f>KASIM!B16</f>
        <v>0</v>
      </c>
      <c r="E20" s="48">
        <f>KASIM!C16</f>
        <v>0</v>
      </c>
      <c r="F20" s="49">
        <f>KASIM!D16</f>
        <v>0</v>
      </c>
      <c r="G20" s="47">
        <f>KASIM!E16</f>
        <v>0</v>
      </c>
      <c r="H20" s="48">
        <f>KASIM!F16</f>
        <v>0</v>
      </c>
      <c r="I20" s="50">
        <f>KASIM!G16</f>
        <v>0</v>
      </c>
      <c r="J20" s="51">
        <f>KASIM!H16</f>
        <v>0</v>
      </c>
      <c r="K20" s="48">
        <f>KASIM!I16</f>
        <v>0</v>
      </c>
      <c r="L20" s="49">
        <f>KASIM!J16</f>
        <v>0</v>
      </c>
      <c r="M20" s="47">
        <f>KASIM!K16</f>
        <v>0</v>
      </c>
      <c r="N20" s="48">
        <f>KASIM!L16</f>
        <v>0</v>
      </c>
      <c r="O20" s="49">
        <f>KASIM!M16</f>
        <v>0</v>
      </c>
      <c r="P20" s="560"/>
      <c r="Q20" s="560"/>
      <c r="R20" s="560"/>
      <c r="S20" s="560"/>
      <c r="T20" s="560"/>
      <c r="U20" s="560"/>
    </row>
    <row r="21" spans="1:21" ht="18" customHeight="1" x14ac:dyDescent="0.3">
      <c r="A21" s="510"/>
      <c r="B21" s="510"/>
      <c r="C21" s="510"/>
      <c r="D21" s="58">
        <f>KASIM!B17</f>
        <v>0</v>
      </c>
      <c r="E21" s="61">
        <f>KASIM!C17</f>
        <v>0</v>
      </c>
      <c r="F21" s="62">
        <f>KASIM!D17</f>
        <v>0</v>
      </c>
      <c r="G21" s="58">
        <f>KASIM!E17</f>
        <v>0</v>
      </c>
      <c r="H21" s="61">
        <f>KASIM!F17</f>
        <v>0</v>
      </c>
      <c r="I21" s="63">
        <f>KASIM!G17</f>
        <v>0</v>
      </c>
      <c r="J21" s="60">
        <f>KASIM!H17</f>
        <v>0</v>
      </c>
      <c r="K21" s="61">
        <f>KASIM!I17</f>
        <v>0</v>
      </c>
      <c r="L21" s="62">
        <f>KASIM!J17</f>
        <v>0</v>
      </c>
      <c r="M21" s="58">
        <f>KASIM!K17</f>
        <v>0</v>
      </c>
      <c r="N21" s="61">
        <f>KASIM!L17</f>
        <v>0</v>
      </c>
      <c r="O21" s="62">
        <f>KASIM!M17</f>
        <v>0</v>
      </c>
      <c r="P21" s="560"/>
      <c r="Q21" s="560"/>
      <c r="R21" s="560"/>
      <c r="S21" s="560"/>
      <c r="T21" s="560"/>
      <c r="U21" s="560"/>
    </row>
    <row r="22" spans="1:21" ht="18" customHeight="1" x14ac:dyDescent="0.3">
      <c r="A22" s="510"/>
      <c r="B22" s="510"/>
      <c r="C22" s="510"/>
      <c r="D22" s="47">
        <f>KASIM!B18</f>
        <v>0</v>
      </c>
      <c r="E22" s="48">
        <f>KASIM!C18</f>
        <v>0</v>
      </c>
      <c r="F22" s="49">
        <f>KASIM!D18</f>
        <v>0</v>
      </c>
      <c r="G22" s="47">
        <f>KASIM!E18</f>
        <v>0</v>
      </c>
      <c r="H22" s="48">
        <f>KASIM!F18</f>
        <v>0</v>
      </c>
      <c r="I22" s="50">
        <f>KASIM!G18</f>
        <v>0</v>
      </c>
      <c r="J22" s="51">
        <f>KASIM!H18</f>
        <v>0</v>
      </c>
      <c r="K22" s="48">
        <f>KASIM!I18</f>
        <v>0</v>
      </c>
      <c r="L22" s="49">
        <f>KASIM!J18</f>
        <v>0</v>
      </c>
      <c r="M22" s="47">
        <f>KASIM!K18</f>
        <v>0</v>
      </c>
      <c r="N22" s="48">
        <f>KASIM!L18</f>
        <v>0</v>
      </c>
      <c r="O22" s="49">
        <f>KASIM!M18</f>
        <v>0</v>
      </c>
      <c r="P22" s="560"/>
      <c r="Q22" s="560"/>
      <c r="R22" s="560"/>
      <c r="S22" s="560"/>
      <c r="T22" s="560"/>
      <c r="U22" s="560"/>
    </row>
    <row r="23" spans="1:21" ht="18" customHeight="1" x14ac:dyDescent="0.3">
      <c r="A23" s="510"/>
      <c r="B23" s="510"/>
      <c r="C23" s="510"/>
      <c r="D23" s="58">
        <f>KASIM!B19</f>
        <v>0</v>
      </c>
      <c r="E23" s="61">
        <f>KASIM!C19</f>
        <v>0</v>
      </c>
      <c r="F23" s="62">
        <f>KASIM!D19</f>
        <v>0</v>
      </c>
      <c r="G23" s="58">
        <f>KASIM!E19</f>
        <v>0</v>
      </c>
      <c r="H23" s="61">
        <f>KASIM!F19</f>
        <v>0</v>
      </c>
      <c r="I23" s="63">
        <f>KASIM!G19</f>
        <v>0</v>
      </c>
      <c r="J23" s="60">
        <f>KASIM!H19</f>
        <v>0</v>
      </c>
      <c r="K23" s="61">
        <f>KASIM!I19</f>
        <v>0</v>
      </c>
      <c r="L23" s="62">
        <f>KASIM!J19</f>
        <v>0</v>
      </c>
      <c r="M23" s="58">
        <f>KASIM!K19</f>
        <v>0</v>
      </c>
      <c r="N23" s="61">
        <f>KASIM!L19</f>
        <v>0</v>
      </c>
      <c r="O23" s="62">
        <f>KASIM!M19</f>
        <v>0</v>
      </c>
      <c r="P23" s="560"/>
      <c r="Q23" s="560"/>
      <c r="R23" s="560"/>
      <c r="S23" s="560"/>
      <c r="T23" s="560"/>
      <c r="U23" s="560"/>
    </row>
    <row r="24" spans="1:21" ht="18" customHeight="1" x14ac:dyDescent="0.3">
      <c r="A24" s="510"/>
      <c r="B24" s="510"/>
      <c r="C24" s="510"/>
      <c r="D24" s="47">
        <f>KASIM!B20</f>
        <v>0</v>
      </c>
      <c r="E24" s="48">
        <f>KASIM!C20</f>
        <v>0</v>
      </c>
      <c r="F24" s="49">
        <f>KASIM!D20</f>
        <v>0</v>
      </c>
      <c r="G24" s="47">
        <f>KASIM!E20</f>
        <v>0</v>
      </c>
      <c r="H24" s="48">
        <f>KASIM!F20</f>
        <v>0</v>
      </c>
      <c r="I24" s="50">
        <f>KASIM!G20</f>
        <v>0</v>
      </c>
      <c r="J24" s="51">
        <f>KASIM!H20</f>
        <v>0</v>
      </c>
      <c r="K24" s="48">
        <f>KASIM!I20</f>
        <v>0</v>
      </c>
      <c r="L24" s="49">
        <f>KASIM!J20</f>
        <v>0</v>
      </c>
      <c r="M24" s="47">
        <f>KASIM!K20</f>
        <v>0</v>
      </c>
      <c r="N24" s="48">
        <f>KASIM!L20</f>
        <v>0</v>
      </c>
      <c r="O24" s="49">
        <f>KASIM!M20</f>
        <v>0</v>
      </c>
      <c r="P24" s="560"/>
      <c r="Q24" s="560"/>
      <c r="R24" s="560"/>
      <c r="S24" s="560"/>
      <c r="T24" s="560"/>
      <c r="U24" s="560"/>
    </row>
    <row r="25" spans="1:21" ht="18" customHeight="1" x14ac:dyDescent="0.3">
      <c r="A25" s="510"/>
      <c r="B25" s="510"/>
      <c r="C25" s="510"/>
      <c r="D25" s="58">
        <f>KASIM!B21</f>
        <v>0</v>
      </c>
      <c r="E25" s="61">
        <f>KASIM!C21</f>
        <v>0</v>
      </c>
      <c r="F25" s="62">
        <f>KASIM!D21</f>
        <v>0</v>
      </c>
      <c r="G25" s="58">
        <f>KASIM!E21</f>
        <v>0</v>
      </c>
      <c r="H25" s="61">
        <f>KASIM!F21</f>
        <v>0</v>
      </c>
      <c r="I25" s="63">
        <f>KASIM!G21</f>
        <v>0</v>
      </c>
      <c r="J25" s="60">
        <f>KASIM!H21</f>
        <v>0</v>
      </c>
      <c r="K25" s="61">
        <f>KASIM!I21</f>
        <v>0</v>
      </c>
      <c r="L25" s="62">
        <f>KASIM!J21</f>
        <v>0</v>
      </c>
      <c r="M25" s="58">
        <f>KASIM!K21</f>
        <v>0</v>
      </c>
      <c r="N25" s="61">
        <f>KASIM!L21</f>
        <v>0</v>
      </c>
      <c r="O25" s="62">
        <f>KASIM!M21</f>
        <v>0</v>
      </c>
      <c r="P25" s="560"/>
      <c r="Q25" s="560"/>
      <c r="R25" s="560"/>
      <c r="S25" s="560"/>
      <c r="T25" s="560"/>
      <c r="U25" s="560"/>
    </row>
    <row r="26" spans="1:21" ht="18" customHeight="1" x14ac:dyDescent="0.3">
      <c r="A26" s="510"/>
      <c r="B26" s="510"/>
      <c r="C26" s="510"/>
      <c r="D26" s="47">
        <f>KASIM!B22</f>
        <v>0</v>
      </c>
      <c r="E26" s="48">
        <f>KASIM!C22</f>
        <v>0</v>
      </c>
      <c r="F26" s="49">
        <f>KASIM!D22</f>
        <v>0</v>
      </c>
      <c r="G26" s="47">
        <f>KASIM!E22</f>
        <v>0</v>
      </c>
      <c r="H26" s="48">
        <f>KASIM!F22</f>
        <v>0</v>
      </c>
      <c r="I26" s="50">
        <f>KASIM!G22</f>
        <v>0</v>
      </c>
      <c r="J26" s="51">
        <f>KASIM!H22</f>
        <v>0</v>
      </c>
      <c r="K26" s="48">
        <f>KASIM!I22</f>
        <v>0</v>
      </c>
      <c r="L26" s="49">
        <f>KASIM!J22</f>
        <v>0</v>
      </c>
      <c r="M26" s="47">
        <f>KASIM!K22</f>
        <v>0</v>
      </c>
      <c r="N26" s="48">
        <f>KASIM!L22</f>
        <v>0</v>
      </c>
      <c r="O26" s="49">
        <f>KASIM!M22</f>
        <v>0</v>
      </c>
      <c r="P26" s="560"/>
      <c r="Q26" s="560"/>
      <c r="R26" s="560"/>
      <c r="S26" s="560"/>
      <c r="T26" s="560"/>
      <c r="U26" s="560"/>
    </row>
    <row r="27" spans="1:21" ht="18" customHeight="1" x14ac:dyDescent="0.3">
      <c r="A27" s="510"/>
      <c r="B27" s="510"/>
      <c r="C27" s="510"/>
      <c r="D27" s="58">
        <f>KASIM!B23</f>
        <v>0</v>
      </c>
      <c r="E27" s="61">
        <f>KASIM!C23</f>
        <v>0</v>
      </c>
      <c r="F27" s="62">
        <f>KASIM!D23</f>
        <v>0</v>
      </c>
      <c r="G27" s="58">
        <f>KASIM!E23</f>
        <v>0</v>
      </c>
      <c r="H27" s="61">
        <f>KASIM!F23</f>
        <v>0</v>
      </c>
      <c r="I27" s="63">
        <f>KASIM!G23</f>
        <v>0</v>
      </c>
      <c r="J27" s="60">
        <f>KASIM!H23</f>
        <v>0</v>
      </c>
      <c r="K27" s="61">
        <f>KASIM!I23</f>
        <v>0</v>
      </c>
      <c r="L27" s="62">
        <f>KASIM!J23</f>
        <v>0</v>
      </c>
      <c r="M27" s="58">
        <f>KASIM!K23</f>
        <v>0</v>
      </c>
      <c r="N27" s="61">
        <f>KASIM!L23</f>
        <v>0</v>
      </c>
      <c r="O27" s="62">
        <f>KASIM!M23</f>
        <v>0</v>
      </c>
      <c r="P27" s="560"/>
      <c r="Q27" s="560"/>
      <c r="R27" s="560"/>
      <c r="S27" s="560"/>
      <c r="T27" s="560"/>
      <c r="U27" s="560"/>
    </row>
    <row r="28" spans="1:21" ht="18" customHeight="1" x14ac:dyDescent="0.3">
      <c r="A28" s="510"/>
      <c r="B28" s="510"/>
      <c r="C28" s="510"/>
      <c r="D28" s="47">
        <f>KASIM!B24</f>
        <v>0</v>
      </c>
      <c r="E28" s="48">
        <f>KASIM!C24</f>
        <v>0</v>
      </c>
      <c r="F28" s="49">
        <f>KASIM!D24</f>
        <v>0</v>
      </c>
      <c r="G28" s="47">
        <f>KASIM!E24</f>
        <v>0</v>
      </c>
      <c r="H28" s="48">
        <f>KASIM!F24</f>
        <v>0</v>
      </c>
      <c r="I28" s="50">
        <f>KASIM!G24</f>
        <v>0</v>
      </c>
      <c r="J28" s="51">
        <f>KASIM!H24</f>
        <v>0</v>
      </c>
      <c r="K28" s="48">
        <f>KASIM!I24</f>
        <v>0</v>
      </c>
      <c r="L28" s="49">
        <f>KASIM!J24</f>
        <v>0</v>
      </c>
      <c r="M28" s="47">
        <f>KASIM!K24</f>
        <v>0</v>
      </c>
      <c r="N28" s="48">
        <f>KASIM!L24</f>
        <v>0</v>
      </c>
      <c r="O28" s="49">
        <f>KASIM!M24</f>
        <v>0</v>
      </c>
      <c r="P28" s="560"/>
      <c r="Q28" s="560"/>
      <c r="R28" s="560"/>
      <c r="S28" s="560"/>
      <c r="T28" s="560"/>
      <c r="U28" s="560"/>
    </row>
    <row r="29" spans="1:21" ht="18" customHeight="1" x14ac:dyDescent="0.3">
      <c r="A29" s="510"/>
      <c r="B29" s="510"/>
      <c r="C29" s="510"/>
      <c r="D29" s="58">
        <f>KASIM!B25</f>
        <v>0</v>
      </c>
      <c r="E29" s="61">
        <f>KASIM!C25</f>
        <v>0</v>
      </c>
      <c r="F29" s="62">
        <f>KASIM!D25</f>
        <v>0</v>
      </c>
      <c r="G29" s="58">
        <f>KASIM!E25</f>
        <v>0</v>
      </c>
      <c r="H29" s="61">
        <f>KASIM!F25</f>
        <v>0</v>
      </c>
      <c r="I29" s="63">
        <f>KASIM!G25</f>
        <v>0</v>
      </c>
      <c r="J29" s="60">
        <f>KASIM!H25</f>
        <v>0</v>
      </c>
      <c r="K29" s="61">
        <f>KASIM!I25</f>
        <v>0</v>
      </c>
      <c r="L29" s="62">
        <f>KASIM!J25</f>
        <v>0</v>
      </c>
      <c r="M29" s="58">
        <f>KASIM!K25</f>
        <v>0</v>
      </c>
      <c r="N29" s="61">
        <f>KASIM!L25</f>
        <v>0</v>
      </c>
      <c r="O29" s="62">
        <f>KASIM!M25</f>
        <v>0</v>
      </c>
      <c r="P29" s="560"/>
      <c r="Q29" s="560"/>
      <c r="R29" s="560"/>
      <c r="S29" s="560"/>
      <c r="T29" s="560"/>
      <c r="U29" s="560"/>
    </row>
    <row r="30" spans="1:21" ht="18" customHeight="1" x14ac:dyDescent="0.3">
      <c r="A30" s="510"/>
      <c r="B30" s="510"/>
      <c r="C30" s="510"/>
      <c r="D30" s="47">
        <f>KASIM!B26</f>
        <v>0</v>
      </c>
      <c r="E30" s="48">
        <f>KASIM!C26</f>
        <v>0</v>
      </c>
      <c r="F30" s="49">
        <f>KASIM!D26</f>
        <v>0</v>
      </c>
      <c r="G30" s="47">
        <f>KASIM!E26</f>
        <v>0</v>
      </c>
      <c r="H30" s="48">
        <f>KASIM!F26</f>
        <v>0</v>
      </c>
      <c r="I30" s="50">
        <f>KASIM!G26</f>
        <v>0</v>
      </c>
      <c r="J30" s="51">
        <f>KASIM!H26</f>
        <v>0</v>
      </c>
      <c r="K30" s="48">
        <f>KASIM!I26</f>
        <v>0</v>
      </c>
      <c r="L30" s="49">
        <f>KASIM!J26</f>
        <v>0</v>
      </c>
      <c r="M30" s="47">
        <f>KASIM!K26</f>
        <v>0</v>
      </c>
      <c r="N30" s="48">
        <f>KASIM!L26</f>
        <v>0</v>
      </c>
      <c r="O30" s="49">
        <f>KASIM!M26</f>
        <v>0</v>
      </c>
      <c r="P30" s="560"/>
      <c r="Q30" s="560"/>
      <c r="R30" s="560"/>
      <c r="S30" s="560"/>
      <c r="T30" s="560"/>
      <c r="U30" s="560"/>
    </row>
    <row r="31" spans="1:21" ht="18" customHeight="1" x14ac:dyDescent="0.3">
      <c r="A31" s="510"/>
      <c r="B31" s="510"/>
      <c r="C31" s="510"/>
      <c r="D31" s="58">
        <f>KASIM!B27</f>
        <v>0</v>
      </c>
      <c r="E31" s="61">
        <f>KASIM!C27</f>
        <v>0</v>
      </c>
      <c r="F31" s="62">
        <f>KASIM!D27</f>
        <v>0</v>
      </c>
      <c r="G31" s="58">
        <f>KASIM!E27</f>
        <v>0</v>
      </c>
      <c r="H31" s="61">
        <f>KASIM!F27</f>
        <v>0</v>
      </c>
      <c r="I31" s="63">
        <f>KASIM!G27</f>
        <v>0</v>
      </c>
      <c r="J31" s="60">
        <f>KASIM!H27</f>
        <v>0</v>
      </c>
      <c r="K31" s="61">
        <f>KASIM!I27</f>
        <v>0</v>
      </c>
      <c r="L31" s="62">
        <f>KASIM!J27</f>
        <v>0</v>
      </c>
      <c r="M31" s="58">
        <f>KASIM!K27</f>
        <v>0</v>
      </c>
      <c r="N31" s="61">
        <f>KASIM!L27</f>
        <v>0</v>
      </c>
      <c r="O31" s="62">
        <f>KASIM!M27</f>
        <v>0</v>
      </c>
      <c r="P31" s="560"/>
      <c r="Q31" s="560"/>
      <c r="R31" s="560"/>
      <c r="S31" s="560"/>
      <c r="T31" s="560"/>
      <c r="U31" s="560"/>
    </row>
    <row r="32" spans="1:21" ht="18" customHeight="1" x14ac:dyDescent="0.3">
      <c r="A32" s="510"/>
      <c r="B32" s="510"/>
      <c r="C32" s="510"/>
      <c r="D32" s="47">
        <f>KASIM!B28</f>
        <v>0</v>
      </c>
      <c r="E32" s="48">
        <f>KASIM!C28</f>
        <v>0</v>
      </c>
      <c r="F32" s="49">
        <f>KASIM!D28</f>
        <v>0</v>
      </c>
      <c r="G32" s="47">
        <f>KASIM!E28</f>
        <v>0</v>
      </c>
      <c r="H32" s="48">
        <f>KASIM!F28</f>
        <v>0</v>
      </c>
      <c r="I32" s="50">
        <f>KASIM!G28</f>
        <v>0</v>
      </c>
      <c r="J32" s="51">
        <f>KASIM!H28</f>
        <v>0</v>
      </c>
      <c r="K32" s="48">
        <f>KASIM!I28</f>
        <v>0</v>
      </c>
      <c r="L32" s="49">
        <f>KASIM!J28</f>
        <v>0</v>
      </c>
      <c r="M32" s="47">
        <f>KASIM!K28</f>
        <v>0</v>
      </c>
      <c r="N32" s="48">
        <f>KASIM!L28</f>
        <v>0</v>
      </c>
      <c r="O32" s="49">
        <f>KASIM!M28</f>
        <v>0</v>
      </c>
      <c r="P32" s="560"/>
      <c r="Q32" s="560"/>
      <c r="R32" s="560"/>
      <c r="S32" s="560"/>
      <c r="T32" s="560"/>
      <c r="U32" s="560"/>
    </row>
    <row r="33" spans="1:21" ht="18" customHeight="1" x14ac:dyDescent="0.3">
      <c r="A33" s="510"/>
      <c r="B33" s="510"/>
      <c r="C33" s="510"/>
      <c r="D33" s="58">
        <f>KASIM!B29</f>
        <v>0</v>
      </c>
      <c r="E33" s="61">
        <f>KASIM!C29</f>
        <v>0</v>
      </c>
      <c r="F33" s="62">
        <f>KASIM!D29</f>
        <v>0</v>
      </c>
      <c r="G33" s="58">
        <f>KASIM!E29</f>
        <v>0</v>
      </c>
      <c r="H33" s="61">
        <f>KASIM!F29</f>
        <v>0</v>
      </c>
      <c r="I33" s="63">
        <f>KASIM!G29</f>
        <v>0</v>
      </c>
      <c r="J33" s="60">
        <f>KASIM!H29</f>
        <v>0</v>
      </c>
      <c r="K33" s="61">
        <f>KASIM!I29</f>
        <v>0</v>
      </c>
      <c r="L33" s="62">
        <f>KASIM!J29</f>
        <v>0</v>
      </c>
      <c r="M33" s="58">
        <f>KASIM!K29</f>
        <v>0</v>
      </c>
      <c r="N33" s="61">
        <f>KASIM!L29</f>
        <v>0</v>
      </c>
      <c r="O33" s="62">
        <f>KASIM!M29</f>
        <v>0</v>
      </c>
      <c r="P33" s="560"/>
      <c r="Q33" s="560"/>
      <c r="R33" s="560"/>
      <c r="S33" s="560"/>
      <c r="T33" s="560"/>
      <c r="U33" s="560"/>
    </row>
    <row r="34" spans="1:21" ht="18" customHeight="1" x14ac:dyDescent="0.3">
      <c r="A34" s="510"/>
      <c r="B34" s="510"/>
      <c r="C34" s="510"/>
      <c r="D34" s="47">
        <f>KASIM!B30</f>
        <v>0</v>
      </c>
      <c r="E34" s="48">
        <f>KASIM!C30</f>
        <v>0</v>
      </c>
      <c r="F34" s="49">
        <f>KASIM!D30</f>
        <v>0</v>
      </c>
      <c r="G34" s="47">
        <f>KASIM!E30</f>
        <v>0</v>
      </c>
      <c r="H34" s="48">
        <f>KASIM!F30</f>
        <v>0</v>
      </c>
      <c r="I34" s="50">
        <f>KASIM!G30</f>
        <v>0</v>
      </c>
      <c r="J34" s="51">
        <f>KASIM!H30</f>
        <v>0</v>
      </c>
      <c r="K34" s="48">
        <f>KASIM!I30</f>
        <v>0</v>
      </c>
      <c r="L34" s="49">
        <f>KASIM!J30</f>
        <v>0</v>
      </c>
      <c r="M34" s="47">
        <f>KASIM!K30</f>
        <v>0</v>
      </c>
      <c r="N34" s="48">
        <f>KASIM!L30</f>
        <v>0</v>
      </c>
      <c r="O34" s="49">
        <f>KASIM!M30</f>
        <v>0</v>
      </c>
      <c r="P34" s="560"/>
      <c r="Q34" s="560"/>
      <c r="R34" s="560"/>
      <c r="S34" s="560"/>
      <c r="T34" s="560"/>
      <c r="U34" s="560"/>
    </row>
    <row r="35" spans="1:21" ht="18" customHeight="1" x14ac:dyDescent="0.3">
      <c r="A35" s="510"/>
      <c r="B35" s="510"/>
      <c r="C35" s="510"/>
      <c r="D35" s="58">
        <f>KASIM!B31</f>
        <v>0</v>
      </c>
      <c r="E35" s="61">
        <f>KASIM!C31</f>
        <v>0</v>
      </c>
      <c r="F35" s="62">
        <f>KASIM!D31</f>
        <v>0</v>
      </c>
      <c r="G35" s="58">
        <f>KASIM!E31</f>
        <v>0</v>
      </c>
      <c r="H35" s="61">
        <f>KASIM!F31</f>
        <v>0</v>
      </c>
      <c r="I35" s="63">
        <f>KASIM!G31</f>
        <v>0</v>
      </c>
      <c r="J35" s="60">
        <f>KASIM!H31</f>
        <v>0</v>
      </c>
      <c r="K35" s="61">
        <f>KASIM!I31</f>
        <v>0</v>
      </c>
      <c r="L35" s="62">
        <f>KASIM!J31</f>
        <v>0</v>
      </c>
      <c r="M35" s="58">
        <f>KASIM!K31</f>
        <v>0</v>
      </c>
      <c r="N35" s="61">
        <f>KASIM!L31</f>
        <v>0</v>
      </c>
      <c r="O35" s="62">
        <f>KASIM!M31</f>
        <v>0</v>
      </c>
      <c r="P35" s="560"/>
      <c r="Q35" s="560"/>
      <c r="R35" s="560"/>
      <c r="S35" s="560"/>
      <c r="T35" s="560"/>
      <c r="U35" s="560"/>
    </row>
    <row r="36" spans="1:21" ht="18" customHeight="1" x14ac:dyDescent="0.3">
      <c r="A36" s="510"/>
      <c r="B36" s="510"/>
      <c r="C36" s="510"/>
      <c r="D36" s="47">
        <f>KASIM!B32</f>
        <v>0</v>
      </c>
      <c r="E36" s="48">
        <f>KASIM!C32</f>
        <v>0</v>
      </c>
      <c r="F36" s="49">
        <f>KASIM!D32</f>
        <v>0</v>
      </c>
      <c r="G36" s="47">
        <f>KASIM!E32</f>
        <v>0</v>
      </c>
      <c r="H36" s="48">
        <f>KASIM!F32</f>
        <v>0</v>
      </c>
      <c r="I36" s="50">
        <f>KASIM!G32</f>
        <v>0</v>
      </c>
      <c r="J36" s="51">
        <f>KASIM!H32</f>
        <v>0</v>
      </c>
      <c r="K36" s="48">
        <f>KASIM!I32</f>
        <v>0</v>
      </c>
      <c r="L36" s="49">
        <f>KASIM!J32</f>
        <v>0</v>
      </c>
      <c r="M36" s="47">
        <f>KASIM!K32</f>
        <v>0</v>
      </c>
      <c r="N36" s="48">
        <f>KASIM!L32</f>
        <v>0</v>
      </c>
      <c r="O36" s="49">
        <f>KASIM!M32</f>
        <v>0</v>
      </c>
      <c r="P36" s="560"/>
      <c r="Q36" s="560"/>
      <c r="R36" s="560"/>
      <c r="S36" s="560"/>
      <c r="T36" s="560"/>
      <c r="U36" s="560"/>
    </row>
    <row r="37" spans="1:21" ht="18" customHeight="1" x14ac:dyDescent="0.3">
      <c r="A37" s="510"/>
      <c r="B37" s="510"/>
      <c r="C37" s="510"/>
      <c r="D37" s="58">
        <f>KASIM!B33</f>
        <v>0</v>
      </c>
      <c r="E37" s="61">
        <f>KASIM!C33</f>
        <v>0</v>
      </c>
      <c r="F37" s="62">
        <f>KASIM!D33</f>
        <v>0</v>
      </c>
      <c r="G37" s="58">
        <f>KASIM!E33</f>
        <v>0</v>
      </c>
      <c r="H37" s="61">
        <f>KASIM!F33</f>
        <v>0</v>
      </c>
      <c r="I37" s="63">
        <f>KASIM!G33</f>
        <v>0</v>
      </c>
      <c r="J37" s="60">
        <f>KASIM!H33</f>
        <v>0</v>
      </c>
      <c r="K37" s="61">
        <f>KASIM!I33</f>
        <v>0</v>
      </c>
      <c r="L37" s="62">
        <f>KASIM!J33</f>
        <v>0</v>
      </c>
      <c r="M37" s="58">
        <f>KASIM!K33</f>
        <v>0</v>
      </c>
      <c r="N37" s="61">
        <f>KASIM!L33</f>
        <v>0</v>
      </c>
      <c r="O37" s="62">
        <f>KASIM!M33</f>
        <v>0</v>
      </c>
      <c r="P37" s="560"/>
      <c r="Q37" s="560"/>
      <c r="R37" s="560"/>
      <c r="S37" s="560"/>
      <c r="T37" s="560"/>
      <c r="U37" s="560"/>
    </row>
    <row r="38" spans="1:21" ht="18" customHeight="1" x14ac:dyDescent="0.3">
      <c r="A38" s="510"/>
      <c r="B38" s="510"/>
      <c r="C38" s="510"/>
      <c r="D38" s="47">
        <f>KASIM!B34</f>
        <v>0</v>
      </c>
      <c r="E38" s="48">
        <f>KASIM!C34</f>
        <v>0</v>
      </c>
      <c r="F38" s="49">
        <f>KASIM!D34</f>
        <v>0</v>
      </c>
      <c r="G38" s="47">
        <f>KASIM!E34</f>
        <v>0</v>
      </c>
      <c r="H38" s="48">
        <f>KASIM!F34</f>
        <v>0</v>
      </c>
      <c r="I38" s="50">
        <f>KASIM!G34</f>
        <v>0</v>
      </c>
      <c r="J38" s="51">
        <f>KASIM!H34</f>
        <v>0</v>
      </c>
      <c r="K38" s="48">
        <f>KASIM!I34</f>
        <v>0</v>
      </c>
      <c r="L38" s="49">
        <f>KASIM!J34</f>
        <v>0</v>
      </c>
      <c r="M38" s="47">
        <f>KASIM!K34</f>
        <v>0</v>
      </c>
      <c r="N38" s="48">
        <f>KASIM!L34</f>
        <v>0</v>
      </c>
      <c r="O38" s="49">
        <f>KASIM!M34</f>
        <v>0</v>
      </c>
      <c r="P38" s="560"/>
      <c r="Q38" s="560"/>
      <c r="R38" s="560"/>
      <c r="S38" s="560"/>
      <c r="T38" s="560"/>
      <c r="U38" s="560"/>
    </row>
    <row r="39" spans="1:21" ht="18" customHeight="1" x14ac:dyDescent="0.3">
      <c r="A39" s="510"/>
      <c r="B39" s="510"/>
      <c r="C39" s="510"/>
      <c r="D39" s="58">
        <f>KASIM!B35</f>
        <v>0</v>
      </c>
      <c r="E39" s="61">
        <f>KASIM!C35</f>
        <v>0</v>
      </c>
      <c r="F39" s="62">
        <f>KASIM!D35</f>
        <v>0</v>
      </c>
      <c r="G39" s="58">
        <f>KASIM!E35</f>
        <v>0</v>
      </c>
      <c r="H39" s="61">
        <f>KASIM!F35</f>
        <v>0</v>
      </c>
      <c r="I39" s="63">
        <f>KASIM!G35</f>
        <v>0</v>
      </c>
      <c r="J39" s="60">
        <f>KASIM!H35</f>
        <v>0</v>
      </c>
      <c r="K39" s="61">
        <f>KASIM!I35</f>
        <v>0</v>
      </c>
      <c r="L39" s="62">
        <f>KASIM!J35</f>
        <v>0</v>
      </c>
      <c r="M39" s="58">
        <f>KASIM!K35</f>
        <v>0</v>
      </c>
      <c r="N39" s="61">
        <f>KASIM!L35</f>
        <v>0</v>
      </c>
      <c r="O39" s="62">
        <f>KASIM!M35</f>
        <v>0</v>
      </c>
      <c r="P39" s="560"/>
      <c r="Q39" s="560"/>
      <c r="R39" s="560"/>
      <c r="S39" s="560"/>
      <c r="T39" s="560"/>
      <c r="U39" s="560"/>
    </row>
    <row r="40" spans="1:21" ht="18" customHeight="1" x14ac:dyDescent="0.3">
      <c r="A40" s="510"/>
      <c r="B40" s="510"/>
      <c r="C40" s="510"/>
      <c r="D40" s="47">
        <f>KASIM!B36</f>
        <v>0</v>
      </c>
      <c r="E40" s="48">
        <f>KASIM!C36</f>
        <v>0</v>
      </c>
      <c r="F40" s="49">
        <f>KASIM!D36</f>
        <v>0</v>
      </c>
      <c r="G40" s="47">
        <f>KASIM!E36</f>
        <v>0</v>
      </c>
      <c r="H40" s="48">
        <f>KASIM!F36</f>
        <v>0</v>
      </c>
      <c r="I40" s="50">
        <f>KASIM!G36</f>
        <v>0</v>
      </c>
      <c r="J40" s="51">
        <f>KASIM!H36</f>
        <v>0</v>
      </c>
      <c r="K40" s="48">
        <f>KASIM!I36</f>
        <v>0</v>
      </c>
      <c r="L40" s="49">
        <f>KASIM!J36</f>
        <v>0</v>
      </c>
      <c r="M40" s="47">
        <f>KASIM!K36</f>
        <v>0</v>
      </c>
      <c r="N40" s="48">
        <f>KASIM!L36</f>
        <v>0</v>
      </c>
      <c r="O40" s="49">
        <f>KASIM!M36</f>
        <v>0</v>
      </c>
      <c r="P40" s="560"/>
      <c r="Q40" s="560"/>
      <c r="R40" s="560"/>
      <c r="S40" s="560"/>
      <c r="T40" s="560"/>
      <c r="U40" s="560"/>
    </row>
    <row r="41" spans="1:21" ht="18" customHeight="1" x14ac:dyDescent="0.3">
      <c r="A41" s="510"/>
      <c r="B41" s="510"/>
      <c r="C41" s="510"/>
      <c r="D41" s="58">
        <f>KASIM!B37</f>
        <v>0</v>
      </c>
      <c r="E41" s="61">
        <f>KASIM!C37</f>
        <v>0</v>
      </c>
      <c r="F41" s="62">
        <f>KASIM!D37</f>
        <v>0</v>
      </c>
      <c r="G41" s="58">
        <f>KASIM!E37</f>
        <v>0</v>
      </c>
      <c r="H41" s="61">
        <f>KASIM!F37</f>
        <v>0</v>
      </c>
      <c r="I41" s="63">
        <f>KASIM!G37</f>
        <v>0</v>
      </c>
      <c r="J41" s="60">
        <f>KASIM!H37</f>
        <v>0</v>
      </c>
      <c r="K41" s="61">
        <f>KASIM!I37</f>
        <v>0</v>
      </c>
      <c r="L41" s="62">
        <f>KASIM!J37</f>
        <v>0</v>
      </c>
      <c r="M41" s="58">
        <f>KASIM!K37</f>
        <v>0</v>
      </c>
      <c r="N41" s="61">
        <f>KASIM!L37</f>
        <v>0</v>
      </c>
      <c r="O41" s="62">
        <f>KASIM!M37</f>
        <v>0</v>
      </c>
      <c r="P41" s="560"/>
      <c r="Q41" s="560"/>
      <c r="R41" s="560"/>
      <c r="S41" s="560"/>
      <c r="T41" s="560"/>
      <c r="U41" s="560"/>
    </row>
    <row r="42" spans="1:21" ht="18" customHeight="1" x14ac:dyDescent="0.3">
      <c r="A42" s="510"/>
      <c r="B42" s="510"/>
      <c r="C42" s="510"/>
      <c r="D42" s="47">
        <f>KASIM!B38</f>
        <v>0</v>
      </c>
      <c r="E42" s="48">
        <f>KASIM!C38</f>
        <v>0</v>
      </c>
      <c r="F42" s="49">
        <f>KASIM!D38</f>
        <v>0</v>
      </c>
      <c r="G42" s="47">
        <f>KASIM!E38</f>
        <v>0</v>
      </c>
      <c r="H42" s="48">
        <f>KASIM!F38</f>
        <v>0</v>
      </c>
      <c r="I42" s="50">
        <f>KASIM!G38</f>
        <v>0</v>
      </c>
      <c r="J42" s="51">
        <f>KASIM!H38</f>
        <v>0</v>
      </c>
      <c r="K42" s="48">
        <f>KASIM!I38</f>
        <v>0</v>
      </c>
      <c r="L42" s="49">
        <f>KASIM!J38</f>
        <v>0</v>
      </c>
      <c r="M42" s="47">
        <f>KASIM!K38</f>
        <v>0</v>
      </c>
      <c r="N42" s="48">
        <f>KASIM!L38</f>
        <v>0</v>
      </c>
      <c r="O42" s="49">
        <f>KASIM!M38</f>
        <v>0</v>
      </c>
      <c r="P42" s="560"/>
      <c r="Q42" s="560"/>
      <c r="R42" s="560"/>
      <c r="S42" s="560"/>
      <c r="T42" s="560"/>
      <c r="U42" s="560"/>
    </row>
    <row r="43" spans="1:21" ht="18" customHeight="1" x14ac:dyDescent="0.3">
      <c r="A43" s="510"/>
      <c r="B43" s="510"/>
      <c r="C43" s="510"/>
      <c r="D43" s="58">
        <f>KASIM!B39</f>
        <v>0</v>
      </c>
      <c r="E43" s="61">
        <f>KASIM!C39</f>
        <v>0</v>
      </c>
      <c r="F43" s="62">
        <f>KASIM!D39</f>
        <v>0</v>
      </c>
      <c r="G43" s="58">
        <f>KASIM!E39</f>
        <v>0</v>
      </c>
      <c r="H43" s="61">
        <f>KASIM!F39</f>
        <v>0</v>
      </c>
      <c r="I43" s="63">
        <f>KASIM!G39</f>
        <v>0</v>
      </c>
      <c r="J43" s="60">
        <f>KASIM!H39</f>
        <v>0</v>
      </c>
      <c r="K43" s="61">
        <f>KASIM!I39</f>
        <v>0</v>
      </c>
      <c r="L43" s="62">
        <f>KASIM!J39</f>
        <v>0</v>
      </c>
      <c r="M43" s="58">
        <f>KASIM!K39</f>
        <v>0</v>
      </c>
      <c r="N43" s="61">
        <f>KASIM!L39</f>
        <v>0</v>
      </c>
      <c r="O43" s="62">
        <f>KASIM!M39</f>
        <v>0</v>
      </c>
      <c r="P43" s="560"/>
      <c r="Q43" s="560"/>
      <c r="R43" s="560"/>
      <c r="S43" s="560"/>
      <c r="T43" s="560"/>
      <c r="U43" s="560"/>
    </row>
    <row r="44" spans="1:21" ht="18" customHeight="1" x14ac:dyDescent="0.3">
      <c r="A44" s="510"/>
      <c r="B44" s="510"/>
      <c r="C44" s="510"/>
      <c r="D44" s="47">
        <f>KASIM!B40</f>
        <v>0</v>
      </c>
      <c r="E44" s="48">
        <f>KASIM!C40</f>
        <v>0</v>
      </c>
      <c r="F44" s="49">
        <f>KASIM!D40</f>
        <v>0</v>
      </c>
      <c r="G44" s="47">
        <f>KASIM!E40</f>
        <v>0</v>
      </c>
      <c r="H44" s="48">
        <f>KASIM!F40</f>
        <v>0</v>
      </c>
      <c r="I44" s="50">
        <f>KASIM!G40</f>
        <v>0</v>
      </c>
      <c r="J44" s="51">
        <f>KASIM!H40</f>
        <v>0</v>
      </c>
      <c r="K44" s="48">
        <f>KASIM!I40</f>
        <v>0</v>
      </c>
      <c r="L44" s="49">
        <f>KASIM!J40</f>
        <v>0</v>
      </c>
      <c r="M44" s="47">
        <f>KASIM!K40</f>
        <v>0</v>
      </c>
      <c r="N44" s="48">
        <f>KASIM!L40</f>
        <v>0</v>
      </c>
      <c r="O44" s="49">
        <f>KASIM!M40</f>
        <v>0</v>
      </c>
      <c r="P44" s="560"/>
      <c r="Q44" s="560"/>
      <c r="R44" s="560"/>
      <c r="S44" s="560"/>
      <c r="T44" s="560"/>
      <c r="U44" s="560"/>
    </row>
    <row r="45" spans="1:21" ht="18" customHeight="1" x14ac:dyDescent="0.3">
      <c r="A45" s="510"/>
      <c r="B45" s="510"/>
      <c r="C45" s="510"/>
      <c r="D45" s="58">
        <f>KASIM!B41</f>
        <v>0</v>
      </c>
      <c r="E45" s="61">
        <f>KASIM!C41</f>
        <v>0</v>
      </c>
      <c r="F45" s="62">
        <f>KASIM!D41</f>
        <v>0</v>
      </c>
      <c r="G45" s="58">
        <f>KASIM!E41</f>
        <v>0</v>
      </c>
      <c r="H45" s="61">
        <f>KASIM!F41</f>
        <v>0</v>
      </c>
      <c r="I45" s="63">
        <f>KASIM!G41</f>
        <v>0</v>
      </c>
      <c r="J45" s="60">
        <f>KASIM!H41</f>
        <v>0</v>
      </c>
      <c r="K45" s="61">
        <f>KASIM!I41</f>
        <v>0</v>
      </c>
      <c r="L45" s="62">
        <f>KASIM!J41</f>
        <v>0</v>
      </c>
      <c r="M45" s="58">
        <f>KASIM!K41</f>
        <v>0</v>
      </c>
      <c r="N45" s="61">
        <f>KASIM!L41</f>
        <v>0</v>
      </c>
      <c r="O45" s="62">
        <f>KASIM!M41</f>
        <v>0</v>
      </c>
      <c r="P45" s="560"/>
      <c r="Q45" s="560"/>
      <c r="R45" s="560"/>
      <c r="S45" s="560"/>
      <c r="T45" s="560"/>
      <c r="U45" s="560"/>
    </row>
    <row r="46" spans="1:21" ht="18" customHeight="1" x14ac:dyDescent="0.3">
      <c r="A46" s="510"/>
      <c r="B46" s="510"/>
      <c r="C46" s="510"/>
      <c r="D46" s="47">
        <f>KASIM!B42</f>
        <v>0</v>
      </c>
      <c r="E46" s="48">
        <f>KASIM!C42</f>
        <v>0</v>
      </c>
      <c r="F46" s="49">
        <f>KASIM!D42</f>
        <v>0</v>
      </c>
      <c r="G46" s="47">
        <f>KASIM!E42</f>
        <v>0</v>
      </c>
      <c r="H46" s="48">
        <f>KASIM!F42</f>
        <v>0</v>
      </c>
      <c r="I46" s="50">
        <f>KASIM!G42</f>
        <v>0</v>
      </c>
      <c r="J46" s="51">
        <f>KASIM!H42</f>
        <v>0</v>
      </c>
      <c r="K46" s="48">
        <f>KASIM!I42</f>
        <v>0</v>
      </c>
      <c r="L46" s="49">
        <f>KASIM!J42</f>
        <v>0</v>
      </c>
      <c r="M46" s="47">
        <f>KASIM!K42</f>
        <v>0</v>
      </c>
      <c r="N46" s="48">
        <f>KASIM!L42</f>
        <v>0</v>
      </c>
      <c r="O46" s="49">
        <f>KASIM!M42</f>
        <v>0</v>
      </c>
      <c r="P46" s="560"/>
      <c r="Q46" s="560"/>
      <c r="R46" s="560"/>
      <c r="S46" s="560"/>
      <c r="T46" s="560"/>
      <c r="U46" s="560"/>
    </row>
    <row r="47" spans="1:21" ht="18" customHeight="1" x14ac:dyDescent="0.3">
      <c r="A47" s="510"/>
      <c r="B47" s="510"/>
      <c r="C47" s="510"/>
      <c r="D47" s="58">
        <f>KASIM!B43</f>
        <v>0</v>
      </c>
      <c r="E47" s="61">
        <f>KASIM!C43</f>
        <v>0</v>
      </c>
      <c r="F47" s="62">
        <f>KASIM!D43</f>
        <v>0</v>
      </c>
      <c r="G47" s="58">
        <f>KASIM!E43</f>
        <v>0</v>
      </c>
      <c r="H47" s="61">
        <f>KASIM!F43</f>
        <v>0</v>
      </c>
      <c r="I47" s="63">
        <f>KASIM!G43</f>
        <v>0</v>
      </c>
      <c r="J47" s="60">
        <f>KASIM!H43</f>
        <v>0</v>
      </c>
      <c r="K47" s="61">
        <f>KASIM!I43</f>
        <v>0</v>
      </c>
      <c r="L47" s="62">
        <f>KASIM!J43</f>
        <v>0</v>
      </c>
      <c r="M47" s="58">
        <f>KASIM!K43</f>
        <v>0</v>
      </c>
      <c r="N47" s="61">
        <f>KASIM!L43</f>
        <v>0</v>
      </c>
      <c r="O47" s="62">
        <f>KASIM!M43</f>
        <v>0</v>
      </c>
      <c r="P47" s="560"/>
      <c r="Q47" s="560"/>
      <c r="R47" s="560"/>
      <c r="S47" s="560"/>
      <c r="T47" s="560"/>
      <c r="U47" s="560"/>
    </row>
    <row r="48" spans="1:21" ht="18" customHeight="1" x14ac:dyDescent="0.3">
      <c r="A48" s="510"/>
      <c r="B48" s="510"/>
      <c r="C48" s="510"/>
      <c r="D48" s="47">
        <f>KASIM!B44</f>
        <v>0</v>
      </c>
      <c r="E48" s="48">
        <f>KASIM!C44</f>
        <v>0</v>
      </c>
      <c r="F48" s="49">
        <f>KASIM!D44</f>
        <v>0</v>
      </c>
      <c r="G48" s="47">
        <f>KASIM!E44</f>
        <v>0</v>
      </c>
      <c r="H48" s="48">
        <f>KASIM!F44</f>
        <v>0</v>
      </c>
      <c r="I48" s="50">
        <f>KASIM!G44</f>
        <v>0</v>
      </c>
      <c r="J48" s="51">
        <f>KASIM!H44</f>
        <v>0</v>
      </c>
      <c r="K48" s="48">
        <f>KASIM!I44</f>
        <v>0</v>
      </c>
      <c r="L48" s="49">
        <f>KASIM!J44</f>
        <v>0</v>
      </c>
      <c r="M48" s="47">
        <f>KASIM!K44</f>
        <v>0</v>
      </c>
      <c r="N48" s="48">
        <f>KASIM!L44</f>
        <v>0</v>
      </c>
      <c r="O48" s="49">
        <f>KASIM!M44</f>
        <v>0</v>
      </c>
      <c r="P48" s="560"/>
      <c r="Q48" s="560"/>
      <c r="R48" s="560"/>
      <c r="S48" s="560"/>
      <c r="T48" s="560"/>
      <c r="U48" s="560"/>
    </row>
    <row r="49" spans="1:21" ht="18" customHeight="1" x14ac:dyDescent="0.3">
      <c r="A49" s="510"/>
      <c r="B49" s="510"/>
      <c r="C49" s="510"/>
      <c r="D49" s="58">
        <f>KASIM!B45</f>
        <v>0</v>
      </c>
      <c r="E49" s="61">
        <f>KASIM!C45</f>
        <v>0</v>
      </c>
      <c r="F49" s="62">
        <f>KASIM!D45</f>
        <v>0</v>
      </c>
      <c r="G49" s="58">
        <f>KASIM!E45</f>
        <v>0</v>
      </c>
      <c r="H49" s="61">
        <f>KASIM!F45</f>
        <v>0</v>
      </c>
      <c r="I49" s="63">
        <f>KASIM!G45</f>
        <v>0</v>
      </c>
      <c r="J49" s="60">
        <f>KASIM!H45</f>
        <v>0</v>
      </c>
      <c r="K49" s="61">
        <f>KASIM!I45</f>
        <v>0</v>
      </c>
      <c r="L49" s="62">
        <f>KASIM!J45</f>
        <v>0</v>
      </c>
      <c r="M49" s="58">
        <f>KASIM!K45</f>
        <v>0</v>
      </c>
      <c r="N49" s="61">
        <f>KASIM!L45</f>
        <v>0</v>
      </c>
      <c r="O49" s="62">
        <f>KASIM!M45</f>
        <v>0</v>
      </c>
      <c r="P49" s="560"/>
      <c r="Q49" s="560"/>
      <c r="R49" s="560"/>
      <c r="S49" s="560"/>
      <c r="T49" s="560"/>
      <c r="U49" s="560"/>
    </row>
    <row r="50" spans="1:21" ht="18" customHeight="1" x14ac:dyDescent="0.3">
      <c r="A50" s="510"/>
      <c r="B50" s="510"/>
      <c r="C50" s="510"/>
      <c r="D50" s="47">
        <f>KASIM!B46</f>
        <v>0</v>
      </c>
      <c r="E50" s="48">
        <f>KASIM!C46</f>
        <v>0</v>
      </c>
      <c r="F50" s="49">
        <f>KASIM!D46</f>
        <v>0</v>
      </c>
      <c r="G50" s="47">
        <f>KASIM!E46</f>
        <v>0</v>
      </c>
      <c r="H50" s="48">
        <f>KASIM!F46</f>
        <v>0</v>
      </c>
      <c r="I50" s="50">
        <f>KASIM!G46</f>
        <v>0</v>
      </c>
      <c r="J50" s="51">
        <f>KASIM!H46</f>
        <v>0</v>
      </c>
      <c r="K50" s="48">
        <f>KASIM!I46</f>
        <v>0</v>
      </c>
      <c r="L50" s="49">
        <f>KASIM!J46</f>
        <v>0</v>
      </c>
      <c r="M50" s="47">
        <f>KASIM!K46</f>
        <v>0</v>
      </c>
      <c r="N50" s="48">
        <f>KASIM!L46</f>
        <v>0</v>
      </c>
      <c r="O50" s="49">
        <f>KASIM!M46</f>
        <v>0</v>
      </c>
      <c r="P50" s="560"/>
      <c r="Q50" s="560"/>
      <c r="R50" s="560"/>
      <c r="S50" s="560"/>
      <c r="T50" s="560"/>
      <c r="U50" s="560"/>
    </row>
    <row r="51" spans="1:21" ht="18" customHeight="1" x14ac:dyDescent="0.3">
      <c r="A51" s="510"/>
      <c r="B51" s="510"/>
      <c r="C51" s="510"/>
      <c r="D51" s="58">
        <f>KASIM!B47</f>
        <v>0</v>
      </c>
      <c r="E51" s="61">
        <f>KASIM!C47</f>
        <v>0</v>
      </c>
      <c r="F51" s="62">
        <f>KASIM!D47</f>
        <v>0</v>
      </c>
      <c r="G51" s="58">
        <f>KASIM!E47</f>
        <v>0</v>
      </c>
      <c r="H51" s="61">
        <f>KASIM!F47</f>
        <v>0</v>
      </c>
      <c r="I51" s="63">
        <f>KASIM!G47</f>
        <v>0</v>
      </c>
      <c r="J51" s="60">
        <f>KASIM!H47</f>
        <v>0</v>
      </c>
      <c r="K51" s="61">
        <f>KASIM!I47</f>
        <v>0</v>
      </c>
      <c r="L51" s="62">
        <f>KASIM!J47</f>
        <v>0</v>
      </c>
      <c r="M51" s="58">
        <f>KASIM!K47</f>
        <v>0</v>
      </c>
      <c r="N51" s="61">
        <f>KASIM!L47</f>
        <v>0</v>
      </c>
      <c r="O51" s="62">
        <f>KASIM!M47</f>
        <v>0</v>
      </c>
      <c r="P51" s="560"/>
      <c r="Q51" s="560"/>
      <c r="R51" s="560"/>
      <c r="S51" s="560"/>
      <c r="T51" s="560"/>
      <c r="U51" s="560"/>
    </row>
    <row r="52" spans="1:21" ht="18" customHeight="1" x14ac:dyDescent="0.3">
      <c r="A52" s="510"/>
      <c r="B52" s="510"/>
      <c r="C52" s="510"/>
      <c r="D52" s="47">
        <f>KASIM!B48</f>
        <v>0</v>
      </c>
      <c r="E52" s="48">
        <f>KASIM!C48</f>
        <v>0</v>
      </c>
      <c r="F52" s="49">
        <f>KASIM!D48</f>
        <v>0</v>
      </c>
      <c r="G52" s="47">
        <f>KASIM!E48</f>
        <v>0</v>
      </c>
      <c r="H52" s="48">
        <f>KASIM!F48</f>
        <v>0</v>
      </c>
      <c r="I52" s="50">
        <f>KASIM!G48</f>
        <v>0</v>
      </c>
      <c r="J52" s="51">
        <f>KASIM!H48</f>
        <v>0</v>
      </c>
      <c r="K52" s="48">
        <f>KASIM!I48</f>
        <v>0</v>
      </c>
      <c r="L52" s="49">
        <f>KASIM!J48</f>
        <v>0</v>
      </c>
      <c r="M52" s="47">
        <f>KASIM!K48</f>
        <v>0</v>
      </c>
      <c r="N52" s="48">
        <f>KASIM!L48</f>
        <v>0</v>
      </c>
      <c r="O52" s="49">
        <f>KASIM!M48</f>
        <v>0</v>
      </c>
      <c r="P52" s="560"/>
      <c r="Q52" s="560"/>
      <c r="R52" s="560"/>
      <c r="S52" s="560"/>
      <c r="T52" s="560"/>
      <c r="U52" s="560"/>
    </row>
    <row r="53" spans="1:21" ht="18" customHeight="1" x14ac:dyDescent="0.3">
      <c r="A53" s="510"/>
      <c r="B53" s="510"/>
      <c r="C53" s="510"/>
      <c r="D53" s="58">
        <f>KASIM!B49</f>
        <v>0</v>
      </c>
      <c r="E53" s="61">
        <f>KASIM!C49</f>
        <v>0</v>
      </c>
      <c r="F53" s="62">
        <f>KASIM!D49</f>
        <v>0</v>
      </c>
      <c r="G53" s="58">
        <f>KASIM!E49</f>
        <v>0</v>
      </c>
      <c r="H53" s="61">
        <f>KASIM!F49</f>
        <v>0</v>
      </c>
      <c r="I53" s="63">
        <f>KASIM!G49</f>
        <v>0</v>
      </c>
      <c r="J53" s="60">
        <f>KASIM!H49</f>
        <v>0</v>
      </c>
      <c r="K53" s="61">
        <f>KASIM!I49</f>
        <v>0</v>
      </c>
      <c r="L53" s="62">
        <f>KASIM!J49</f>
        <v>0</v>
      </c>
      <c r="M53" s="58">
        <f>KASIM!K49</f>
        <v>0</v>
      </c>
      <c r="N53" s="61">
        <f>KASIM!L49</f>
        <v>0</v>
      </c>
      <c r="O53" s="62">
        <f>KASIM!M49</f>
        <v>0</v>
      </c>
      <c r="P53" s="560"/>
      <c r="Q53" s="560"/>
      <c r="R53" s="560"/>
      <c r="S53" s="560"/>
      <c r="T53" s="560"/>
      <c r="U53" s="560"/>
    </row>
    <row r="54" spans="1:21" ht="18" customHeight="1" x14ac:dyDescent="0.3">
      <c r="A54" s="510"/>
      <c r="B54" s="510"/>
      <c r="C54" s="510"/>
      <c r="D54" s="47">
        <f>KASIM!B50</f>
        <v>0</v>
      </c>
      <c r="E54" s="48">
        <f>KASIM!C50</f>
        <v>0</v>
      </c>
      <c r="F54" s="49">
        <f>KASIM!D50</f>
        <v>0</v>
      </c>
      <c r="G54" s="47">
        <f>KASIM!E50</f>
        <v>0</v>
      </c>
      <c r="H54" s="48">
        <f>KASIM!F50</f>
        <v>0</v>
      </c>
      <c r="I54" s="50">
        <f>KASIM!G50</f>
        <v>0</v>
      </c>
      <c r="J54" s="51">
        <f>KASIM!H50</f>
        <v>0</v>
      </c>
      <c r="K54" s="48">
        <f>KASIM!I50</f>
        <v>0</v>
      </c>
      <c r="L54" s="49">
        <f>KASIM!J50</f>
        <v>0</v>
      </c>
      <c r="M54" s="47">
        <f>KASIM!K50</f>
        <v>0</v>
      </c>
      <c r="N54" s="48">
        <f>KASIM!L50</f>
        <v>0</v>
      </c>
      <c r="O54" s="49">
        <f>KASIM!M50</f>
        <v>0</v>
      </c>
      <c r="P54" s="560"/>
      <c r="Q54" s="560"/>
      <c r="R54" s="560"/>
      <c r="S54" s="560"/>
      <c r="T54" s="560"/>
      <c r="U54" s="560"/>
    </row>
    <row r="55" spans="1:21" ht="18" customHeight="1" x14ac:dyDescent="0.3">
      <c r="A55" s="510"/>
      <c r="B55" s="510"/>
      <c r="C55" s="510"/>
      <c r="D55" s="58">
        <f>KASIM!B51</f>
        <v>0</v>
      </c>
      <c r="E55" s="61">
        <f>KASIM!C51</f>
        <v>0</v>
      </c>
      <c r="F55" s="62">
        <f>KASIM!D51</f>
        <v>0</v>
      </c>
      <c r="G55" s="58">
        <f>KASIM!E51</f>
        <v>0</v>
      </c>
      <c r="H55" s="61">
        <f>KASIM!F51</f>
        <v>0</v>
      </c>
      <c r="I55" s="63">
        <f>KASIM!G51</f>
        <v>0</v>
      </c>
      <c r="J55" s="60">
        <f>KASIM!H51</f>
        <v>0</v>
      </c>
      <c r="K55" s="61">
        <f>KASIM!I51</f>
        <v>0</v>
      </c>
      <c r="L55" s="62">
        <f>KASIM!J51</f>
        <v>0</v>
      </c>
      <c r="M55" s="58">
        <f>KASIM!K51</f>
        <v>0</v>
      </c>
      <c r="N55" s="61">
        <f>KASIM!L51</f>
        <v>0</v>
      </c>
      <c r="O55" s="62">
        <f>KASIM!M51</f>
        <v>0</v>
      </c>
      <c r="P55" s="560"/>
      <c r="Q55" s="560"/>
      <c r="R55" s="560"/>
      <c r="S55" s="560"/>
      <c r="T55" s="560"/>
      <c r="U55" s="560"/>
    </row>
    <row r="56" spans="1:21" ht="18" customHeight="1" x14ac:dyDescent="0.3">
      <c r="A56" s="510"/>
      <c r="B56" s="510"/>
      <c r="C56" s="510"/>
      <c r="D56" s="47">
        <f>KASIM!B52</f>
        <v>0</v>
      </c>
      <c r="E56" s="48">
        <f>KASIM!C52</f>
        <v>0</v>
      </c>
      <c r="F56" s="49">
        <f>KASIM!D52</f>
        <v>0</v>
      </c>
      <c r="G56" s="47">
        <f>KASIM!E52</f>
        <v>0</v>
      </c>
      <c r="H56" s="48">
        <f>KASIM!F52</f>
        <v>0</v>
      </c>
      <c r="I56" s="50">
        <f>KASIM!G52</f>
        <v>0</v>
      </c>
      <c r="J56" s="51">
        <f>KASIM!H52</f>
        <v>0</v>
      </c>
      <c r="K56" s="48">
        <f>KASIM!I52</f>
        <v>0</v>
      </c>
      <c r="L56" s="49">
        <f>KASIM!J52</f>
        <v>0</v>
      </c>
      <c r="M56" s="47">
        <f>KASIM!K52</f>
        <v>0</v>
      </c>
      <c r="N56" s="48">
        <f>KASIM!L52</f>
        <v>0</v>
      </c>
      <c r="O56" s="49">
        <f>KASIM!M52</f>
        <v>0</v>
      </c>
      <c r="P56" s="560"/>
      <c r="Q56" s="560"/>
      <c r="R56" s="560"/>
      <c r="S56" s="560"/>
      <c r="T56" s="560"/>
      <c r="U56" s="560"/>
    </row>
    <row r="57" spans="1:21"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94" spans="1:21" x14ac:dyDescent="0.3">
      <c r="I94" s="2" t="s">
        <v>57</v>
      </c>
    </row>
  </sheetData>
  <sheetProtection formatCells="0" formatColumns="0" formatRows="0" insertColumns="0" insertRows="0" insertHyperlinks="0" deleteColumns="0" deleteRows="0" sort="0" autoFilter="0" pivotTables="0"/>
  <mergeCells count="24">
    <mergeCell ref="D59:O59"/>
    <mergeCell ref="D62:O93"/>
    <mergeCell ref="D10:F10"/>
    <mergeCell ref="G10:I10"/>
    <mergeCell ref="J10:L10"/>
    <mergeCell ref="M10:O10"/>
    <mergeCell ref="D57:O57"/>
    <mergeCell ref="D58:O58"/>
    <mergeCell ref="G9:I9"/>
    <mergeCell ref="A1:C93"/>
    <mergeCell ref="D1:O3"/>
    <mergeCell ref="P1:U93"/>
    <mergeCell ref="V1:Y4"/>
    <mergeCell ref="D4:E4"/>
    <mergeCell ref="F4:O4"/>
    <mergeCell ref="D5:E5"/>
    <mergeCell ref="G5:H5"/>
    <mergeCell ref="J5:O9"/>
    <mergeCell ref="D6:E6"/>
    <mergeCell ref="G6:H6"/>
    <mergeCell ref="D7:E7"/>
    <mergeCell ref="G7:H7"/>
    <mergeCell ref="D8:E8"/>
    <mergeCell ref="G8:H8"/>
  </mergeCells>
  <pageMargins left="0.7" right="0.7" top="0.75" bottom="0.75" header="0.3" footer="0.3"/>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4">
    <tabColor theme="2" tint="-0.499984740745262"/>
  </sheetPr>
  <dimension ref="A1:AG202"/>
  <sheetViews>
    <sheetView zoomScaleNormal="100"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41</v>
      </c>
      <c r="O1" s="526"/>
      <c r="P1" s="526"/>
      <c r="Q1" s="526"/>
      <c r="R1" s="525" t="str">
        <f>"("&amp;AYARLAR!N8-1&amp;")"</f>
        <v>(2023)</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4"/>
      <c r="X2" s="15"/>
      <c r="Y2" s="14"/>
      <c r="Z2" s="1"/>
      <c r="AA2" s="16"/>
      <c r="AB2" s="1"/>
      <c r="AC2" s="1"/>
      <c r="AD2" s="1"/>
      <c r="AE2" s="1"/>
      <c r="AF2" s="1"/>
      <c r="AG2" s="1"/>
    </row>
    <row r="3" spans="1:33" ht="24" customHeight="1" x14ac:dyDescent="0.3">
      <c r="A3" s="1"/>
      <c r="B3" s="512">
        <f>SUM(D8:D102)</f>
        <v>0</v>
      </c>
      <c r="C3" s="512"/>
      <c r="D3" s="514" t="s">
        <v>2</v>
      </c>
      <c r="E3" s="516">
        <f>SUM(G8:G202)</f>
        <v>0</v>
      </c>
      <c r="F3" s="516"/>
      <c r="G3" s="518" t="s">
        <v>2</v>
      </c>
      <c r="H3" s="520">
        <f>SUM(J8:J102)</f>
        <v>0</v>
      </c>
      <c r="I3" s="512"/>
      <c r="J3" s="514" t="s">
        <v>2</v>
      </c>
      <c r="K3" s="516">
        <f>SUM(M8:M102)</f>
        <v>0</v>
      </c>
      <c r="L3" s="516"/>
      <c r="M3" s="518" t="s">
        <v>2</v>
      </c>
      <c r="N3" s="523"/>
      <c r="O3" s="523"/>
      <c r="P3" s="524"/>
      <c r="Q3" s="524"/>
      <c r="R3" s="24" t="str">
        <f>AYARLAR!P9</f>
        <v>Bu Ay Kalan Borç</v>
      </c>
      <c r="S3" s="25">
        <f>BORCALACAK!E55</f>
        <v>0</v>
      </c>
      <c r="T3" s="26" t="str">
        <f>AYARLAR!S9</f>
        <v>Bu Ay Kalan Alacak</v>
      </c>
      <c r="U3" s="27">
        <f>BORCALACAK!E111</f>
        <v>0</v>
      </c>
      <c r="V3" s="1"/>
      <c r="W3" s="14"/>
      <c r="X3" s="15"/>
      <c r="Y3" s="14"/>
      <c r="Z3" s="1"/>
      <c r="AA3" s="16"/>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AYARLAR!I17</f>
        <v>0</v>
      </c>
      <c r="Q4" s="539"/>
      <c r="R4" s="28" t="str">
        <f>AYARLAR!P10</f>
        <v>Genel Ödenen Borç</v>
      </c>
      <c r="S4" s="29">
        <f>BORCALACAK!C56</f>
        <v>0</v>
      </c>
      <c r="T4" s="30" t="str">
        <f>AYARLAR!S10</f>
        <v>Genel Alınan Alacak</v>
      </c>
      <c r="U4" s="31">
        <f>BORCALACAK!C112</f>
        <v>0</v>
      </c>
      <c r="V4" s="1"/>
      <c r="W4" s="14"/>
      <c r="X4" s="15"/>
      <c r="Y4" s="14"/>
      <c r="Z4" s="1"/>
      <c r="AA4" s="16"/>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22">
        <f>(P2+P4)</f>
        <v>0</v>
      </c>
      <c r="Q5" s="522"/>
      <c r="R5" s="32" t="str">
        <f>AYARLAR!P11</f>
        <v>Genel Kalan Borç</v>
      </c>
      <c r="S5" s="33">
        <f>BORCALACAK!C57</f>
        <v>0</v>
      </c>
      <c r="T5" s="34" t="str">
        <f>AYARLAR!S11</f>
        <v>Genel Kalan Alacak</v>
      </c>
      <c r="U5" s="35">
        <f>BORCALACAK!C113</f>
        <v>0</v>
      </c>
      <c r="V5" s="1"/>
      <c r="W5" s="14"/>
      <c r="X5" s="15"/>
      <c r="Y5" s="14"/>
      <c r="Z5" s="1"/>
      <c r="AA5" s="16"/>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27" t="str">
        <f>AYARLAR!S12</f>
        <v>ALACAK VERİLERİ</v>
      </c>
      <c r="S6" s="527"/>
      <c r="T6" s="527"/>
      <c r="U6" s="527"/>
      <c r="V6" s="1"/>
      <c r="W6" s="14"/>
      <c r="X6" s="15"/>
      <c r="Y6" s="14"/>
      <c r="Z6" s="1"/>
      <c r="AA6" s="16"/>
      <c r="AB6" s="1"/>
      <c r="AC6" s="1"/>
      <c r="AD6" s="1"/>
      <c r="AE6" s="1"/>
      <c r="AF6" s="1"/>
      <c r="AG6" s="1"/>
    </row>
    <row r="7" spans="1:33" ht="15" customHeight="1" x14ac:dyDescent="0.3">
      <c r="A7" s="1"/>
      <c r="B7" s="36" t="str">
        <f>AYARLAR!B13</f>
        <v>Tarih</v>
      </c>
      <c r="C7" s="37" t="str">
        <f>AYARLAR!C13</f>
        <v>Gelir Adı</v>
      </c>
      <c r="D7" s="37"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8" t="str">
        <f>AYARLAR!L13</f>
        <v>Gider Adı</v>
      </c>
      <c r="M7" s="39" t="str">
        <f>AYARLAR!M13</f>
        <v>Miktar</v>
      </c>
      <c r="N7" s="38" t="str">
        <f>AYARLAR!N13</f>
        <v>Tarih</v>
      </c>
      <c r="O7" s="39" t="str">
        <f>AYARLAR!O13</f>
        <v>Adı</v>
      </c>
      <c r="P7" s="38" t="str">
        <f>AYARLAR!P13</f>
        <v>Ödeme</v>
      </c>
      <c r="Q7" s="39" t="str">
        <f>AYARLAR!Q13</f>
        <v>Kalan</v>
      </c>
      <c r="R7" s="38" t="str">
        <f>AYARLAR!R13</f>
        <v>Tarih</v>
      </c>
      <c r="S7" s="39" t="str">
        <f>AYARLAR!S13</f>
        <v>Adı</v>
      </c>
      <c r="T7" s="38" t="str">
        <f>AYARLAR!T13</f>
        <v>Tahsil</v>
      </c>
      <c r="U7" s="39" t="str">
        <f>AYARLAR!U13</f>
        <v>Kalan</v>
      </c>
      <c r="V7" s="1"/>
      <c r="W7" s="1"/>
      <c r="X7" s="1"/>
      <c r="Y7" s="1"/>
      <c r="Z7" s="1"/>
      <c r="AA7" s="1"/>
      <c r="AB7" s="1"/>
      <c r="AC7" s="1"/>
      <c r="AD7" s="1"/>
      <c r="AE7" s="1"/>
      <c r="AF7" s="1"/>
      <c r="AG7" s="1"/>
    </row>
    <row r="8" spans="1:33" ht="20.100000000000001" customHeight="1" x14ac:dyDescent="0.3">
      <c r="A8" s="1"/>
      <c r="B8" s="253"/>
      <c r="C8" s="254"/>
      <c r="D8" s="255"/>
      <c r="E8" s="260"/>
      <c r="F8" s="261"/>
      <c r="G8" s="262"/>
      <c r="H8" s="253"/>
      <c r="I8" s="256"/>
      <c r="J8" s="255"/>
      <c r="K8" s="260"/>
      <c r="L8" s="261"/>
      <c r="M8" s="262"/>
      <c r="N8" s="283"/>
      <c r="O8" s="284"/>
      <c r="P8" s="285"/>
      <c r="Q8" s="241" t="str">
        <f>IFERROR(VLOOKUP(O8,BORCALACAK!$B$5:$AD$54,4,0),"")</f>
        <v/>
      </c>
      <c r="R8" s="290"/>
      <c r="S8" s="291"/>
      <c r="T8" s="292"/>
      <c r="U8" s="293" t="str">
        <f>IFERROR(VLOOKUP(S8,BORCALACAK!$B$61:$AD$110,4,0),"")</f>
        <v/>
      </c>
      <c r="V8" s="1"/>
      <c r="W8" s="1"/>
      <c r="X8" s="1"/>
      <c r="Y8" s="1"/>
      <c r="Z8" s="1"/>
      <c r="AA8" s="1"/>
      <c r="AB8" s="1"/>
      <c r="AC8" s="1"/>
      <c r="AD8" s="1"/>
      <c r="AE8" s="1"/>
      <c r="AF8" s="1"/>
      <c r="AG8" s="1"/>
    </row>
    <row r="9" spans="1:33" ht="20.100000000000001" customHeight="1" x14ac:dyDescent="0.3">
      <c r="A9" s="1"/>
      <c r="B9" s="257"/>
      <c r="C9" s="258"/>
      <c r="D9" s="259"/>
      <c r="E9" s="263"/>
      <c r="F9" s="264"/>
      <c r="G9" s="265"/>
      <c r="H9" s="257"/>
      <c r="I9" s="258"/>
      <c r="J9" s="259"/>
      <c r="K9" s="263"/>
      <c r="L9" s="264"/>
      <c r="M9" s="265"/>
      <c r="N9" s="286"/>
      <c r="O9" s="287"/>
      <c r="P9" s="288"/>
      <c r="Q9" s="289" t="str">
        <f>IFERROR(VLOOKUP(O9,BORCALACAK!$B$5:$AD$54,4,0),"")</f>
        <v/>
      </c>
      <c r="R9" s="294"/>
      <c r="S9" s="295"/>
      <c r="T9" s="296"/>
      <c r="U9" s="297" t="str">
        <f>IFERROR(VLOOKUP(S9,BORCALACAK!$B$61:$AD$110,4,0),"")</f>
        <v/>
      </c>
      <c r="V9" s="1"/>
      <c r="W9" s="1"/>
      <c r="X9" s="1"/>
      <c r="Y9" s="1"/>
      <c r="Z9" s="1"/>
      <c r="AA9" s="1"/>
      <c r="AB9" s="1"/>
      <c r="AC9" s="1"/>
      <c r="AD9" s="1"/>
      <c r="AE9" s="1"/>
      <c r="AF9" s="1"/>
      <c r="AG9" s="1"/>
    </row>
    <row r="10" spans="1:33" ht="20.100000000000001" customHeight="1" x14ac:dyDescent="0.3">
      <c r="A10" s="1"/>
      <c r="B10" s="253"/>
      <c r="C10" s="254"/>
      <c r="D10" s="255"/>
      <c r="E10" s="260"/>
      <c r="F10" s="261"/>
      <c r="G10" s="262"/>
      <c r="H10" s="253"/>
      <c r="I10" s="256"/>
      <c r="J10" s="255"/>
      <c r="K10" s="260"/>
      <c r="L10" s="261"/>
      <c r="M10" s="262"/>
      <c r="N10" s="283"/>
      <c r="O10" s="284"/>
      <c r="P10" s="285"/>
      <c r="Q10" s="241" t="str">
        <f>IFERROR(VLOOKUP(O10,BORCALACAK!$B$5:$AD$54,4,0),"")</f>
        <v/>
      </c>
      <c r="R10" s="290"/>
      <c r="S10" s="291"/>
      <c r="T10" s="292"/>
      <c r="U10" s="293" t="str">
        <f>IFERROR(VLOOKUP(S10,BORCALACAK!$B$61:$AD$110,4,0),"")</f>
        <v/>
      </c>
      <c r="V10" s="1"/>
      <c r="W10" s="1"/>
      <c r="X10" s="1"/>
      <c r="Y10" s="1"/>
      <c r="Z10" s="1"/>
      <c r="AA10" s="1"/>
      <c r="AB10" s="1"/>
      <c r="AC10" s="1"/>
      <c r="AD10" s="1"/>
      <c r="AE10" s="1"/>
      <c r="AF10" s="1"/>
      <c r="AG10" s="1"/>
    </row>
    <row r="11" spans="1:33" ht="20.100000000000001" customHeight="1" x14ac:dyDescent="0.3">
      <c r="A11" s="1"/>
      <c r="B11" s="257"/>
      <c r="C11" s="258"/>
      <c r="D11" s="259"/>
      <c r="E11" s="263"/>
      <c r="F11" s="264"/>
      <c r="G11" s="265"/>
      <c r="H11" s="257"/>
      <c r="I11" s="258"/>
      <c r="J11" s="259"/>
      <c r="K11" s="263"/>
      <c r="L11" s="264"/>
      <c r="M11" s="265"/>
      <c r="N11" s="286"/>
      <c r="O11" s="287"/>
      <c r="P11" s="288"/>
      <c r="Q11" s="289" t="str">
        <f>IFERROR(VLOOKUP(O11,BORCALACAK!$B$5:$AD$54,4,0),"")</f>
        <v/>
      </c>
      <c r="R11" s="294"/>
      <c r="S11" s="295"/>
      <c r="T11" s="296"/>
      <c r="U11" s="297" t="str">
        <f>IFERROR(VLOOKUP(S11,BORCALACAK!$B$61:$AD$110,4,0),"")</f>
        <v/>
      </c>
      <c r="V11" s="1"/>
      <c r="W11" s="1"/>
      <c r="X11" s="1"/>
      <c r="Y11" s="1"/>
      <c r="Z11" s="1"/>
      <c r="AA11" s="1"/>
      <c r="AB11" s="1"/>
      <c r="AC11" s="1"/>
      <c r="AD11" s="1"/>
      <c r="AE11" s="1"/>
      <c r="AF11" s="1"/>
      <c r="AG11" s="1"/>
    </row>
    <row r="12" spans="1:33" ht="20.100000000000001" customHeight="1" x14ac:dyDescent="0.3">
      <c r="A12" s="1"/>
      <c r="B12" s="253"/>
      <c r="C12" s="254"/>
      <c r="D12" s="255"/>
      <c r="E12" s="260"/>
      <c r="F12" s="261"/>
      <c r="G12" s="262"/>
      <c r="H12" s="253"/>
      <c r="I12" s="256"/>
      <c r="J12" s="255"/>
      <c r="K12" s="260"/>
      <c r="L12" s="261"/>
      <c r="M12" s="262"/>
      <c r="N12" s="283"/>
      <c r="O12" s="284"/>
      <c r="P12" s="285"/>
      <c r="Q12" s="241" t="str">
        <f>IFERROR(VLOOKUP(O12,BORCALACAK!$B$5:$AD$54,4,0),"")</f>
        <v/>
      </c>
      <c r="R12" s="290"/>
      <c r="S12" s="291"/>
      <c r="T12" s="292"/>
      <c r="U12" s="293" t="str">
        <f>IFERROR(VLOOKUP(S12,BORCALACAK!$B$61:$AD$110,4,0),"")</f>
        <v/>
      </c>
      <c r="V12" s="1"/>
      <c r="W12" s="1"/>
      <c r="X12" s="1"/>
      <c r="Y12" s="1"/>
      <c r="Z12" s="1"/>
      <c r="AA12" s="1"/>
      <c r="AB12" s="1"/>
      <c r="AC12" s="1"/>
      <c r="AD12" s="1"/>
      <c r="AE12" s="1"/>
      <c r="AF12" s="1"/>
      <c r="AG12" s="1"/>
    </row>
    <row r="13" spans="1:33" ht="20.100000000000001" customHeight="1" x14ac:dyDescent="0.3">
      <c r="A13" s="1"/>
      <c r="B13" s="257"/>
      <c r="C13" s="258"/>
      <c r="D13" s="259"/>
      <c r="E13" s="263"/>
      <c r="F13" s="264"/>
      <c r="G13" s="265"/>
      <c r="H13" s="257"/>
      <c r="I13" s="258"/>
      <c r="J13" s="259"/>
      <c r="K13" s="263"/>
      <c r="L13" s="264"/>
      <c r="M13" s="265"/>
      <c r="N13" s="286"/>
      <c r="O13" s="287"/>
      <c r="P13" s="288"/>
      <c r="Q13" s="289" t="str">
        <f>IFERROR(VLOOKUP(O13,BORCALACAK!$B$5:$AD$54,4,0),"")</f>
        <v/>
      </c>
      <c r="R13" s="294"/>
      <c r="S13" s="295"/>
      <c r="T13" s="296"/>
      <c r="U13" s="297" t="str">
        <f>IFERROR(VLOOKUP(S13,BORCALACAK!$B$61:$AD$110,4,0),"")</f>
        <v/>
      </c>
      <c r="V13" s="1"/>
      <c r="W13" s="1"/>
      <c r="X13" s="1"/>
      <c r="Y13" s="1"/>
      <c r="Z13" s="1"/>
      <c r="AA13" s="1"/>
      <c r="AB13" s="1"/>
      <c r="AC13" s="1"/>
      <c r="AD13" s="1"/>
      <c r="AE13" s="1"/>
      <c r="AF13" s="1"/>
      <c r="AG13" s="1"/>
    </row>
    <row r="14" spans="1:33" ht="20.100000000000001" customHeight="1" x14ac:dyDescent="0.3">
      <c r="A14" s="1"/>
      <c r="B14" s="253"/>
      <c r="C14" s="254"/>
      <c r="D14" s="255"/>
      <c r="E14" s="260"/>
      <c r="F14" s="261"/>
      <c r="G14" s="262"/>
      <c r="H14" s="253"/>
      <c r="I14" s="256"/>
      <c r="J14" s="255"/>
      <c r="K14" s="260"/>
      <c r="L14" s="261"/>
      <c r="M14" s="262"/>
      <c r="N14" s="283"/>
      <c r="O14" s="284"/>
      <c r="P14" s="285"/>
      <c r="Q14" s="241" t="str">
        <f>IFERROR(VLOOKUP(O14,BORCALACAK!$B$5:$AD$54,4,0),"")</f>
        <v/>
      </c>
      <c r="R14" s="290"/>
      <c r="S14" s="291"/>
      <c r="T14" s="292"/>
      <c r="U14" s="293" t="str">
        <f>IFERROR(VLOOKUP(S14,BORCALACAK!$B$61:$AD$110,4,0),"")</f>
        <v/>
      </c>
      <c r="V14" s="1"/>
      <c r="W14" s="1"/>
      <c r="X14" s="1"/>
      <c r="Y14" s="1"/>
      <c r="Z14" s="1"/>
      <c r="AA14" s="1"/>
      <c r="AB14" s="1"/>
      <c r="AC14" s="1"/>
      <c r="AD14" s="1"/>
      <c r="AE14" s="1"/>
      <c r="AF14" s="1"/>
      <c r="AG14" s="1"/>
    </row>
    <row r="15" spans="1:33" ht="20.100000000000001" customHeight="1" x14ac:dyDescent="0.3">
      <c r="A15" s="1"/>
      <c r="B15" s="257"/>
      <c r="C15" s="258"/>
      <c r="D15" s="259"/>
      <c r="E15" s="263"/>
      <c r="F15" s="264"/>
      <c r="G15" s="265"/>
      <c r="H15" s="257"/>
      <c r="I15" s="258"/>
      <c r="J15" s="259"/>
      <c r="K15" s="263"/>
      <c r="L15" s="264"/>
      <c r="M15" s="265"/>
      <c r="N15" s="286"/>
      <c r="O15" s="287"/>
      <c r="P15" s="288"/>
      <c r="Q15" s="289" t="str">
        <f>IFERROR(VLOOKUP(O15,BORCALACAK!$B$5:$AD$54,4,0),"")</f>
        <v/>
      </c>
      <c r="R15" s="294"/>
      <c r="S15" s="295"/>
      <c r="T15" s="296"/>
      <c r="U15" s="297" t="str">
        <f>IFERROR(VLOOKUP(S15,BORCALACAK!$B$61:$AD$110,4,0),"")</f>
        <v/>
      </c>
      <c r="V15" s="1"/>
      <c r="W15" s="1"/>
      <c r="X15" s="1"/>
      <c r="Y15" s="1"/>
      <c r="Z15" s="1"/>
      <c r="AA15" s="1"/>
      <c r="AB15" s="1"/>
      <c r="AC15" s="1"/>
      <c r="AD15" s="1"/>
      <c r="AE15" s="1"/>
      <c r="AF15" s="1"/>
      <c r="AG15" s="1"/>
    </row>
    <row r="16" spans="1:33" ht="20.100000000000001" customHeight="1" x14ac:dyDescent="0.3">
      <c r="A16" s="1"/>
      <c r="B16" s="253"/>
      <c r="C16" s="254"/>
      <c r="D16" s="255"/>
      <c r="E16" s="260"/>
      <c r="F16" s="261"/>
      <c r="G16" s="262"/>
      <c r="H16" s="253"/>
      <c r="I16" s="256"/>
      <c r="J16" s="255"/>
      <c r="K16" s="260"/>
      <c r="L16" s="261"/>
      <c r="M16" s="262"/>
      <c r="N16" s="283"/>
      <c r="O16" s="284"/>
      <c r="P16" s="285"/>
      <c r="Q16" s="241" t="str">
        <f>IFERROR(VLOOKUP(O16,BORCALACAK!$B$5:$AD$54,4,0),"")</f>
        <v/>
      </c>
      <c r="R16" s="290"/>
      <c r="S16" s="291"/>
      <c r="T16" s="292"/>
      <c r="U16" s="293" t="str">
        <f>IFERROR(VLOOKUP(S16,BORCALACAK!$B$61:$AD$110,4,0),"")</f>
        <v/>
      </c>
      <c r="V16" s="1"/>
      <c r="W16" s="1"/>
      <c r="X16" s="1"/>
      <c r="Y16" s="1"/>
      <c r="Z16" s="1"/>
      <c r="AA16" s="1"/>
      <c r="AB16" s="1"/>
      <c r="AC16" s="1"/>
      <c r="AD16" s="1"/>
      <c r="AE16" s="1"/>
      <c r="AF16" s="1"/>
      <c r="AG16" s="1"/>
    </row>
    <row r="17" spans="1:33" ht="20.100000000000001" customHeight="1" x14ac:dyDescent="0.3">
      <c r="A17" s="1"/>
      <c r="B17" s="257"/>
      <c r="C17" s="258"/>
      <c r="D17" s="259"/>
      <c r="E17" s="263"/>
      <c r="F17" s="264"/>
      <c r="G17" s="265"/>
      <c r="H17" s="257"/>
      <c r="I17" s="258"/>
      <c r="J17" s="259"/>
      <c r="K17" s="263"/>
      <c r="L17" s="264"/>
      <c r="M17" s="265"/>
      <c r="N17" s="286"/>
      <c r="O17" s="287"/>
      <c r="P17" s="288"/>
      <c r="Q17" s="289" t="str">
        <f>IFERROR(VLOOKUP(O17,BORCALACAK!$B$5:$AD$54,4,0),"")</f>
        <v/>
      </c>
      <c r="R17" s="294"/>
      <c r="S17" s="295"/>
      <c r="T17" s="296"/>
      <c r="U17" s="297" t="str">
        <f>IFERROR(VLOOKUP(S17,BORCALACAK!$B$61:$AD$110,4,0),"")</f>
        <v/>
      </c>
      <c r="V17" s="1"/>
      <c r="W17" s="1"/>
      <c r="X17" s="1"/>
      <c r="Y17" s="1"/>
      <c r="Z17" s="1"/>
      <c r="AA17" s="1"/>
      <c r="AB17" s="1"/>
      <c r="AC17" s="1"/>
      <c r="AD17" s="1"/>
      <c r="AE17" s="1"/>
      <c r="AF17" s="1"/>
      <c r="AG17" s="1"/>
    </row>
    <row r="18" spans="1:33" ht="20.100000000000001" customHeight="1" x14ac:dyDescent="0.3">
      <c r="A18" s="1"/>
      <c r="B18" s="253"/>
      <c r="C18" s="254"/>
      <c r="D18" s="255"/>
      <c r="E18" s="260"/>
      <c r="F18" s="261"/>
      <c r="G18" s="262"/>
      <c r="H18" s="253"/>
      <c r="I18" s="256"/>
      <c r="J18" s="255"/>
      <c r="K18" s="260"/>
      <c r="L18" s="261"/>
      <c r="M18" s="262"/>
      <c r="N18" s="283"/>
      <c r="O18" s="284"/>
      <c r="P18" s="285"/>
      <c r="Q18" s="241" t="str">
        <f>IFERROR(VLOOKUP(O18,BORCALACAK!$B$5:$AD$54,4,0),"")</f>
        <v/>
      </c>
      <c r="R18" s="290"/>
      <c r="S18" s="291"/>
      <c r="T18" s="292"/>
      <c r="U18" s="293" t="str">
        <f>IFERROR(VLOOKUP(S18,BORCALACAK!$B$61:$AD$110,4,0),"")</f>
        <v/>
      </c>
      <c r="V18" s="1"/>
      <c r="W18" s="1"/>
      <c r="X18" s="1"/>
      <c r="Y18" s="1"/>
      <c r="Z18" s="1"/>
      <c r="AA18" s="1"/>
      <c r="AB18" s="1"/>
      <c r="AC18" s="1"/>
      <c r="AD18" s="1"/>
      <c r="AE18" s="1"/>
      <c r="AF18" s="1"/>
      <c r="AG18" s="1"/>
    </row>
    <row r="19" spans="1:33" ht="20.100000000000001" customHeight="1" x14ac:dyDescent="0.3">
      <c r="A19" s="1"/>
      <c r="B19" s="257"/>
      <c r="C19" s="258"/>
      <c r="D19" s="259"/>
      <c r="E19" s="263"/>
      <c r="F19" s="264"/>
      <c r="G19" s="265"/>
      <c r="H19" s="257"/>
      <c r="I19" s="258"/>
      <c r="J19" s="259"/>
      <c r="K19" s="263"/>
      <c r="L19" s="264"/>
      <c r="M19" s="265"/>
      <c r="N19" s="286"/>
      <c r="O19" s="287"/>
      <c r="P19" s="288"/>
      <c r="Q19" s="289" t="str">
        <f>IFERROR(VLOOKUP(O19,BORCALACAK!$B$5:$AD$54,4,0),"")</f>
        <v/>
      </c>
      <c r="R19" s="294"/>
      <c r="S19" s="295"/>
      <c r="T19" s="296"/>
      <c r="U19" s="297" t="str">
        <f>IFERROR(VLOOKUP(S19,BORCALACAK!$B$61:$AD$110,4,0),"")</f>
        <v/>
      </c>
      <c r="V19" s="1"/>
      <c r="W19" s="1"/>
      <c r="X19" s="1"/>
      <c r="Y19" s="1"/>
      <c r="Z19" s="1"/>
      <c r="AA19" s="1"/>
      <c r="AB19" s="1"/>
      <c r="AC19" s="1"/>
      <c r="AD19" s="1"/>
      <c r="AE19" s="1"/>
      <c r="AF19" s="1"/>
      <c r="AG19" s="1"/>
    </row>
    <row r="20" spans="1:33" ht="20.100000000000001" customHeight="1" x14ac:dyDescent="0.3">
      <c r="A20" s="1"/>
      <c r="B20" s="253"/>
      <c r="C20" s="254"/>
      <c r="D20" s="255"/>
      <c r="E20" s="260"/>
      <c r="F20" s="261"/>
      <c r="G20" s="262"/>
      <c r="H20" s="253"/>
      <c r="I20" s="256"/>
      <c r="J20" s="255"/>
      <c r="K20" s="260"/>
      <c r="L20" s="261"/>
      <c r="M20" s="262"/>
      <c r="N20" s="283"/>
      <c r="O20" s="284"/>
      <c r="P20" s="285"/>
      <c r="Q20" s="241" t="str">
        <f>IFERROR(VLOOKUP(O20,BORCALACAK!$B$5:$AD$54,4,0),"")</f>
        <v/>
      </c>
      <c r="R20" s="290"/>
      <c r="S20" s="291"/>
      <c r="T20" s="292"/>
      <c r="U20" s="293" t="str">
        <f>IFERROR(VLOOKUP(S20,BORCALACAK!$B$61:$AD$110,4,0),"")</f>
        <v/>
      </c>
      <c r="V20" s="1"/>
      <c r="W20" s="1"/>
      <c r="X20" s="1"/>
      <c r="Y20" s="1"/>
      <c r="Z20" s="1"/>
      <c r="AA20" s="1"/>
      <c r="AB20" s="1"/>
      <c r="AC20" s="1"/>
      <c r="AD20" s="1"/>
      <c r="AE20" s="1"/>
      <c r="AF20" s="1"/>
      <c r="AG20" s="1"/>
    </row>
    <row r="21" spans="1:33" ht="20.100000000000001" customHeight="1" x14ac:dyDescent="0.3">
      <c r="A21" s="1"/>
      <c r="B21" s="257"/>
      <c r="C21" s="258"/>
      <c r="D21" s="259"/>
      <c r="E21" s="263"/>
      <c r="F21" s="264"/>
      <c r="G21" s="265"/>
      <c r="H21" s="257"/>
      <c r="I21" s="258"/>
      <c r="J21" s="259"/>
      <c r="K21" s="263"/>
      <c r="L21" s="264"/>
      <c r="M21" s="265"/>
      <c r="N21" s="286"/>
      <c r="O21" s="287"/>
      <c r="P21" s="288"/>
      <c r="Q21" s="289" t="str">
        <f>IFERROR(VLOOKUP(O21,BORCALACAK!$B$5:$AD$54,4,0),"")</f>
        <v/>
      </c>
      <c r="R21" s="294"/>
      <c r="S21" s="295"/>
      <c r="T21" s="296"/>
      <c r="U21" s="297" t="str">
        <f>IFERROR(VLOOKUP(S21,BORCALACAK!$B$61:$AD$110,4,0),"")</f>
        <v/>
      </c>
      <c r="V21" s="1"/>
      <c r="W21" s="1"/>
      <c r="X21" s="1"/>
      <c r="Y21" s="1"/>
      <c r="Z21" s="1"/>
      <c r="AA21" s="1"/>
      <c r="AB21" s="1"/>
      <c r="AC21" s="1"/>
      <c r="AD21" s="1"/>
      <c r="AE21" s="1"/>
      <c r="AF21" s="1"/>
      <c r="AG21" s="1"/>
    </row>
    <row r="22" spans="1:33" ht="20.100000000000001" customHeight="1" x14ac:dyDescent="0.3">
      <c r="A22" s="1"/>
      <c r="B22" s="253"/>
      <c r="C22" s="254"/>
      <c r="D22" s="255"/>
      <c r="E22" s="260"/>
      <c r="F22" s="261"/>
      <c r="G22" s="262"/>
      <c r="H22" s="253"/>
      <c r="I22" s="256"/>
      <c r="J22" s="255"/>
      <c r="K22" s="260"/>
      <c r="L22" s="261"/>
      <c r="M22" s="262"/>
      <c r="N22" s="283"/>
      <c r="O22" s="284"/>
      <c r="P22" s="285"/>
      <c r="Q22" s="241" t="str">
        <f>IFERROR(VLOOKUP(O22,BORCALACAK!$B$5:$AD$54,4,0),"")</f>
        <v/>
      </c>
      <c r="R22" s="290"/>
      <c r="S22" s="291"/>
      <c r="T22" s="292"/>
      <c r="U22" s="293" t="str">
        <f>IFERROR(VLOOKUP(S22,BORCALACAK!$B$61:$AD$110,4,0),"")</f>
        <v/>
      </c>
      <c r="V22" s="1"/>
      <c r="W22" s="1"/>
      <c r="X22" s="1"/>
      <c r="Y22" s="1"/>
      <c r="Z22" s="1"/>
      <c r="AA22" s="1"/>
      <c r="AB22" s="1"/>
      <c r="AC22" s="1"/>
      <c r="AD22" s="1"/>
      <c r="AE22" s="1"/>
      <c r="AF22" s="1"/>
      <c r="AG22" s="1"/>
    </row>
    <row r="23" spans="1:33" ht="20.100000000000001" customHeight="1" x14ac:dyDescent="0.3">
      <c r="A23" s="1"/>
      <c r="B23" s="257"/>
      <c r="C23" s="258"/>
      <c r="D23" s="259"/>
      <c r="E23" s="263"/>
      <c r="F23" s="264"/>
      <c r="G23" s="265"/>
      <c r="H23" s="257"/>
      <c r="I23" s="258"/>
      <c r="J23" s="259"/>
      <c r="K23" s="263"/>
      <c r="L23" s="264"/>
      <c r="M23" s="265"/>
      <c r="N23" s="286"/>
      <c r="O23" s="287"/>
      <c r="P23" s="288"/>
      <c r="Q23" s="289" t="str">
        <f>IFERROR(VLOOKUP(O23,BORCALACAK!$B$5:$AD$54,4,0),"")</f>
        <v/>
      </c>
      <c r="R23" s="294"/>
      <c r="S23" s="295"/>
      <c r="T23" s="296"/>
      <c r="U23" s="297" t="str">
        <f>IFERROR(VLOOKUP(S23,BORCALACAK!$B$61:$AD$110,4,0),"")</f>
        <v/>
      </c>
      <c r="V23" s="1"/>
      <c r="W23" s="1"/>
      <c r="X23" s="1"/>
      <c r="Y23" s="1"/>
      <c r="Z23" s="1"/>
      <c r="AA23" s="1"/>
      <c r="AB23" s="1"/>
      <c r="AC23" s="1"/>
      <c r="AD23" s="1"/>
      <c r="AE23" s="1"/>
      <c r="AF23" s="1"/>
      <c r="AG23" s="1"/>
    </row>
    <row r="24" spans="1:33" ht="20.100000000000001" customHeight="1" x14ac:dyDescent="0.3">
      <c r="A24" s="1"/>
      <c r="B24" s="253"/>
      <c r="C24" s="254"/>
      <c r="D24" s="255"/>
      <c r="E24" s="260"/>
      <c r="F24" s="261"/>
      <c r="G24" s="262"/>
      <c r="H24" s="253"/>
      <c r="I24" s="256"/>
      <c r="J24" s="255"/>
      <c r="K24" s="260"/>
      <c r="L24" s="261"/>
      <c r="M24" s="262"/>
      <c r="N24" s="283"/>
      <c r="O24" s="284"/>
      <c r="P24" s="285"/>
      <c r="Q24" s="241" t="str">
        <f>IFERROR(VLOOKUP(O24,BORCALACAK!$B$5:$AD$54,4,0),"")</f>
        <v/>
      </c>
      <c r="R24" s="290"/>
      <c r="S24" s="291"/>
      <c r="T24" s="292"/>
      <c r="U24" s="293" t="str">
        <f>IFERROR(VLOOKUP(S24,BORCALACAK!$B$61:$AD$110,4,0),"")</f>
        <v/>
      </c>
      <c r="V24" s="1"/>
      <c r="W24" s="1"/>
      <c r="X24" s="1"/>
      <c r="Y24" s="1"/>
      <c r="Z24" s="1"/>
      <c r="AA24" s="1"/>
      <c r="AB24" s="1"/>
      <c r="AC24" s="1"/>
      <c r="AD24" s="1"/>
      <c r="AE24" s="1"/>
      <c r="AF24" s="1"/>
      <c r="AG24" s="1"/>
    </row>
    <row r="25" spans="1:33" ht="20.100000000000001" customHeight="1" x14ac:dyDescent="0.3">
      <c r="A25" s="1"/>
      <c r="B25" s="257"/>
      <c r="C25" s="258"/>
      <c r="D25" s="259"/>
      <c r="E25" s="263"/>
      <c r="F25" s="264"/>
      <c r="G25" s="265"/>
      <c r="H25" s="257"/>
      <c r="I25" s="258"/>
      <c r="J25" s="259"/>
      <c r="K25" s="263"/>
      <c r="L25" s="264"/>
      <c r="M25" s="265"/>
      <c r="N25" s="286"/>
      <c r="O25" s="287"/>
      <c r="P25" s="288"/>
      <c r="Q25" s="289" t="str">
        <f>IFERROR(VLOOKUP(O25,BORCALACAK!$B$5:$AD$54,4,0),"")</f>
        <v/>
      </c>
      <c r="R25" s="294"/>
      <c r="S25" s="295"/>
      <c r="T25" s="296"/>
      <c r="U25" s="297" t="str">
        <f>IFERROR(VLOOKUP(S25,BORCALACAK!$B$61:$AD$110,4,0),"")</f>
        <v/>
      </c>
      <c r="V25" s="1"/>
      <c r="W25" s="1"/>
      <c r="X25" s="1"/>
      <c r="Y25" s="1"/>
      <c r="Z25" s="1"/>
      <c r="AA25" s="1"/>
      <c r="AB25" s="1"/>
      <c r="AC25" s="1"/>
      <c r="AD25" s="1"/>
      <c r="AE25" s="1"/>
      <c r="AF25" s="1"/>
      <c r="AG25" s="1"/>
    </row>
    <row r="26" spans="1:33" ht="20.100000000000001" customHeight="1" x14ac:dyDescent="0.3">
      <c r="A26" s="1"/>
      <c r="B26" s="253"/>
      <c r="C26" s="254"/>
      <c r="D26" s="255"/>
      <c r="E26" s="260"/>
      <c r="F26" s="261"/>
      <c r="G26" s="262"/>
      <c r="H26" s="253"/>
      <c r="I26" s="256"/>
      <c r="J26" s="255"/>
      <c r="K26" s="260"/>
      <c r="L26" s="261"/>
      <c r="M26" s="262"/>
      <c r="N26" s="283"/>
      <c r="O26" s="284"/>
      <c r="P26" s="285"/>
      <c r="Q26" s="241" t="str">
        <f>IFERROR(VLOOKUP(O26,BORCALACAK!$B$5:$AD$54,4,0),"")</f>
        <v/>
      </c>
      <c r="R26" s="290"/>
      <c r="S26" s="291"/>
      <c r="T26" s="292"/>
      <c r="U26" s="293" t="str">
        <f>IFERROR(VLOOKUP(S26,BORCALACAK!$B$61:$AD$110,4,0),"")</f>
        <v/>
      </c>
      <c r="V26" s="1"/>
      <c r="W26" s="1"/>
      <c r="X26" s="1"/>
      <c r="Y26" s="1"/>
      <c r="Z26" s="1"/>
      <c r="AA26" s="1"/>
      <c r="AB26" s="1"/>
      <c r="AC26" s="1"/>
      <c r="AD26" s="1"/>
      <c r="AE26" s="1"/>
      <c r="AF26" s="1"/>
      <c r="AG26" s="1"/>
    </row>
    <row r="27" spans="1:33" ht="20.100000000000001" customHeight="1" x14ac:dyDescent="0.3">
      <c r="A27" s="1"/>
      <c r="B27" s="257"/>
      <c r="C27" s="258"/>
      <c r="D27" s="259"/>
      <c r="E27" s="263"/>
      <c r="F27" s="264"/>
      <c r="G27" s="265"/>
      <c r="H27" s="257"/>
      <c r="I27" s="258"/>
      <c r="J27" s="259"/>
      <c r="K27" s="263"/>
      <c r="L27" s="264"/>
      <c r="M27" s="265"/>
      <c r="N27" s="286"/>
      <c r="O27" s="287"/>
      <c r="P27" s="288"/>
      <c r="Q27" s="289" t="str">
        <f>IFERROR(VLOOKUP(O27,BORCALACAK!$B$5:$AD$54,4,0),"")</f>
        <v/>
      </c>
      <c r="R27" s="294"/>
      <c r="S27" s="295"/>
      <c r="T27" s="296"/>
      <c r="U27" s="297" t="str">
        <f>IFERROR(VLOOKUP(S27,BORCALACAK!$B$61:$AD$110,4,0),"")</f>
        <v/>
      </c>
      <c r="V27" s="1"/>
      <c r="W27" s="1"/>
      <c r="X27" s="1"/>
      <c r="Y27" s="1"/>
      <c r="Z27" s="1"/>
      <c r="AA27" s="1"/>
      <c r="AB27" s="1"/>
      <c r="AC27" s="1"/>
      <c r="AD27" s="1"/>
      <c r="AE27" s="1"/>
      <c r="AF27" s="1"/>
      <c r="AG27" s="1"/>
    </row>
    <row r="28" spans="1:33" ht="20.100000000000001" customHeight="1" x14ac:dyDescent="0.3">
      <c r="A28" s="1"/>
      <c r="B28" s="253"/>
      <c r="C28" s="254"/>
      <c r="D28" s="255"/>
      <c r="E28" s="260"/>
      <c r="F28" s="261"/>
      <c r="G28" s="262"/>
      <c r="H28" s="253"/>
      <c r="I28" s="256"/>
      <c r="J28" s="255"/>
      <c r="K28" s="260"/>
      <c r="L28" s="261"/>
      <c r="M28" s="262"/>
      <c r="N28" s="283"/>
      <c r="O28" s="284"/>
      <c r="P28" s="285"/>
      <c r="Q28" s="241" t="str">
        <f>IFERROR(VLOOKUP(O28,BORCALACAK!$B$5:$AD$54,4,0),"")</f>
        <v/>
      </c>
      <c r="R28" s="290"/>
      <c r="S28" s="291"/>
      <c r="T28" s="292"/>
      <c r="U28" s="293" t="str">
        <f>IFERROR(VLOOKUP(S28,BORCALACAK!$B$61:$AD$110,4,0),"")</f>
        <v/>
      </c>
      <c r="V28" s="1"/>
      <c r="W28" s="1"/>
      <c r="X28" s="1"/>
      <c r="Y28" s="1"/>
      <c r="Z28" s="1"/>
      <c r="AA28" s="1"/>
      <c r="AB28" s="1"/>
      <c r="AC28" s="1"/>
      <c r="AD28" s="1"/>
      <c r="AE28" s="1"/>
      <c r="AF28" s="1"/>
      <c r="AG28" s="1"/>
    </row>
    <row r="29" spans="1:33" ht="20.100000000000001" customHeight="1" x14ac:dyDescent="0.3">
      <c r="A29" s="1"/>
      <c r="B29" s="257"/>
      <c r="C29" s="258"/>
      <c r="D29" s="259"/>
      <c r="E29" s="263"/>
      <c r="F29" s="264"/>
      <c r="G29" s="265"/>
      <c r="H29" s="257"/>
      <c r="I29" s="258"/>
      <c r="J29" s="259"/>
      <c r="K29" s="263"/>
      <c r="L29" s="264"/>
      <c r="M29" s="265"/>
      <c r="N29" s="286"/>
      <c r="O29" s="287"/>
      <c r="P29" s="288"/>
      <c r="Q29" s="289" t="str">
        <f>IFERROR(VLOOKUP(O29,BORCALACAK!$B$5:$AD$54,4,0),"")</f>
        <v/>
      </c>
      <c r="R29" s="294"/>
      <c r="S29" s="295"/>
      <c r="T29" s="296"/>
      <c r="U29" s="297" t="str">
        <f>IFERROR(VLOOKUP(S29,BORCALACAK!$B$61:$AD$110,4,0),"")</f>
        <v/>
      </c>
      <c r="V29" s="1"/>
      <c r="W29" s="1"/>
      <c r="X29" s="1"/>
      <c r="Y29" s="1"/>
      <c r="Z29" s="1"/>
      <c r="AA29" s="1"/>
      <c r="AB29" s="1"/>
      <c r="AC29" s="1"/>
      <c r="AD29" s="1"/>
      <c r="AE29" s="1"/>
      <c r="AF29" s="1"/>
      <c r="AG29" s="1"/>
    </row>
    <row r="30" spans="1:33" ht="20.100000000000001" customHeight="1" x14ac:dyDescent="0.3">
      <c r="A30" s="1"/>
      <c r="B30" s="253"/>
      <c r="C30" s="254"/>
      <c r="D30" s="255"/>
      <c r="E30" s="260"/>
      <c r="F30" s="261"/>
      <c r="G30" s="262"/>
      <c r="H30" s="253"/>
      <c r="I30" s="256"/>
      <c r="J30" s="255"/>
      <c r="K30" s="260"/>
      <c r="L30" s="261"/>
      <c r="M30" s="262"/>
      <c r="N30" s="283"/>
      <c r="O30" s="284"/>
      <c r="P30" s="285"/>
      <c r="Q30" s="241" t="str">
        <f>IFERROR(VLOOKUP(O30,BORCALACAK!$B$5:$AD$54,4,0),"")</f>
        <v/>
      </c>
      <c r="R30" s="290"/>
      <c r="S30" s="291"/>
      <c r="T30" s="292"/>
      <c r="U30" s="293" t="str">
        <f>IFERROR(VLOOKUP(S30,BORCALACAK!$B$61:$AD$110,4,0),"")</f>
        <v/>
      </c>
      <c r="V30" s="1"/>
      <c r="W30" s="1"/>
      <c r="X30" s="1"/>
      <c r="Y30" s="1"/>
      <c r="Z30" s="1"/>
      <c r="AA30" s="1"/>
      <c r="AB30" s="1"/>
      <c r="AC30" s="1"/>
      <c r="AD30" s="1"/>
      <c r="AE30" s="1"/>
      <c r="AF30" s="1"/>
      <c r="AG30" s="1"/>
    </row>
    <row r="31" spans="1:33" ht="20.100000000000001" customHeight="1" x14ac:dyDescent="0.3">
      <c r="A31" s="1"/>
      <c r="B31" s="257"/>
      <c r="C31" s="258"/>
      <c r="D31" s="259"/>
      <c r="E31" s="263"/>
      <c r="F31" s="264"/>
      <c r="G31" s="265"/>
      <c r="H31" s="257"/>
      <c r="I31" s="258"/>
      <c r="J31" s="259"/>
      <c r="K31" s="263"/>
      <c r="L31" s="264"/>
      <c r="M31" s="265"/>
      <c r="N31" s="286"/>
      <c r="O31" s="287"/>
      <c r="P31" s="288"/>
      <c r="Q31" s="289" t="str">
        <f>IFERROR(VLOOKUP(O31,BORCALACAK!$B$5:$AD$54,4,0),"")</f>
        <v/>
      </c>
      <c r="R31" s="294"/>
      <c r="S31" s="295"/>
      <c r="T31" s="296"/>
      <c r="U31" s="297" t="str">
        <f>IFERROR(VLOOKUP(S31,BORCALACAK!$B$61:$AD$110,4,0),"")</f>
        <v/>
      </c>
      <c r="V31" s="1"/>
      <c r="W31" s="1"/>
      <c r="X31" s="1"/>
      <c r="Y31" s="1"/>
      <c r="Z31" s="1"/>
      <c r="AA31" s="1"/>
      <c r="AB31" s="1"/>
      <c r="AC31" s="1"/>
      <c r="AD31" s="1"/>
      <c r="AE31" s="1"/>
      <c r="AF31" s="1"/>
      <c r="AG31" s="1"/>
    </row>
    <row r="32" spans="1:33" ht="20.100000000000001" customHeight="1" x14ac:dyDescent="0.3">
      <c r="A32" s="1"/>
      <c r="B32" s="253"/>
      <c r="C32" s="254"/>
      <c r="D32" s="255"/>
      <c r="E32" s="260"/>
      <c r="F32" s="261"/>
      <c r="G32" s="262"/>
      <c r="H32" s="253"/>
      <c r="I32" s="256"/>
      <c r="J32" s="255"/>
      <c r="K32" s="260"/>
      <c r="L32" s="261"/>
      <c r="M32" s="262"/>
      <c r="N32" s="283"/>
      <c r="O32" s="284"/>
      <c r="P32" s="285"/>
      <c r="Q32" s="241" t="str">
        <f>IFERROR(VLOOKUP(O32,BORCALACAK!$B$5:$AD$54,4,0),"")</f>
        <v/>
      </c>
      <c r="R32" s="290"/>
      <c r="S32" s="291"/>
      <c r="T32" s="292"/>
      <c r="U32" s="293" t="str">
        <f>IFERROR(VLOOKUP(S32,BORCALACAK!$B$61:$AD$110,4,0),"")</f>
        <v/>
      </c>
      <c r="V32" s="1"/>
      <c r="W32" s="1"/>
      <c r="X32" s="1"/>
      <c r="Y32" s="1"/>
      <c r="Z32" s="1"/>
      <c r="AA32" s="1"/>
      <c r="AB32" s="1"/>
      <c r="AC32" s="1"/>
      <c r="AD32" s="1"/>
      <c r="AE32" s="1"/>
      <c r="AF32" s="1"/>
      <c r="AG32" s="1"/>
    </row>
    <row r="33" spans="1:33" ht="20.100000000000001" customHeight="1" x14ac:dyDescent="0.3">
      <c r="A33" s="1"/>
      <c r="B33" s="257"/>
      <c r="C33" s="258"/>
      <c r="D33" s="259"/>
      <c r="E33" s="263"/>
      <c r="F33" s="264"/>
      <c r="G33" s="265"/>
      <c r="H33" s="257"/>
      <c r="I33" s="258"/>
      <c r="J33" s="259"/>
      <c r="K33" s="263"/>
      <c r="L33" s="264"/>
      <c r="M33" s="265"/>
      <c r="N33" s="286"/>
      <c r="O33" s="287"/>
      <c r="P33" s="288"/>
      <c r="Q33" s="289" t="str">
        <f>IFERROR(VLOOKUP(O33,BORCALACAK!$B$5:$AD$54,4,0),"")</f>
        <v/>
      </c>
      <c r="R33" s="294"/>
      <c r="S33" s="295"/>
      <c r="T33" s="296"/>
      <c r="U33" s="297" t="str">
        <f>IFERROR(VLOOKUP(S33,BORCALACAK!$B$61:$AD$110,4,0),"")</f>
        <v/>
      </c>
      <c r="V33" s="1"/>
      <c r="W33" s="1"/>
      <c r="X33" s="1"/>
      <c r="Y33" s="1"/>
      <c r="Z33" s="1"/>
      <c r="AA33" s="1"/>
      <c r="AB33" s="1"/>
      <c r="AC33" s="1"/>
      <c r="AD33" s="1"/>
      <c r="AE33" s="1"/>
      <c r="AF33" s="1"/>
      <c r="AG33" s="1"/>
    </row>
    <row r="34" spans="1:33" ht="20.100000000000001" customHeight="1" x14ac:dyDescent="0.3">
      <c r="A34" s="1"/>
      <c r="B34" s="253"/>
      <c r="C34" s="254"/>
      <c r="D34" s="255"/>
      <c r="E34" s="260"/>
      <c r="F34" s="261"/>
      <c r="G34" s="262"/>
      <c r="H34" s="253"/>
      <c r="I34" s="256"/>
      <c r="J34" s="255"/>
      <c r="K34" s="260"/>
      <c r="L34" s="261"/>
      <c r="M34" s="262"/>
      <c r="N34" s="283"/>
      <c r="O34" s="284"/>
      <c r="P34" s="285"/>
      <c r="Q34" s="241" t="str">
        <f>IFERROR(VLOOKUP(O34,BORCALACAK!$B$5:$AD$54,4,0),"")</f>
        <v/>
      </c>
      <c r="R34" s="290"/>
      <c r="S34" s="291"/>
      <c r="T34" s="292"/>
      <c r="U34" s="293" t="str">
        <f>IFERROR(VLOOKUP(S34,BORCALACAK!$B$61:$AD$110,4,0),"")</f>
        <v/>
      </c>
      <c r="V34" s="1"/>
      <c r="W34" s="1"/>
      <c r="X34" s="1"/>
      <c r="Y34" s="1"/>
      <c r="Z34" s="1"/>
      <c r="AA34" s="1"/>
      <c r="AB34" s="1"/>
      <c r="AC34" s="1"/>
      <c r="AD34" s="1"/>
      <c r="AE34" s="1"/>
      <c r="AF34" s="1"/>
      <c r="AG34" s="1"/>
    </row>
    <row r="35" spans="1:33" ht="20.100000000000001" customHeight="1" x14ac:dyDescent="0.3">
      <c r="A35" s="1"/>
      <c r="B35" s="257"/>
      <c r="C35" s="258"/>
      <c r="D35" s="259"/>
      <c r="E35" s="263"/>
      <c r="F35" s="264"/>
      <c r="G35" s="265"/>
      <c r="H35" s="257"/>
      <c r="I35" s="258"/>
      <c r="J35" s="259"/>
      <c r="K35" s="263"/>
      <c r="L35" s="264"/>
      <c r="M35" s="265"/>
      <c r="N35" s="286"/>
      <c r="O35" s="287"/>
      <c r="P35" s="288"/>
      <c r="Q35" s="289" t="str">
        <f>IFERROR(VLOOKUP(O35,BORCALACAK!$B$5:$AD$54,4,0),"")</f>
        <v/>
      </c>
      <c r="R35" s="294"/>
      <c r="S35" s="295"/>
      <c r="T35" s="296"/>
      <c r="U35" s="297" t="str">
        <f>IFERROR(VLOOKUP(S35,BORCALACAK!$B$61:$AD$110,4,0),"")</f>
        <v/>
      </c>
      <c r="V35" s="1"/>
      <c r="W35" s="1"/>
      <c r="X35" s="1"/>
      <c r="Y35" s="1"/>
      <c r="Z35" s="1"/>
      <c r="AA35" s="1"/>
      <c r="AB35" s="1"/>
      <c r="AC35" s="1"/>
      <c r="AD35" s="1"/>
      <c r="AE35" s="1"/>
      <c r="AF35" s="1"/>
      <c r="AG35" s="1"/>
    </row>
    <row r="36" spans="1:33" ht="20.100000000000001" customHeight="1" x14ac:dyDescent="0.3">
      <c r="A36" s="1"/>
      <c r="B36" s="253"/>
      <c r="C36" s="254"/>
      <c r="D36" s="255"/>
      <c r="E36" s="260"/>
      <c r="F36" s="261"/>
      <c r="G36" s="262"/>
      <c r="H36" s="253"/>
      <c r="I36" s="256"/>
      <c r="J36" s="255"/>
      <c r="K36" s="260"/>
      <c r="L36" s="261"/>
      <c r="M36" s="262"/>
      <c r="N36" s="283"/>
      <c r="O36" s="284"/>
      <c r="P36" s="285"/>
      <c r="Q36" s="241" t="str">
        <f>IFERROR(VLOOKUP(O36,BORCALACAK!$B$5:$AD$54,4,0),"")</f>
        <v/>
      </c>
      <c r="R36" s="290"/>
      <c r="S36" s="291"/>
      <c r="T36" s="292"/>
      <c r="U36" s="293" t="str">
        <f>IFERROR(VLOOKUP(S36,BORCALACAK!$B$61:$AD$110,4,0),"")</f>
        <v/>
      </c>
      <c r="V36" s="1"/>
      <c r="W36" s="1"/>
      <c r="X36" s="1"/>
      <c r="Y36" s="1"/>
      <c r="Z36" s="1"/>
      <c r="AA36" s="1"/>
      <c r="AB36" s="1"/>
      <c r="AC36" s="1"/>
      <c r="AD36" s="1"/>
      <c r="AE36" s="1"/>
      <c r="AF36" s="1"/>
      <c r="AG36" s="1"/>
    </row>
    <row r="37" spans="1:33" ht="20.100000000000001" customHeight="1" x14ac:dyDescent="0.3">
      <c r="A37" s="1"/>
      <c r="B37" s="257"/>
      <c r="C37" s="258"/>
      <c r="D37" s="259"/>
      <c r="E37" s="263"/>
      <c r="F37" s="264"/>
      <c r="G37" s="265"/>
      <c r="H37" s="257"/>
      <c r="I37" s="258"/>
      <c r="J37" s="259"/>
      <c r="K37" s="263"/>
      <c r="L37" s="264"/>
      <c r="M37" s="265"/>
      <c r="N37" s="286"/>
      <c r="O37" s="287"/>
      <c r="P37" s="288"/>
      <c r="Q37" s="289" t="str">
        <f>IFERROR(VLOOKUP(O37,BORCALACAK!$B$5:$AD$54,4,0),"")</f>
        <v/>
      </c>
      <c r="R37" s="294"/>
      <c r="S37" s="295"/>
      <c r="T37" s="296"/>
      <c r="U37" s="297" t="str">
        <f>IFERROR(VLOOKUP(S37,BORCALACAK!$B$61:$AD$110,4,0),"")</f>
        <v/>
      </c>
      <c r="V37" s="1"/>
      <c r="W37" s="1"/>
      <c r="X37" s="1"/>
      <c r="Y37" s="1"/>
      <c r="Z37" s="1"/>
      <c r="AA37" s="1"/>
      <c r="AB37" s="1"/>
      <c r="AC37" s="1"/>
      <c r="AD37" s="1"/>
      <c r="AE37" s="1"/>
      <c r="AF37" s="1"/>
      <c r="AG37" s="1"/>
    </row>
    <row r="38" spans="1:33" ht="20.100000000000001" customHeight="1" x14ac:dyDescent="0.3">
      <c r="A38" s="1"/>
      <c r="B38" s="253"/>
      <c r="C38" s="254"/>
      <c r="D38" s="255"/>
      <c r="E38" s="260"/>
      <c r="F38" s="261"/>
      <c r="G38" s="262"/>
      <c r="H38" s="253"/>
      <c r="I38" s="256"/>
      <c r="J38" s="255"/>
      <c r="K38" s="260"/>
      <c r="L38" s="261"/>
      <c r="M38" s="262"/>
      <c r="N38" s="283"/>
      <c r="O38" s="284"/>
      <c r="P38" s="285"/>
      <c r="Q38" s="241" t="str">
        <f>IFERROR(VLOOKUP(O38,BORCALACAK!$B$5:$AD$54,4,0),"")</f>
        <v/>
      </c>
      <c r="R38" s="290"/>
      <c r="S38" s="291"/>
      <c r="T38" s="292"/>
      <c r="U38" s="293" t="str">
        <f>IFERROR(VLOOKUP(S38,BORCALACAK!$B$61:$AD$110,4,0),"")</f>
        <v/>
      </c>
      <c r="V38" s="1"/>
      <c r="W38" s="1"/>
      <c r="X38" s="1"/>
      <c r="Y38" s="1"/>
      <c r="Z38" s="1"/>
      <c r="AA38" s="1"/>
      <c r="AB38" s="1"/>
      <c r="AC38" s="1"/>
      <c r="AD38" s="1"/>
      <c r="AE38" s="1"/>
      <c r="AF38" s="1"/>
      <c r="AG38" s="1"/>
    </row>
    <row r="39" spans="1:33" ht="20.100000000000001" customHeight="1" x14ac:dyDescent="0.3">
      <c r="A39" s="1"/>
      <c r="B39" s="257"/>
      <c r="C39" s="258"/>
      <c r="D39" s="259"/>
      <c r="E39" s="263"/>
      <c r="F39" s="264"/>
      <c r="G39" s="265"/>
      <c r="H39" s="257"/>
      <c r="I39" s="258"/>
      <c r="J39" s="259"/>
      <c r="K39" s="263"/>
      <c r="L39" s="264"/>
      <c r="M39" s="265"/>
      <c r="N39" s="286"/>
      <c r="O39" s="287"/>
      <c r="P39" s="288"/>
      <c r="Q39" s="289" t="str">
        <f>IFERROR(VLOOKUP(O39,BORCALACAK!$B$5:$AD$54,4,0),"")</f>
        <v/>
      </c>
      <c r="R39" s="294"/>
      <c r="S39" s="295"/>
      <c r="T39" s="296"/>
      <c r="U39" s="297" t="str">
        <f>IFERROR(VLOOKUP(S39,BORCALACAK!$B$61:$AD$110,4,0),"")</f>
        <v/>
      </c>
      <c r="V39" s="1"/>
      <c r="W39" s="1"/>
      <c r="X39" s="1"/>
      <c r="Y39" s="1"/>
      <c r="Z39" s="1"/>
      <c r="AA39" s="1"/>
      <c r="AB39" s="1"/>
      <c r="AC39" s="1"/>
      <c r="AD39" s="1"/>
      <c r="AE39" s="1"/>
      <c r="AF39" s="1"/>
      <c r="AG39" s="1"/>
    </row>
    <row r="40" spans="1:33" ht="20.100000000000001" customHeight="1" x14ac:dyDescent="0.3">
      <c r="A40" s="1"/>
      <c r="B40" s="253"/>
      <c r="C40" s="254"/>
      <c r="D40" s="255"/>
      <c r="E40" s="260"/>
      <c r="F40" s="261"/>
      <c r="G40" s="262"/>
      <c r="H40" s="253"/>
      <c r="I40" s="256"/>
      <c r="J40" s="255"/>
      <c r="K40" s="260"/>
      <c r="L40" s="261"/>
      <c r="M40" s="262"/>
      <c r="N40" s="283"/>
      <c r="O40" s="284"/>
      <c r="P40" s="285"/>
      <c r="Q40" s="241" t="str">
        <f>IFERROR(VLOOKUP(O40,BORCALACAK!$B$5:$AD$54,4,0),"")</f>
        <v/>
      </c>
      <c r="R40" s="290"/>
      <c r="S40" s="291"/>
      <c r="T40" s="292"/>
      <c r="U40" s="293" t="str">
        <f>IFERROR(VLOOKUP(S40,BORCALACAK!$B$61:$AD$110,4,0),"")</f>
        <v/>
      </c>
      <c r="V40" s="1"/>
      <c r="W40" s="1"/>
      <c r="X40" s="1"/>
      <c r="Y40" s="1"/>
      <c r="Z40" s="1"/>
      <c r="AA40" s="1"/>
      <c r="AB40" s="1"/>
      <c r="AC40" s="1"/>
      <c r="AD40" s="1"/>
      <c r="AE40" s="1"/>
      <c r="AF40" s="1"/>
      <c r="AG40" s="1"/>
    </row>
    <row r="41" spans="1:33" ht="20.100000000000001" customHeight="1" x14ac:dyDescent="0.3">
      <c r="A41" s="1"/>
      <c r="B41" s="257"/>
      <c r="C41" s="258"/>
      <c r="D41" s="259"/>
      <c r="E41" s="263"/>
      <c r="F41" s="264"/>
      <c r="G41" s="265"/>
      <c r="H41" s="257"/>
      <c r="I41" s="258"/>
      <c r="J41" s="259"/>
      <c r="K41" s="263"/>
      <c r="L41" s="264"/>
      <c r="M41" s="265"/>
      <c r="N41" s="286"/>
      <c r="O41" s="287"/>
      <c r="P41" s="288"/>
      <c r="Q41" s="289" t="str">
        <f>IFERROR(VLOOKUP(O41,BORCALACAK!$B$5:$AD$54,4,0),"")</f>
        <v/>
      </c>
      <c r="R41" s="294"/>
      <c r="S41" s="295"/>
      <c r="T41" s="296"/>
      <c r="U41" s="297" t="str">
        <f>IFERROR(VLOOKUP(S41,BORCALACAK!$B$61:$AD$110,4,0),"")</f>
        <v/>
      </c>
      <c r="V41" s="1"/>
      <c r="W41" s="1"/>
      <c r="X41" s="1"/>
      <c r="Y41" s="1"/>
      <c r="Z41" s="1"/>
      <c r="AA41" s="1"/>
      <c r="AB41" s="1"/>
      <c r="AC41" s="1"/>
      <c r="AD41" s="1"/>
      <c r="AE41" s="1"/>
      <c r="AF41" s="1"/>
      <c r="AG41" s="1"/>
    </row>
    <row r="42" spans="1:33" ht="20.100000000000001" customHeight="1" x14ac:dyDescent="0.3">
      <c r="A42" s="1"/>
      <c r="B42" s="253"/>
      <c r="C42" s="254"/>
      <c r="D42" s="255"/>
      <c r="E42" s="260"/>
      <c r="F42" s="261"/>
      <c r="G42" s="262"/>
      <c r="H42" s="253"/>
      <c r="I42" s="256"/>
      <c r="J42" s="255"/>
      <c r="K42" s="260"/>
      <c r="L42" s="261"/>
      <c r="M42" s="262"/>
      <c r="N42" s="283"/>
      <c r="O42" s="284"/>
      <c r="P42" s="285"/>
      <c r="Q42" s="241" t="str">
        <f>IFERROR(VLOOKUP(O42,BORCALACAK!$B$5:$AD$54,4,0),"")</f>
        <v/>
      </c>
      <c r="R42" s="290"/>
      <c r="S42" s="291"/>
      <c r="T42" s="292"/>
      <c r="U42" s="293" t="str">
        <f>IFERROR(VLOOKUP(S42,BORCALACAK!$B$61:$AD$110,4,0),"")</f>
        <v/>
      </c>
      <c r="V42" s="1"/>
      <c r="W42" s="1"/>
      <c r="X42" s="1"/>
      <c r="Y42" s="1"/>
      <c r="Z42" s="1"/>
      <c r="AA42" s="1"/>
      <c r="AB42" s="1"/>
      <c r="AC42" s="1"/>
      <c r="AD42" s="1"/>
      <c r="AE42" s="1"/>
      <c r="AF42" s="1"/>
      <c r="AG42" s="1"/>
    </row>
    <row r="43" spans="1:33" ht="20.100000000000001" customHeight="1" x14ac:dyDescent="0.3">
      <c r="A43" s="1"/>
      <c r="B43" s="257"/>
      <c r="C43" s="258"/>
      <c r="D43" s="259"/>
      <c r="E43" s="263"/>
      <c r="F43" s="264"/>
      <c r="G43" s="265"/>
      <c r="H43" s="257"/>
      <c r="I43" s="258"/>
      <c r="J43" s="259"/>
      <c r="K43" s="263"/>
      <c r="L43" s="264"/>
      <c r="M43" s="265"/>
      <c r="N43" s="286"/>
      <c r="O43" s="287"/>
      <c r="P43" s="288"/>
      <c r="Q43" s="289" t="str">
        <f>IFERROR(VLOOKUP(O43,BORCALACAK!$B$5:$AD$54,4,0),"")</f>
        <v/>
      </c>
      <c r="R43" s="294"/>
      <c r="S43" s="295"/>
      <c r="T43" s="296"/>
      <c r="U43" s="297" t="str">
        <f>IFERROR(VLOOKUP(S43,BORCALACAK!$B$61:$AD$110,4,0),"")</f>
        <v/>
      </c>
      <c r="V43" s="1"/>
      <c r="W43" s="1"/>
      <c r="X43" s="1"/>
      <c r="Y43" s="1"/>
      <c r="Z43" s="1"/>
      <c r="AA43" s="1"/>
      <c r="AB43" s="1"/>
      <c r="AC43" s="1"/>
      <c r="AD43" s="1"/>
      <c r="AE43" s="1"/>
      <c r="AF43" s="1"/>
      <c r="AG43" s="1"/>
    </row>
    <row r="44" spans="1:33" ht="20.100000000000001" customHeight="1" x14ac:dyDescent="0.3">
      <c r="A44" s="1"/>
      <c r="B44" s="253"/>
      <c r="C44" s="254"/>
      <c r="D44" s="255"/>
      <c r="E44" s="260"/>
      <c r="F44" s="261"/>
      <c r="G44" s="262"/>
      <c r="H44" s="253"/>
      <c r="I44" s="256"/>
      <c r="J44" s="255"/>
      <c r="K44" s="260"/>
      <c r="L44" s="261"/>
      <c r="M44" s="262"/>
      <c r="N44" s="283"/>
      <c r="O44" s="284"/>
      <c r="P44" s="285"/>
      <c r="Q44" s="241" t="str">
        <f>IFERROR(VLOOKUP(O44,BORCALACAK!$B$5:$AD$54,4,0),"")</f>
        <v/>
      </c>
      <c r="R44" s="290"/>
      <c r="S44" s="291"/>
      <c r="T44" s="292"/>
      <c r="U44" s="293" t="str">
        <f>IFERROR(VLOOKUP(S44,BORCALACAK!$B$61:$AD$110,4,0),"")</f>
        <v/>
      </c>
      <c r="V44" s="1"/>
      <c r="W44" s="1"/>
      <c r="X44" s="1"/>
      <c r="Y44" s="1"/>
      <c r="Z44" s="1"/>
      <c r="AA44" s="1"/>
      <c r="AB44" s="1"/>
      <c r="AC44" s="1"/>
      <c r="AD44" s="1"/>
      <c r="AE44" s="1"/>
      <c r="AF44" s="1"/>
      <c r="AG44" s="1"/>
    </row>
    <row r="45" spans="1:33" ht="20.100000000000001" customHeight="1" x14ac:dyDescent="0.3">
      <c r="A45" s="1"/>
      <c r="B45" s="257"/>
      <c r="C45" s="258"/>
      <c r="D45" s="259"/>
      <c r="E45" s="263"/>
      <c r="F45" s="264"/>
      <c r="G45" s="265"/>
      <c r="H45" s="257"/>
      <c r="I45" s="258"/>
      <c r="J45" s="259"/>
      <c r="K45" s="263"/>
      <c r="L45" s="264"/>
      <c r="M45" s="265"/>
      <c r="N45" s="286"/>
      <c r="O45" s="287"/>
      <c r="P45" s="288"/>
      <c r="Q45" s="289" t="str">
        <f>IFERROR(VLOOKUP(O45,BORCALACAK!$B$5:$AD$54,4,0),"")</f>
        <v/>
      </c>
      <c r="R45" s="294"/>
      <c r="S45" s="295"/>
      <c r="T45" s="296"/>
      <c r="U45" s="297" t="str">
        <f>IFERROR(VLOOKUP(S45,BORCALACAK!$B$61:$AD$110,4,0),"")</f>
        <v/>
      </c>
      <c r="V45" s="1"/>
      <c r="W45" s="1"/>
      <c r="X45" s="1"/>
      <c r="Y45" s="1"/>
      <c r="Z45" s="1"/>
      <c r="AA45" s="1"/>
      <c r="AB45" s="1"/>
      <c r="AC45" s="1"/>
      <c r="AD45" s="1"/>
      <c r="AE45" s="1"/>
      <c r="AF45" s="1"/>
      <c r="AG45" s="1"/>
    </row>
    <row r="46" spans="1:33" ht="20.100000000000001" customHeight="1" x14ac:dyDescent="0.3">
      <c r="A46" s="1"/>
      <c r="B46" s="253"/>
      <c r="C46" s="254"/>
      <c r="D46" s="255"/>
      <c r="E46" s="260"/>
      <c r="F46" s="261"/>
      <c r="G46" s="262"/>
      <c r="H46" s="253"/>
      <c r="I46" s="256"/>
      <c r="J46" s="255"/>
      <c r="K46" s="260"/>
      <c r="L46" s="261"/>
      <c r="M46" s="262"/>
      <c r="N46" s="283"/>
      <c r="O46" s="284"/>
      <c r="P46" s="285"/>
      <c r="Q46" s="241" t="str">
        <f>IFERROR(VLOOKUP(O46,BORCALACAK!$B$5:$AD$54,4,0),"")</f>
        <v/>
      </c>
      <c r="R46" s="290"/>
      <c r="S46" s="291"/>
      <c r="T46" s="292"/>
      <c r="U46" s="293" t="str">
        <f>IFERROR(VLOOKUP(S46,BORCALACAK!$B$61:$AD$110,4,0),"")</f>
        <v/>
      </c>
      <c r="V46" s="1"/>
      <c r="W46" s="1"/>
      <c r="X46" s="1"/>
      <c r="Y46" s="1"/>
      <c r="Z46" s="1"/>
      <c r="AA46" s="1"/>
      <c r="AB46" s="1"/>
      <c r="AC46" s="1"/>
      <c r="AD46" s="1"/>
      <c r="AE46" s="1"/>
      <c r="AF46" s="1"/>
      <c r="AG46" s="1"/>
    </row>
    <row r="47" spans="1:33" ht="20.100000000000001" customHeight="1" x14ac:dyDescent="0.3">
      <c r="A47" s="1"/>
      <c r="B47" s="257"/>
      <c r="C47" s="258"/>
      <c r="D47" s="259"/>
      <c r="E47" s="263"/>
      <c r="F47" s="264"/>
      <c r="G47" s="265"/>
      <c r="H47" s="257"/>
      <c r="I47" s="258"/>
      <c r="J47" s="259"/>
      <c r="K47" s="263"/>
      <c r="L47" s="264"/>
      <c r="M47" s="265"/>
      <c r="N47" s="286"/>
      <c r="O47" s="287"/>
      <c r="P47" s="288"/>
      <c r="Q47" s="289" t="str">
        <f>IFERROR(VLOOKUP(O47,BORCALACAK!$B$5:$AD$54,4,0),"")</f>
        <v/>
      </c>
      <c r="R47" s="294"/>
      <c r="S47" s="295"/>
      <c r="T47" s="296"/>
      <c r="U47" s="297" t="str">
        <f>IFERROR(VLOOKUP(S47,BORCALACAK!$B$61:$AD$110,4,0),"")</f>
        <v/>
      </c>
      <c r="V47" s="1"/>
      <c r="W47" s="1"/>
      <c r="X47" s="1"/>
      <c r="Y47" s="1"/>
      <c r="Z47" s="1"/>
      <c r="AA47" s="1"/>
      <c r="AB47" s="1"/>
      <c r="AC47" s="1"/>
      <c r="AD47" s="1"/>
      <c r="AE47" s="1"/>
      <c r="AF47" s="1"/>
      <c r="AG47" s="1"/>
    </row>
    <row r="48" spans="1:33" ht="20.100000000000001" customHeight="1" x14ac:dyDescent="0.3">
      <c r="A48" s="1"/>
      <c r="B48" s="253"/>
      <c r="C48" s="254"/>
      <c r="D48" s="255"/>
      <c r="E48" s="260"/>
      <c r="F48" s="261"/>
      <c r="G48" s="262"/>
      <c r="H48" s="253"/>
      <c r="I48" s="256"/>
      <c r="J48" s="255"/>
      <c r="K48" s="260"/>
      <c r="L48" s="261"/>
      <c r="M48" s="262"/>
      <c r="N48" s="283"/>
      <c r="O48" s="284"/>
      <c r="P48" s="285"/>
      <c r="Q48" s="241" t="str">
        <f>IFERROR(VLOOKUP(O48,BORCALACAK!$B$5:$AD$54,4,0),"")</f>
        <v/>
      </c>
      <c r="R48" s="290"/>
      <c r="S48" s="291"/>
      <c r="T48" s="292"/>
      <c r="U48" s="293" t="str">
        <f>IFERROR(VLOOKUP(S48,BORCALACAK!$B$61:$AD$110,4,0),"")</f>
        <v/>
      </c>
      <c r="V48" s="1"/>
      <c r="W48" s="1"/>
      <c r="X48" s="1"/>
      <c r="Y48" s="1"/>
      <c r="Z48" s="1"/>
      <c r="AA48" s="1"/>
      <c r="AB48" s="1"/>
      <c r="AC48" s="1"/>
      <c r="AD48" s="1"/>
      <c r="AE48" s="1"/>
      <c r="AF48" s="1"/>
      <c r="AG48" s="1"/>
    </row>
    <row r="49" spans="1:33" ht="20.100000000000001" customHeight="1" x14ac:dyDescent="0.3">
      <c r="A49" s="1"/>
      <c r="B49" s="257"/>
      <c r="C49" s="258"/>
      <c r="D49" s="259"/>
      <c r="E49" s="263"/>
      <c r="F49" s="264"/>
      <c r="G49" s="265"/>
      <c r="H49" s="257"/>
      <c r="I49" s="258"/>
      <c r="J49" s="259"/>
      <c r="K49" s="263"/>
      <c r="L49" s="264"/>
      <c r="M49" s="265"/>
      <c r="N49" s="286"/>
      <c r="O49" s="287"/>
      <c r="P49" s="288"/>
      <c r="Q49" s="289" t="str">
        <f>IFERROR(VLOOKUP(O49,BORCALACAK!$B$5:$AD$54,4,0),"")</f>
        <v/>
      </c>
      <c r="R49" s="294"/>
      <c r="S49" s="295"/>
      <c r="T49" s="296"/>
      <c r="U49" s="297" t="str">
        <f>IFERROR(VLOOKUP(S49,BORCALACAK!$B$61:$AD$110,4,0),"")</f>
        <v/>
      </c>
      <c r="V49" s="1"/>
      <c r="W49" s="1"/>
      <c r="X49" s="1"/>
      <c r="Y49" s="1"/>
      <c r="Z49" s="1"/>
      <c r="AA49" s="1"/>
      <c r="AB49" s="1"/>
      <c r="AC49" s="1"/>
      <c r="AD49" s="1"/>
      <c r="AE49" s="1"/>
      <c r="AF49" s="1"/>
      <c r="AG49" s="1"/>
    </row>
    <row r="50" spans="1:33" ht="20.100000000000001" customHeight="1" x14ac:dyDescent="0.3">
      <c r="A50" s="1"/>
      <c r="B50" s="253"/>
      <c r="C50" s="254"/>
      <c r="D50" s="255"/>
      <c r="E50" s="260"/>
      <c r="F50" s="261"/>
      <c r="G50" s="262"/>
      <c r="H50" s="253"/>
      <c r="I50" s="256"/>
      <c r="J50" s="255"/>
      <c r="K50" s="260"/>
      <c r="L50" s="261"/>
      <c r="M50" s="262"/>
      <c r="N50" s="283"/>
      <c r="O50" s="284"/>
      <c r="P50" s="285"/>
      <c r="Q50" s="241" t="str">
        <f>IFERROR(VLOOKUP(O50,BORCALACAK!$B$5:$AD$54,4,0),"")</f>
        <v/>
      </c>
      <c r="R50" s="290"/>
      <c r="S50" s="291"/>
      <c r="T50" s="292"/>
      <c r="U50" s="293" t="str">
        <f>IFERROR(VLOOKUP(S50,BORCALACAK!$B$61:$AD$110,4,0),"")</f>
        <v/>
      </c>
      <c r="V50" s="1"/>
      <c r="W50" s="1"/>
      <c r="X50" s="1"/>
      <c r="Y50" s="1"/>
      <c r="Z50" s="1"/>
      <c r="AA50" s="1"/>
      <c r="AB50" s="1"/>
      <c r="AC50" s="1"/>
      <c r="AD50" s="1"/>
      <c r="AE50" s="1"/>
      <c r="AF50" s="1"/>
      <c r="AG50" s="1"/>
    </row>
    <row r="51" spans="1:33" ht="20.100000000000001" customHeight="1" x14ac:dyDescent="0.3">
      <c r="A51" s="1"/>
      <c r="B51" s="257"/>
      <c r="C51" s="258"/>
      <c r="D51" s="259"/>
      <c r="E51" s="263"/>
      <c r="F51" s="264"/>
      <c r="G51" s="265"/>
      <c r="H51" s="257"/>
      <c r="I51" s="258"/>
      <c r="J51" s="259"/>
      <c r="K51" s="263"/>
      <c r="L51" s="264"/>
      <c r="M51" s="265"/>
      <c r="N51" s="286"/>
      <c r="O51" s="287"/>
      <c r="P51" s="288"/>
      <c r="Q51" s="289" t="str">
        <f>IFERROR(VLOOKUP(O51,BORCALACAK!$B$5:$AD$54,4,0),"")</f>
        <v/>
      </c>
      <c r="R51" s="294"/>
      <c r="S51" s="295"/>
      <c r="T51" s="296"/>
      <c r="U51" s="297" t="str">
        <f>IFERROR(VLOOKUP(S51,BORCALACAK!$B$61:$AD$110,4,0),"")</f>
        <v/>
      </c>
      <c r="V51" s="1"/>
      <c r="W51" s="1"/>
      <c r="X51" s="1"/>
      <c r="Y51" s="1"/>
      <c r="Z51" s="1"/>
      <c r="AA51" s="1"/>
      <c r="AB51" s="1"/>
      <c r="AC51" s="1"/>
      <c r="AD51" s="1"/>
      <c r="AE51" s="1"/>
      <c r="AF51" s="1"/>
      <c r="AG51" s="1"/>
    </row>
    <row r="52" spans="1:33" ht="20.100000000000001" customHeight="1" x14ac:dyDescent="0.3">
      <c r="A52" s="1"/>
      <c r="B52" s="253"/>
      <c r="C52" s="254"/>
      <c r="D52" s="255"/>
      <c r="E52" s="260"/>
      <c r="F52" s="261"/>
      <c r="G52" s="262"/>
      <c r="H52" s="253"/>
      <c r="I52" s="256"/>
      <c r="J52" s="255"/>
      <c r="K52" s="260"/>
      <c r="L52" s="261"/>
      <c r="M52" s="262"/>
      <c r="N52" s="283"/>
      <c r="O52" s="284"/>
      <c r="P52" s="285"/>
      <c r="Q52" s="241" t="str">
        <f>IFERROR(VLOOKUP(O52,BORCALACAK!$B$5:$AD$54,4,0),"")</f>
        <v/>
      </c>
      <c r="R52" s="290"/>
      <c r="S52" s="291"/>
      <c r="T52" s="292"/>
      <c r="U52" s="293" t="str">
        <f>IFERROR(VLOOKUP(S52,BORCALACAK!$B$61:$AD$110,4,0),"")</f>
        <v/>
      </c>
      <c r="V52" s="1"/>
      <c r="W52" s="1"/>
      <c r="X52" s="1"/>
      <c r="Y52" s="1"/>
      <c r="Z52" s="1"/>
      <c r="AA52" s="1"/>
      <c r="AB52" s="1"/>
      <c r="AC52" s="1"/>
      <c r="AD52" s="1"/>
      <c r="AE52" s="1"/>
      <c r="AF52" s="1"/>
      <c r="AG52" s="1"/>
    </row>
    <row r="53" spans="1:33" ht="20.100000000000001" customHeight="1" x14ac:dyDescent="0.3">
      <c r="A53" s="1"/>
      <c r="B53" s="257"/>
      <c r="C53" s="258"/>
      <c r="D53" s="259"/>
      <c r="E53" s="263"/>
      <c r="F53" s="264"/>
      <c r="G53" s="265"/>
      <c r="H53" s="257"/>
      <c r="I53" s="258"/>
      <c r="J53" s="259"/>
      <c r="K53" s="263"/>
      <c r="L53" s="264"/>
      <c r="M53" s="265"/>
      <c r="N53" s="286"/>
      <c r="O53" s="287"/>
      <c r="P53" s="288"/>
      <c r="Q53" s="289" t="str">
        <f>IFERROR(VLOOKUP(O53,BORCALACAK!$B$5:$AD$54,4,0),"")</f>
        <v/>
      </c>
      <c r="R53" s="294"/>
      <c r="S53" s="295"/>
      <c r="T53" s="296"/>
      <c r="U53" s="297" t="str">
        <f>IFERROR(VLOOKUP(S53,BORCALACAK!$B$61:$AD$110,4,0),"")</f>
        <v/>
      </c>
      <c r="V53" s="1"/>
      <c r="W53" s="1"/>
      <c r="X53" s="1"/>
      <c r="Y53" s="1"/>
      <c r="Z53" s="1"/>
      <c r="AA53" s="1"/>
      <c r="AB53" s="1"/>
      <c r="AC53" s="1"/>
      <c r="AD53" s="1"/>
      <c r="AE53" s="1"/>
      <c r="AF53" s="1"/>
      <c r="AG53" s="1"/>
    </row>
    <row r="54" spans="1:33" ht="20.100000000000001" customHeight="1" x14ac:dyDescent="0.3">
      <c r="A54" s="1"/>
      <c r="B54" s="253"/>
      <c r="C54" s="254"/>
      <c r="D54" s="255"/>
      <c r="E54" s="260"/>
      <c r="F54" s="261"/>
      <c r="G54" s="262"/>
      <c r="H54" s="253"/>
      <c r="I54" s="256"/>
      <c r="J54" s="255"/>
      <c r="K54" s="260"/>
      <c r="L54" s="261"/>
      <c r="M54" s="262"/>
      <c r="N54" s="283"/>
      <c r="O54" s="284"/>
      <c r="P54" s="285"/>
      <c r="Q54" s="241" t="str">
        <f>IFERROR(VLOOKUP(O54,BORCALACAK!$B$5:$AD$54,4,0),"")</f>
        <v/>
      </c>
      <c r="R54" s="290"/>
      <c r="S54" s="291"/>
      <c r="T54" s="292"/>
      <c r="U54" s="293" t="str">
        <f>IFERROR(VLOOKUP(S54,BORCALACAK!$B$61:$AD$110,4,0),"")</f>
        <v/>
      </c>
      <c r="V54" s="1"/>
      <c r="W54" s="1"/>
      <c r="X54" s="1"/>
      <c r="Y54" s="1"/>
      <c r="Z54" s="1"/>
      <c r="AA54" s="1"/>
      <c r="AB54" s="1"/>
      <c r="AC54" s="1"/>
      <c r="AD54" s="1"/>
      <c r="AE54" s="1"/>
      <c r="AF54" s="1"/>
      <c r="AG54" s="1"/>
    </row>
    <row r="55" spans="1:33" ht="20.100000000000001" customHeight="1" x14ac:dyDescent="0.3">
      <c r="A55" s="1"/>
      <c r="B55" s="257"/>
      <c r="C55" s="258"/>
      <c r="D55" s="259"/>
      <c r="E55" s="263"/>
      <c r="F55" s="264"/>
      <c r="G55" s="265"/>
      <c r="H55" s="257"/>
      <c r="I55" s="258"/>
      <c r="J55" s="259"/>
      <c r="K55" s="263"/>
      <c r="L55" s="264"/>
      <c r="M55" s="265"/>
      <c r="N55" s="286"/>
      <c r="O55" s="287"/>
      <c r="P55" s="288"/>
      <c r="Q55" s="289" t="str">
        <f>IFERROR(VLOOKUP(O55,BORCALACAK!$B$5:$AD$54,4,0),"")</f>
        <v/>
      </c>
      <c r="R55" s="294"/>
      <c r="S55" s="295"/>
      <c r="T55" s="296"/>
      <c r="U55" s="297" t="str">
        <f>IFERROR(VLOOKUP(S55,BORCALACAK!$B$61:$AD$110,4,0),"")</f>
        <v/>
      </c>
      <c r="V55" s="1"/>
      <c r="W55" s="1"/>
      <c r="X55" s="1"/>
      <c r="Y55" s="1"/>
      <c r="Z55" s="1"/>
      <c r="AA55" s="1"/>
      <c r="AB55" s="1"/>
      <c r="AC55" s="1"/>
      <c r="AD55" s="1"/>
      <c r="AE55" s="1"/>
      <c r="AF55" s="1"/>
      <c r="AG55" s="1"/>
    </row>
    <row r="56" spans="1:33" ht="20.100000000000001" customHeight="1" x14ac:dyDescent="0.3">
      <c r="A56" s="1"/>
      <c r="B56" s="253"/>
      <c r="C56" s="254"/>
      <c r="D56" s="255"/>
      <c r="E56" s="260"/>
      <c r="F56" s="261"/>
      <c r="G56" s="262"/>
      <c r="H56" s="253"/>
      <c r="I56" s="256"/>
      <c r="J56" s="255"/>
      <c r="K56" s="260"/>
      <c r="L56" s="261"/>
      <c r="M56" s="262"/>
      <c r="N56" s="283"/>
      <c r="O56" s="284"/>
      <c r="P56" s="285"/>
      <c r="Q56" s="241" t="str">
        <f>IFERROR(VLOOKUP(O56,BORCALACAK!$B$5:$AD$54,4,0),"")</f>
        <v/>
      </c>
      <c r="R56" s="290"/>
      <c r="S56" s="291"/>
      <c r="T56" s="292"/>
      <c r="U56" s="293" t="str">
        <f>IFERROR(VLOOKUP(S56,BORCALACAK!$B$61:$AD$110,4,0),"")</f>
        <v/>
      </c>
      <c r="V56" s="1"/>
      <c r="W56" s="1"/>
      <c r="X56" s="1"/>
      <c r="Y56" s="1"/>
      <c r="Z56" s="1"/>
      <c r="AA56" s="1"/>
      <c r="AB56" s="1"/>
      <c r="AC56" s="1"/>
      <c r="AD56" s="1"/>
      <c r="AE56" s="1"/>
      <c r="AF56" s="1"/>
      <c r="AG56" s="1"/>
    </row>
    <row r="57" spans="1:33" ht="20.100000000000001" customHeight="1" x14ac:dyDescent="0.3">
      <c r="A57" s="1"/>
      <c r="B57" s="257"/>
      <c r="C57" s="258"/>
      <c r="D57" s="259"/>
      <c r="E57" s="263"/>
      <c r="F57" s="264"/>
      <c r="G57" s="265"/>
      <c r="H57" s="257"/>
      <c r="I57" s="258"/>
      <c r="J57" s="259"/>
      <c r="K57" s="263"/>
      <c r="L57" s="264"/>
      <c r="M57" s="265"/>
      <c r="N57" s="286"/>
      <c r="O57" s="287"/>
      <c r="P57" s="288"/>
      <c r="Q57" s="289" t="str">
        <f>IFERROR(VLOOKUP(O57,BORCALACAK!$B$5:$AD$54,4,0),"")</f>
        <v/>
      </c>
      <c r="R57" s="294"/>
      <c r="S57" s="295"/>
      <c r="T57" s="296"/>
      <c r="U57" s="297" t="str">
        <f>IFERROR(VLOOKUP(S57,BORCALACAK!$B$61:$AD$110,4,0),"")</f>
        <v/>
      </c>
      <c r="V57" s="1"/>
      <c r="W57" s="1"/>
      <c r="X57" s="1"/>
      <c r="Y57" s="1"/>
      <c r="Z57" s="1"/>
      <c r="AA57" s="1"/>
      <c r="AB57" s="1"/>
      <c r="AC57" s="1"/>
      <c r="AD57" s="1"/>
      <c r="AE57" s="1"/>
      <c r="AF57" s="1"/>
      <c r="AG57" s="1"/>
    </row>
    <row r="58" spans="1:33" ht="20.100000000000001" customHeight="1" x14ac:dyDescent="0.3">
      <c r="A58" s="1"/>
      <c r="B58" s="253"/>
      <c r="C58" s="254"/>
      <c r="D58" s="255"/>
      <c r="E58" s="260"/>
      <c r="F58" s="261"/>
      <c r="G58" s="262"/>
      <c r="H58" s="253"/>
      <c r="I58" s="256"/>
      <c r="J58" s="255"/>
      <c r="K58" s="260"/>
      <c r="L58" s="261"/>
      <c r="M58" s="262"/>
      <c r="N58" s="283"/>
      <c r="O58" s="284"/>
      <c r="P58" s="285"/>
      <c r="Q58" s="241" t="str">
        <f>IFERROR(VLOOKUP(O58,BORCALACAK!$B$5:$AD$54,4,0),"")</f>
        <v/>
      </c>
      <c r="R58" s="290"/>
      <c r="S58" s="291"/>
      <c r="T58" s="292"/>
      <c r="U58" s="293" t="str">
        <f>IFERROR(VLOOKUP(S58,BORCALACAK!$B$61:$AD$110,4,0),"")</f>
        <v/>
      </c>
      <c r="V58" s="1"/>
      <c r="W58" s="1"/>
      <c r="X58" s="1"/>
      <c r="Y58" s="1"/>
      <c r="Z58" s="1"/>
      <c r="AA58" s="1"/>
      <c r="AB58" s="1"/>
      <c r="AC58" s="1"/>
      <c r="AD58" s="1"/>
      <c r="AE58" s="1"/>
      <c r="AF58" s="1"/>
      <c r="AG58" s="1"/>
    </row>
    <row r="59" spans="1:33" ht="20.100000000000001" customHeight="1" x14ac:dyDescent="0.3">
      <c r="A59" s="1"/>
      <c r="B59" s="257"/>
      <c r="C59" s="258"/>
      <c r="D59" s="259"/>
      <c r="E59" s="263"/>
      <c r="F59" s="264"/>
      <c r="G59" s="265"/>
      <c r="H59" s="257"/>
      <c r="I59" s="258"/>
      <c r="J59" s="259"/>
      <c r="K59" s="263"/>
      <c r="L59" s="264"/>
      <c r="M59" s="265"/>
      <c r="N59" s="286"/>
      <c r="O59" s="287"/>
      <c r="P59" s="288"/>
      <c r="Q59" s="289" t="str">
        <f>IFERROR(VLOOKUP(O59,BORCALACAK!$B$5:$AD$54,4,0),"")</f>
        <v/>
      </c>
      <c r="R59" s="294"/>
      <c r="S59" s="295"/>
      <c r="T59" s="296"/>
      <c r="U59" s="297" t="str">
        <f>IFERROR(VLOOKUP(S59,BORCALACAK!$B$61:$AD$110,4,0),"")</f>
        <v/>
      </c>
      <c r="V59" s="1"/>
      <c r="W59" s="1"/>
      <c r="X59" s="1"/>
      <c r="Y59" s="1"/>
      <c r="Z59" s="1"/>
      <c r="AA59" s="1"/>
      <c r="AB59" s="1"/>
      <c r="AC59" s="1"/>
      <c r="AD59" s="1"/>
      <c r="AE59" s="1"/>
      <c r="AF59" s="1"/>
      <c r="AG59" s="1"/>
    </row>
    <row r="60" spans="1:33" ht="20.100000000000001" customHeight="1" x14ac:dyDescent="0.3">
      <c r="A60" s="1"/>
      <c r="B60" s="253"/>
      <c r="C60" s="254"/>
      <c r="D60" s="255"/>
      <c r="E60" s="260"/>
      <c r="F60" s="261"/>
      <c r="G60" s="262"/>
      <c r="H60" s="253"/>
      <c r="I60" s="256"/>
      <c r="J60" s="255"/>
      <c r="K60" s="260"/>
      <c r="L60" s="261"/>
      <c r="M60" s="262"/>
      <c r="N60" s="283"/>
      <c r="O60" s="284"/>
      <c r="P60" s="285"/>
      <c r="Q60" s="241" t="str">
        <f>IFERROR(VLOOKUP(O60,BORCALACAK!$B$5:$AD$54,4,0),"")</f>
        <v/>
      </c>
      <c r="R60" s="290"/>
      <c r="S60" s="291"/>
      <c r="T60" s="292"/>
      <c r="U60" s="293" t="str">
        <f>IFERROR(VLOOKUP(S60,BORCALACAK!$B$61:$AD$110,4,0),"")</f>
        <v/>
      </c>
      <c r="V60" s="1"/>
      <c r="W60" s="1"/>
      <c r="X60" s="1"/>
      <c r="Y60" s="1"/>
      <c r="Z60" s="1"/>
      <c r="AA60" s="1"/>
      <c r="AB60" s="1"/>
      <c r="AC60" s="1"/>
      <c r="AD60" s="1"/>
      <c r="AE60" s="1"/>
      <c r="AF60" s="1"/>
      <c r="AG60" s="1"/>
    </row>
    <row r="61" spans="1:33" ht="20.100000000000001" customHeight="1" x14ac:dyDescent="0.3">
      <c r="A61" s="1"/>
      <c r="B61" s="257"/>
      <c r="C61" s="258"/>
      <c r="D61" s="259"/>
      <c r="E61" s="263"/>
      <c r="F61" s="264"/>
      <c r="G61" s="265"/>
      <c r="H61" s="257"/>
      <c r="I61" s="258"/>
      <c r="J61" s="259"/>
      <c r="K61" s="263"/>
      <c r="L61" s="264"/>
      <c r="M61" s="265"/>
      <c r="N61" s="286"/>
      <c r="O61" s="287"/>
      <c r="P61" s="288"/>
      <c r="Q61" s="289" t="str">
        <f>IFERROR(VLOOKUP(O61,BORCALACAK!$B$5:$AD$54,4,0),"")</f>
        <v/>
      </c>
      <c r="R61" s="294"/>
      <c r="S61" s="295"/>
      <c r="T61" s="296"/>
      <c r="U61" s="297" t="str">
        <f>IFERROR(VLOOKUP(S61,BORCALACAK!$B$61:$AD$110,4,0),"")</f>
        <v/>
      </c>
      <c r="V61" s="1"/>
      <c r="W61" s="1"/>
      <c r="X61" s="1"/>
      <c r="Y61" s="1"/>
      <c r="Z61" s="1"/>
      <c r="AA61" s="1"/>
      <c r="AB61" s="1"/>
      <c r="AC61" s="1"/>
      <c r="AD61" s="1"/>
      <c r="AE61" s="1"/>
      <c r="AF61" s="1"/>
      <c r="AG61" s="1"/>
    </row>
    <row r="62" spans="1:33" ht="20.100000000000001" customHeight="1" x14ac:dyDescent="0.3">
      <c r="A62" s="1"/>
      <c r="B62" s="253"/>
      <c r="C62" s="254"/>
      <c r="D62" s="255"/>
      <c r="E62" s="260"/>
      <c r="F62" s="261"/>
      <c r="G62" s="262"/>
      <c r="H62" s="253"/>
      <c r="I62" s="256"/>
      <c r="J62" s="255"/>
      <c r="K62" s="260"/>
      <c r="L62" s="261"/>
      <c r="M62" s="262"/>
      <c r="N62" s="283"/>
      <c r="O62" s="284"/>
      <c r="P62" s="285"/>
      <c r="Q62" s="241" t="str">
        <f>IFERROR(VLOOKUP(O62,BORCALACAK!$B$5:$AD$54,4,0),"")</f>
        <v/>
      </c>
      <c r="R62" s="290"/>
      <c r="S62" s="291"/>
      <c r="T62" s="292"/>
      <c r="U62" s="293" t="str">
        <f>IFERROR(VLOOKUP(S62,BORCALACAK!$B$61:$AD$110,4,0),"")</f>
        <v/>
      </c>
      <c r="V62" s="1"/>
      <c r="W62" s="1"/>
      <c r="X62" s="1"/>
      <c r="Y62" s="1"/>
      <c r="Z62" s="1"/>
      <c r="AA62" s="1"/>
      <c r="AB62" s="1"/>
      <c r="AC62" s="1"/>
      <c r="AD62" s="1"/>
      <c r="AE62" s="1"/>
      <c r="AF62" s="1"/>
      <c r="AG62" s="1"/>
    </row>
    <row r="63" spans="1:33" ht="20.100000000000001" customHeight="1" x14ac:dyDescent="0.3">
      <c r="A63" s="1"/>
      <c r="B63" s="257"/>
      <c r="C63" s="258"/>
      <c r="D63" s="259"/>
      <c r="E63" s="263"/>
      <c r="F63" s="264"/>
      <c r="G63" s="265"/>
      <c r="H63" s="257"/>
      <c r="I63" s="258"/>
      <c r="J63" s="259"/>
      <c r="K63" s="263"/>
      <c r="L63" s="264"/>
      <c r="M63" s="265"/>
      <c r="N63" s="286"/>
      <c r="O63" s="287"/>
      <c r="P63" s="288"/>
      <c r="Q63" s="289" t="str">
        <f>IFERROR(VLOOKUP(O63,BORCALACAK!$B$5:$AD$54,4,0),"")</f>
        <v/>
      </c>
      <c r="R63" s="294"/>
      <c r="S63" s="295"/>
      <c r="T63" s="296"/>
      <c r="U63" s="297" t="str">
        <f>IFERROR(VLOOKUP(S63,BORCALACAK!$B$61:$AD$110,4,0),"")</f>
        <v/>
      </c>
      <c r="V63" s="1"/>
      <c r="W63" s="1"/>
      <c r="X63" s="1"/>
      <c r="Y63" s="1"/>
      <c r="Z63" s="1"/>
      <c r="AA63" s="1"/>
      <c r="AB63" s="1"/>
      <c r="AC63" s="1"/>
      <c r="AD63" s="1"/>
      <c r="AE63" s="1"/>
      <c r="AF63" s="1"/>
      <c r="AG63" s="1"/>
    </row>
    <row r="64" spans="1:33" ht="20.100000000000001" customHeight="1" x14ac:dyDescent="0.3">
      <c r="A64" s="1"/>
      <c r="B64" s="253"/>
      <c r="C64" s="254"/>
      <c r="D64" s="255"/>
      <c r="E64" s="260"/>
      <c r="F64" s="261"/>
      <c r="G64" s="262"/>
      <c r="H64" s="253"/>
      <c r="I64" s="256"/>
      <c r="J64" s="255"/>
      <c r="K64" s="260"/>
      <c r="L64" s="261"/>
      <c r="M64" s="262"/>
      <c r="N64" s="283"/>
      <c r="O64" s="284"/>
      <c r="P64" s="285"/>
      <c r="Q64" s="241" t="str">
        <f>IFERROR(VLOOKUP(O64,BORCALACAK!$B$5:$AD$54,4,0),"")</f>
        <v/>
      </c>
      <c r="R64" s="290"/>
      <c r="S64" s="291"/>
      <c r="T64" s="292"/>
      <c r="U64" s="293" t="str">
        <f>IFERROR(VLOOKUP(S64,BORCALACAK!$B$61:$AD$110,4,0),"")</f>
        <v/>
      </c>
      <c r="V64" s="1"/>
      <c r="W64" s="1"/>
      <c r="X64" s="1"/>
      <c r="Y64" s="1"/>
      <c r="Z64" s="1"/>
      <c r="AA64" s="1"/>
      <c r="AB64" s="1"/>
      <c r="AC64" s="1"/>
      <c r="AD64" s="1"/>
      <c r="AE64" s="1"/>
      <c r="AF64" s="1"/>
      <c r="AG64" s="1"/>
    </row>
    <row r="65" spans="1:33" ht="20.100000000000001" customHeight="1" x14ac:dyDescent="0.3">
      <c r="A65" s="1"/>
      <c r="B65" s="257"/>
      <c r="C65" s="258"/>
      <c r="D65" s="259"/>
      <c r="E65" s="263"/>
      <c r="F65" s="264"/>
      <c r="G65" s="265"/>
      <c r="H65" s="257"/>
      <c r="I65" s="258"/>
      <c r="J65" s="259"/>
      <c r="K65" s="263"/>
      <c r="L65" s="264"/>
      <c r="M65" s="265"/>
      <c r="N65" s="286"/>
      <c r="O65" s="287"/>
      <c r="P65" s="288"/>
      <c r="Q65" s="289" t="str">
        <f>IFERROR(VLOOKUP(O65,BORCALACAK!$B$5:$AD$54,4,0),"")</f>
        <v/>
      </c>
      <c r="R65" s="294"/>
      <c r="S65" s="295"/>
      <c r="T65" s="296"/>
      <c r="U65" s="297" t="str">
        <f>IFERROR(VLOOKUP(S65,BORCALACAK!$B$61:$AD$110,4,0),"")</f>
        <v/>
      </c>
      <c r="V65" s="1"/>
      <c r="W65" s="1"/>
      <c r="X65" s="1"/>
      <c r="Y65" s="1"/>
      <c r="Z65" s="1"/>
      <c r="AA65" s="1"/>
      <c r="AB65" s="1"/>
      <c r="AC65" s="1"/>
      <c r="AD65" s="1"/>
      <c r="AE65" s="1"/>
      <c r="AF65" s="1"/>
      <c r="AG65" s="1"/>
    </row>
    <row r="66" spans="1:33" ht="20.100000000000001" customHeight="1" x14ac:dyDescent="0.3">
      <c r="A66" s="1"/>
      <c r="B66" s="253"/>
      <c r="C66" s="254"/>
      <c r="D66" s="255"/>
      <c r="E66" s="260"/>
      <c r="F66" s="261"/>
      <c r="G66" s="262"/>
      <c r="H66" s="253"/>
      <c r="I66" s="256"/>
      <c r="J66" s="255"/>
      <c r="K66" s="260"/>
      <c r="L66" s="261"/>
      <c r="M66" s="262"/>
      <c r="N66" s="283"/>
      <c r="O66" s="284"/>
      <c r="P66" s="285"/>
      <c r="Q66" s="241" t="str">
        <f>IFERROR(VLOOKUP(O66,BORCALACAK!$B$5:$AD$54,4,0),"")</f>
        <v/>
      </c>
      <c r="R66" s="290"/>
      <c r="S66" s="291"/>
      <c r="T66" s="292"/>
      <c r="U66" s="293" t="str">
        <f>IFERROR(VLOOKUP(S66,BORCALACAK!$B$61:$AD$110,4,0),"")</f>
        <v/>
      </c>
      <c r="V66" s="1"/>
      <c r="W66" s="1"/>
      <c r="X66" s="1"/>
      <c r="Y66" s="1"/>
      <c r="Z66" s="1"/>
      <c r="AA66" s="1"/>
      <c r="AB66" s="1"/>
      <c r="AC66" s="1"/>
      <c r="AD66" s="1"/>
      <c r="AE66" s="1"/>
      <c r="AF66" s="1"/>
      <c r="AG66" s="1"/>
    </row>
    <row r="67" spans="1:33" ht="20.100000000000001" customHeight="1" x14ac:dyDescent="0.3">
      <c r="A67" s="1"/>
      <c r="B67" s="257"/>
      <c r="C67" s="258"/>
      <c r="D67" s="259"/>
      <c r="E67" s="263"/>
      <c r="F67" s="264"/>
      <c r="G67" s="265"/>
      <c r="H67" s="257"/>
      <c r="I67" s="258"/>
      <c r="J67" s="259"/>
      <c r="K67" s="263"/>
      <c r="L67" s="264"/>
      <c r="M67" s="265"/>
      <c r="N67" s="286"/>
      <c r="O67" s="287"/>
      <c r="P67" s="288"/>
      <c r="Q67" s="289" t="str">
        <f>IFERROR(VLOOKUP(O67,BORCALACAK!$B$5:$AD$54,4,0),"")</f>
        <v/>
      </c>
      <c r="R67" s="294"/>
      <c r="S67" s="295"/>
      <c r="T67" s="296"/>
      <c r="U67" s="297" t="str">
        <f>IFERROR(VLOOKUP(S67,BORCALACAK!$B$61:$AD$110,4,0),"")</f>
        <v/>
      </c>
      <c r="V67" s="1"/>
      <c r="W67" s="1"/>
      <c r="X67" s="1"/>
      <c r="Y67" s="1"/>
      <c r="Z67" s="1"/>
      <c r="AA67" s="1"/>
      <c r="AB67" s="1"/>
      <c r="AC67" s="1"/>
      <c r="AD67" s="1"/>
      <c r="AE67" s="1"/>
      <c r="AF67" s="1"/>
      <c r="AG67" s="1"/>
    </row>
    <row r="68" spans="1:33" ht="20.100000000000001" customHeight="1" x14ac:dyDescent="0.3">
      <c r="A68" s="1"/>
      <c r="B68" s="253"/>
      <c r="C68" s="254"/>
      <c r="D68" s="255"/>
      <c r="E68" s="260"/>
      <c r="F68" s="261"/>
      <c r="G68" s="262"/>
      <c r="H68" s="253"/>
      <c r="I68" s="256"/>
      <c r="J68" s="255"/>
      <c r="K68" s="260"/>
      <c r="L68" s="261"/>
      <c r="M68" s="262"/>
      <c r="N68" s="283"/>
      <c r="O68" s="284"/>
      <c r="P68" s="285"/>
      <c r="Q68" s="241" t="str">
        <f>IFERROR(VLOOKUP(O68,BORCALACAK!$B$5:$AD$54,4,0),"")</f>
        <v/>
      </c>
      <c r="R68" s="290"/>
      <c r="S68" s="291"/>
      <c r="T68" s="292"/>
      <c r="U68" s="293" t="str">
        <f>IFERROR(VLOOKUP(S68,BORCALACAK!$B$61:$AD$110,4,0),"")</f>
        <v/>
      </c>
      <c r="V68" s="1"/>
      <c r="W68" s="1"/>
      <c r="X68" s="1"/>
      <c r="Y68" s="1"/>
      <c r="Z68" s="1"/>
      <c r="AA68" s="1"/>
      <c r="AB68" s="1"/>
      <c r="AC68" s="1"/>
      <c r="AD68" s="1"/>
      <c r="AE68" s="1"/>
      <c r="AF68" s="1"/>
      <c r="AG68" s="1"/>
    </row>
    <row r="69" spans="1:33" ht="20.100000000000001" customHeight="1" x14ac:dyDescent="0.3">
      <c r="A69" s="1"/>
      <c r="B69" s="257"/>
      <c r="C69" s="258"/>
      <c r="D69" s="259"/>
      <c r="E69" s="263"/>
      <c r="F69" s="264"/>
      <c r="G69" s="265"/>
      <c r="H69" s="257"/>
      <c r="I69" s="258"/>
      <c r="J69" s="259"/>
      <c r="K69" s="263"/>
      <c r="L69" s="264"/>
      <c r="M69" s="265"/>
      <c r="N69" s="286"/>
      <c r="O69" s="287"/>
      <c r="P69" s="288"/>
      <c r="Q69" s="289" t="str">
        <f>IFERROR(VLOOKUP(O69,BORCALACAK!$B$5:$AD$54,4,0),"")</f>
        <v/>
      </c>
      <c r="R69" s="294"/>
      <c r="S69" s="295"/>
      <c r="T69" s="296"/>
      <c r="U69" s="297" t="str">
        <f>IFERROR(VLOOKUP(S69,BORCALACAK!$B$61:$AD$110,4,0),"")</f>
        <v/>
      </c>
      <c r="V69" s="1"/>
      <c r="W69" s="1"/>
      <c r="X69" s="1"/>
      <c r="Y69" s="1"/>
      <c r="Z69" s="1"/>
      <c r="AA69" s="1"/>
      <c r="AB69" s="1"/>
      <c r="AC69" s="1"/>
      <c r="AD69" s="1"/>
      <c r="AE69" s="1"/>
      <c r="AF69" s="1"/>
      <c r="AG69" s="1"/>
    </row>
    <row r="70" spans="1:33" ht="20.100000000000001" customHeight="1" x14ac:dyDescent="0.3">
      <c r="A70" s="1"/>
      <c r="B70" s="253"/>
      <c r="C70" s="254"/>
      <c r="D70" s="255"/>
      <c r="E70" s="260"/>
      <c r="F70" s="261"/>
      <c r="G70" s="262"/>
      <c r="H70" s="253"/>
      <c r="I70" s="256"/>
      <c r="J70" s="255"/>
      <c r="K70" s="260"/>
      <c r="L70" s="261"/>
      <c r="M70" s="262"/>
      <c r="N70" s="283"/>
      <c r="O70" s="284"/>
      <c r="P70" s="285"/>
      <c r="Q70" s="241" t="str">
        <f>IFERROR(VLOOKUP(O70,BORCALACAK!$B$5:$AD$54,4,0),"")</f>
        <v/>
      </c>
      <c r="R70" s="290"/>
      <c r="S70" s="291"/>
      <c r="T70" s="292"/>
      <c r="U70" s="293" t="str">
        <f>IFERROR(VLOOKUP(S70,BORCALACAK!$B$61:$AD$110,4,0),"")</f>
        <v/>
      </c>
      <c r="V70" s="1"/>
      <c r="W70" s="1"/>
      <c r="X70" s="1"/>
      <c r="Y70" s="1"/>
      <c r="Z70" s="1"/>
      <c r="AA70" s="1"/>
      <c r="AB70" s="1"/>
      <c r="AC70" s="1"/>
      <c r="AD70" s="1"/>
      <c r="AE70" s="1"/>
      <c r="AF70" s="1"/>
      <c r="AG70" s="1"/>
    </row>
    <row r="71" spans="1:33" ht="20.100000000000001" customHeight="1" x14ac:dyDescent="0.3">
      <c r="A71" s="1"/>
      <c r="B71" s="257"/>
      <c r="C71" s="258"/>
      <c r="D71" s="259"/>
      <c r="E71" s="263"/>
      <c r="F71" s="264"/>
      <c r="G71" s="265"/>
      <c r="H71" s="257"/>
      <c r="I71" s="258"/>
      <c r="J71" s="259"/>
      <c r="K71" s="263"/>
      <c r="L71" s="264"/>
      <c r="M71" s="265"/>
      <c r="N71" s="286"/>
      <c r="O71" s="287"/>
      <c r="P71" s="288"/>
      <c r="Q71" s="289" t="str">
        <f>IFERROR(VLOOKUP(O71,BORCALACAK!$B$5:$AD$54,4,0),"")</f>
        <v/>
      </c>
      <c r="R71" s="294"/>
      <c r="S71" s="295"/>
      <c r="T71" s="296"/>
      <c r="U71" s="297" t="str">
        <f>IFERROR(VLOOKUP(S71,BORCALACAK!$B$61:$AD$110,4,0),"")</f>
        <v/>
      </c>
      <c r="V71" s="1"/>
      <c r="W71" s="1"/>
      <c r="X71" s="1"/>
      <c r="Y71" s="1"/>
      <c r="Z71" s="1"/>
      <c r="AA71" s="1"/>
      <c r="AB71" s="1"/>
      <c r="AC71" s="1"/>
      <c r="AD71" s="1"/>
      <c r="AE71" s="1"/>
      <c r="AF71" s="1"/>
      <c r="AG71" s="1"/>
    </row>
    <row r="72" spans="1:33" ht="20.100000000000001" customHeight="1" x14ac:dyDescent="0.3">
      <c r="A72" s="1"/>
      <c r="B72" s="253"/>
      <c r="C72" s="254"/>
      <c r="D72" s="255"/>
      <c r="E72" s="260"/>
      <c r="F72" s="261"/>
      <c r="G72" s="262"/>
      <c r="H72" s="253"/>
      <c r="I72" s="256"/>
      <c r="J72" s="255"/>
      <c r="K72" s="260"/>
      <c r="L72" s="261"/>
      <c r="M72" s="262"/>
      <c r="N72" s="283"/>
      <c r="O72" s="284"/>
      <c r="P72" s="285"/>
      <c r="Q72" s="241" t="str">
        <f>IFERROR(VLOOKUP(O72,BORCALACAK!$B$5:$AD$54,4,0),"")</f>
        <v/>
      </c>
      <c r="R72" s="290"/>
      <c r="S72" s="291"/>
      <c r="T72" s="292"/>
      <c r="U72" s="293" t="str">
        <f>IFERROR(VLOOKUP(S72,BORCALACAK!$B$61:$AD$110,4,0),"")</f>
        <v/>
      </c>
      <c r="V72" s="1"/>
      <c r="W72" s="1"/>
      <c r="X72" s="1"/>
      <c r="Y72" s="1"/>
      <c r="Z72" s="1"/>
      <c r="AA72" s="1"/>
      <c r="AB72" s="1"/>
      <c r="AC72" s="1"/>
      <c r="AD72" s="1"/>
      <c r="AE72" s="1"/>
      <c r="AF72" s="1"/>
      <c r="AG72" s="1"/>
    </row>
    <row r="73" spans="1:33" ht="20.100000000000001" customHeight="1" x14ac:dyDescent="0.3">
      <c r="A73" s="1"/>
      <c r="B73" s="257"/>
      <c r="C73" s="258"/>
      <c r="D73" s="259"/>
      <c r="E73" s="263"/>
      <c r="F73" s="264"/>
      <c r="G73" s="265"/>
      <c r="H73" s="257"/>
      <c r="I73" s="258"/>
      <c r="J73" s="259"/>
      <c r="K73" s="263"/>
      <c r="L73" s="264"/>
      <c r="M73" s="265"/>
      <c r="N73" s="286"/>
      <c r="O73" s="287"/>
      <c r="P73" s="288"/>
      <c r="Q73" s="289" t="str">
        <f>IFERROR(VLOOKUP(O73,BORCALACAK!$B$5:$AD$54,4,0),"")</f>
        <v/>
      </c>
      <c r="R73" s="294"/>
      <c r="S73" s="295"/>
      <c r="T73" s="296"/>
      <c r="U73" s="297" t="str">
        <f>IFERROR(VLOOKUP(S73,BORCALACAK!$B$61:$AD$110,4,0),"")</f>
        <v/>
      </c>
      <c r="V73" s="1"/>
      <c r="W73" s="1"/>
      <c r="X73" s="1"/>
      <c r="Y73" s="1"/>
      <c r="Z73" s="1"/>
      <c r="AA73" s="1"/>
      <c r="AB73" s="1"/>
      <c r="AC73" s="1"/>
      <c r="AD73" s="1"/>
      <c r="AE73" s="1"/>
      <c r="AF73" s="1"/>
      <c r="AG73" s="1"/>
    </row>
    <row r="74" spans="1:33" ht="20.100000000000001" customHeight="1" x14ac:dyDescent="0.3">
      <c r="A74" s="1"/>
      <c r="B74" s="253"/>
      <c r="C74" s="254"/>
      <c r="D74" s="255"/>
      <c r="E74" s="260"/>
      <c r="F74" s="261"/>
      <c r="G74" s="262"/>
      <c r="H74" s="253"/>
      <c r="I74" s="256"/>
      <c r="J74" s="255"/>
      <c r="K74" s="260"/>
      <c r="L74" s="261"/>
      <c r="M74" s="262"/>
      <c r="N74" s="283"/>
      <c r="O74" s="284"/>
      <c r="P74" s="285"/>
      <c r="Q74" s="241" t="str">
        <f>IFERROR(VLOOKUP(O74,BORCALACAK!$B$5:$AD$54,4,0),"")</f>
        <v/>
      </c>
      <c r="R74" s="290"/>
      <c r="S74" s="291"/>
      <c r="T74" s="292"/>
      <c r="U74" s="293" t="str">
        <f>IFERROR(VLOOKUP(S74,BORCALACAK!$B$61:$AD$110,4,0),"")</f>
        <v/>
      </c>
      <c r="V74" s="1"/>
      <c r="W74" s="1"/>
      <c r="X74" s="1"/>
      <c r="Y74" s="1"/>
      <c r="Z74" s="1"/>
      <c r="AA74" s="1"/>
      <c r="AB74" s="1"/>
      <c r="AC74" s="1"/>
      <c r="AD74" s="1"/>
      <c r="AE74" s="1"/>
      <c r="AF74" s="1"/>
      <c r="AG74" s="1"/>
    </row>
    <row r="75" spans="1:33" ht="20.100000000000001" customHeight="1" x14ac:dyDescent="0.3">
      <c r="A75" s="1"/>
      <c r="B75" s="257"/>
      <c r="C75" s="258"/>
      <c r="D75" s="259"/>
      <c r="E75" s="263"/>
      <c r="F75" s="264"/>
      <c r="G75" s="265"/>
      <c r="H75" s="257"/>
      <c r="I75" s="258"/>
      <c r="J75" s="259"/>
      <c r="K75" s="263"/>
      <c r="L75" s="264"/>
      <c r="M75" s="265"/>
      <c r="N75" s="286"/>
      <c r="O75" s="287"/>
      <c r="P75" s="288"/>
      <c r="Q75" s="289" t="str">
        <f>IFERROR(VLOOKUP(O75,BORCALACAK!$B$5:$AD$54,4,0),"")</f>
        <v/>
      </c>
      <c r="R75" s="294"/>
      <c r="S75" s="295"/>
      <c r="T75" s="296"/>
      <c r="U75" s="297" t="str">
        <f>IFERROR(VLOOKUP(S75,BORCALACAK!$B$61:$AD$110,4,0),"")</f>
        <v/>
      </c>
      <c r="V75" s="1"/>
      <c r="W75" s="1"/>
      <c r="X75" s="1"/>
      <c r="Y75" s="1"/>
      <c r="Z75" s="1"/>
      <c r="AA75" s="1"/>
      <c r="AB75" s="1"/>
      <c r="AC75" s="1"/>
      <c r="AD75" s="1"/>
      <c r="AE75" s="1"/>
      <c r="AF75" s="1"/>
      <c r="AG75" s="1"/>
    </row>
    <row r="76" spans="1:33" ht="20.100000000000001" customHeight="1" x14ac:dyDescent="0.3">
      <c r="A76" s="1"/>
      <c r="B76" s="253"/>
      <c r="C76" s="254"/>
      <c r="D76" s="255"/>
      <c r="E76" s="260"/>
      <c r="F76" s="261"/>
      <c r="G76" s="262"/>
      <c r="H76" s="253"/>
      <c r="I76" s="256"/>
      <c r="J76" s="255"/>
      <c r="K76" s="260"/>
      <c r="L76" s="261"/>
      <c r="M76" s="262"/>
      <c r="N76" s="283"/>
      <c r="O76" s="284"/>
      <c r="P76" s="285"/>
      <c r="Q76" s="241" t="str">
        <f>IFERROR(VLOOKUP(O76,BORCALACAK!$B$5:$AD$54,4,0),"")</f>
        <v/>
      </c>
      <c r="R76" s="290"/>
      <c r="S76" s="291"/>
      <c r="T76" s="292"/>
      <c r="U76" s="293" t="str">
        <f>IFERROR(VLOOKUP(S76,BORCALACAK!$B$61:$AD$110,4,0),"")</f>
        <v/>
      </c>
      <c r="V76" s="1"/>
      <c r="W76" s="1"/>
      <c r="X76" s="1"/>
      <c r="Y76" s="1"/>
      <c r="Z76" s="1"/>
      <c r="AA76" s="1"/>
      <c r="AB76" s="1"/>
      <c r="AC76" s="1"/>
      <c r="AD76" s="1"/>
      <c r="AE76" s="1"/>
      <c r="AF76" s="1"/>
      <c r="AG76" s="1"/>
    </row>
    <row r="77" spans="1:33" ht="20.100000000000001" customHeight="1" x14ac:dyDescent="0.3">
      <c r="A77" s="1"/>
      <c r="B77" s="257"/>
      <c r="C77" s="258"/>
      <c r="D77" s="259"/>
      <c r="E77" s="263"/>
      <c r="F77" s="264"/>
      <c r="G77" s="265"/>
      <c r="H77" s="257"/>
      <c r="I77" s="258"/>
      <c r="J77" s="259"/>
      <c r="K77" s="263"/>
      <c r="L77" s="264"/>
      <c r="M77" s="265"/>
      <c r="N77" s="286"/>
      <c r="O77" s="287"/>
      <c r="P77" s="288"/>
      <c r="Q77" s="289" t="str">
        <f>IFERROR(VLOOKUP(O77,BORCALACAK!$B$5:$AD$54,4,0),"")</f>
        <v/>
      </c>
      <c r="R77" s="294"/>
      <c r="S77" s="295"/>
      <c r="T77" s="296"/>
      <c r="U77" s="297" t="str">
        <f>IFERROR(VLOOKUP(S77,BORCALACAK!$B$61:$AD$110,4,0),"")</f>
        <v/>
      </c>
      <c r="V77" s="1"/>
      <c r="W77" s="1"/>
      <c r="X77" s="1"/>
      <c r="Y77" s="1"/>
      <c r="Z77" s="1"/>
      <c r="AA77" s="1"/>
      <c r="AB77" s="1"/>
      <c r="AC77" s="1"/>
      <c r="AD77" s="1"/>
      <c r="AE77" s="1"/>
      <c r="AF77" s="1"/>
      <c r="AG77" s="1"/>
    </row>
    <row r="78" spans="1:33" ht="20.100000000000001" customHeight="1" x14ac:dyDescent="0.3">
      <c r="A78" s="1"/>
      <c r="B78" s="253"/>
      <c r="C78" s="254"/>
      <c r="D78" s="255"/>
      <c r="E78" s="260"/>
      <c r="F78" s="261"/>
      <c r="G78" s="262"/>
      <c r="H78" s="253"/>
      <c r="I78" s="256"/>
      <c r="J78" s="255"/>
      <c r="K78" s="260"/>
      <c r="L78" s="261"/>
      <c r="M78" s="262"/>
      <c r="N78" s="283"/>
      <c r="O78" s="284"/>
      <c r="P78" s="285"/>
      <c r="Q78" s="241" t="str">
        <f>IFERROR(VLOOKUP(O78,BORCALACAK!$B$5:$AD$54,4,0),"")</f>
        <v/>
      </c>
      <c r="R78" s="290"/>
      <c r="S78" s="291"/>
      <c r="T78" s="292"/>
      <c r="U78" s="293" t="str">
        <f>IFERROR(VLOOKUP(S78,BORCALACAK!$B$61:$AD$110,4,0),"")</f>
        <v/>
      </c>
      <c r="V78" s="1"/>
      <c r="W78" s="1"/>
      <c r="X78" s="1"/>
      <c r="Y78" s="1"/>
      <c r="Z78" s="1"/>
      <c r="AA78" s="1"/>
      <c r="AB78" s="1"/>
      <c r="AC78" s="1"/>
      <c r="AD78" s="1"/>
      <c r="AE78" s="1"/>
      <c r="AF78" s="1"/>
      <c r="AG78" s="1"/>
    </row>
    <row r="79" spans="1:33" ht="20.100000000000001" customHeight="1" x14ac:dyDescent="0.3">
      <c r="A79" s="1"/>
      <c r="B79" s="257"/>
      <c r="C79" s="258"/>
      <c r="D79" s="259"/>
      <c r="E79" s="263"/>
      <c r="F79" s="264"/>
      <c r="G79" s="265"/>
      <c r="H79" s="257"/>
      <c r="I79" s="258"/>
      <c r="J79" s="259"/>
      <c r="K79" s="263"/>
      <c r="L79" s="264"/>
      <c r="M79" s="265"/>
      <c r="N79" s="286"/>
      <c r="O79" s="287"/>
      <c r="P79" s="288"/>
      <c r="Q79" s="289" t="str">
        <f>IFERROR(VLOOKUP(O79,BORCALACAK!$B$5:$AD$54,4,0),"")</f>
        <v/>
      </c>
      <c r="R79" s="294"/>
      <c r="S79" s="295"/>
      <c r="T79" s="296"/>
      <c r="U79" s="297" t="str">
        <f>IFERROR(VLOOKUP(S79,BORCALACAK!$B$61:$AD$110,4,0),"")</f>
        <v/>
      </c>
      <c r="V79" s="1"/>
      <c r="W79" s="1"/>
      <c r="X79" s="1"/>
      <c r="Y79" s="1"/>
      <c r="Z79" s="1"/>
      <c r="AA79" s="1"/>
      <c r="AB79" s="1"/>
      <c r="AC79" s="1"/>
      <c r="AD79" s="1"/>
      <c r="AE79" s="1"/>
      <c r="AF79" s="1"/>
      <c r="AG79" s="1"/>
    </row>
    <row r="80" spans="1:33" ht="20.100000000000001" customHeight="1" x14ac:dyDescent="0.3">
      <c r="A80" s="1"/>
      <c r="B80" s="253"/>
      <c r="C80" s="254"/>
      <c r="D80" s="255"/>
      <c r="E80" s="260"/>
      <c r="F80" s="261"/>
      <c r="G80" s="262"/>
      <c r="H80" s="253"/>
      <c r="I80" s="256"/>
      <c r="J80" s="255"/>
      <c r="K80" s="260"/>
      <c r="L80" s="261"/>
      <c r="M80" s="262"/>
      <c r="N80" s="283"/>
      <c r="O80" s="284"/>
      <c r="P80" s="285"/>
      <c r="Q80" s="241" t="str">
        <f>IFERROR(VLOOKUP(O80,BORCALACAK!$B$5:$AD$54,4,0),"")</f>
        <v/>
      </c>
      <c r="R80" s="290"/>
      <c r="S80" s="291"/>
      <c r="T80" s="292"/>
      <c r="U80" s="293" t="str">
        <f>IFERROR(VLOOKUP(S80,BORCALACAK!$B$61:$AD$110,4,0),"")</f>
        <v/>
      </c>
      <c r="V80" s="1"/>
      <c r="W80" s="1"/>
      <c r="X80" s="1"/>
      <c r="Y80" s="1"/>
      <c r="Z80" s="1"/>
      <c r="AA80" s="1"/>
      <c r="AB80" s="1"/>
      <c r="AC80" s="1"/>
      <c r="AD80" s="1"/>
      <c r="AE80" s="1"/>
      <c r="AF80" s="1"/>
      <c r="AG80" s="1"/>
    </row>
    <row r="81" spans="1:33" ht="20.100000000000001" customHeight="1" x14ac:dyDescent="0.3">
      <c r="A81" s="1"/>
      <c r="B81" s="257"/>
      <c r="C81" s="258"/>
      <c r="D81" s="259"/>
      <c r="E81" s="263"/>
      <c r="F81" s="264"/>
      <c r="G81" s="265"/>
      <c r="H81" s="257"/>
      <c r="I81" s="258"/>
      <c r="J81" s="259"/>
      <c r="K81" s="263"/>
      <c r="L81" s="264"/>
      <c r="M81" s="265"/>
      <c r="N81" s="286"/>
      <c r="O81" s="287"/>
      <c r="P81" s="288"/>
      <c r="Q81" s="289" t="str">
        <f>IFERROR(VLOOKUP(O81,BORCALACAK!$B$5:$AD$54,4,0),"")</f>
        <v/>
      </c>
      <c r="R81" s="294"/>
      <c r="S81" s="295"/>
      <c r="T81" s="296"/>
      <c r="U81" s="297" t="str">
        <f>IFERROR(VLOOKUP(S81,BORCALACAK!$B$61:$AD$110,4,0),"")</f>
        <v/>
      </c>
      <c r="V81" s="1"/>
      <c r="W81" s="1"/>
      <c r="X81" s="1"/>
      <c r="Y81" s="1"/>
      <c r="Z81" s="1"/>
      <c r="AA81" s="1"/>
      <c r="AB81" s="1"/>
      <c r="AC81" s="1"/>
      <c r="AD81" s="1"/>
      <c r="AE81" s="1"/>
      <c r="AF81" s="1"/>
      <c r="AG81" s="1"/>
    </row>
    <row r="82" spans="1:33" ht="20.100000000000001" customHeight="1" x14ac:dyDescent="0.3">
      <c r="A82" s="1"/>
      <c r="B82" s="253"/>
      <c r="C82" s="254"/>
      <c r="D82" s="255"/>
      <c r="E82" s="260"/>
      <c r="F82" s="261"/>
      <c r="G82" s="262"/>
      <c r="H82" s="253"/>
      <c r="I82" s="256"/>
      <c r="J82" s="255"/>
      <c r="K82" s="260"/>
      <c r="L82" s="261"/>
      <c r="M82" s="262"/>
      <c r="N82" s="283"/>
      <c r="O82" s="284"/>
      <c r="P82" s="285"/>
      <c r="Q82" s="241" t="str">
        <f>IFERROR(VLOOKUP(O82,BORCALACAK!$B$5:$AD$54,4,0),"")</f>
        <v/>
      </c>
      <c r="R82" s="290"/>
      <c r="S82" s="291"/>
      <c r="T82" s="292"/>
      <c r="U82" s="293" t="str">
        <f>IFERROR(VLOOKUP(S82,BORCALACAK!$B$61:$AD$110,4,0),"")</f>
        <v/>
      </c>
      <c r="V82" s="1"/>
      <c r="W82" s="1"/>
      <c r="X82" s="1"/>
      <c r="Y82" s="1"/>
      <c r="Z82" s="1"/>
      <c r="AA82" s="1"/>
      <c r="AB82" s="1"/>
      <c r="AC82" s="1"/>
      <c r="AD82" s="1"/>
      <c r="AE82" s="1"/>
      <c r="AF82" s="1"/>
      <c r="AG82" s="1"/>
    </row>
    <row r="83" spans="1:33" ht="20.100000000000001" customHeight="1" x14ac:dyDescent="0.3">
      <c r="A83" s="1"/>
      <c r="B83" s="257"/>
      <c r="C83" s="258"/>
      <c r="D83" s="259"/>
      <c r="E83" s="263"/>
      <c r="F83" s="264"/>
      <c r="G83" s="265"/>
      <c r="H83" s="257"/>
      <c r="I83" s="258"/>
      <c r="J83" s="259"/>
      <c r="K83" s="263"/>
      <c r="L83" s="264"/>
      <c r="M83" s="265"/>
      <c r="N83" s="286"/>
      <c r="O83" s="287"/>
      <c r="P83" s="288"/>
      <c r="Q83" s="289" t="str">
        <f>IFERROR(VLOOKUP(O83,BORCALACAK!$B$5:$AD$54,4,0),"")</f>
        <v/>
      </c>
      <c r="R83" s="294"/>
      <c r="S83" s="295"/>
      <c r="T83" s="296"/>
      <c r="U83" s="297" t="str">
        <f>IFERROR(VLOOKUP(S83,BORCALACAK!$B$61:$AD$110,4,0),"")</f>
        <v/>
      </c>
      <c r="V83" s="1"/>
      <c r="W83" s="1"/>
      <c r="X83" s="1"/>
      <c r="Y83" s="1"/>
      <c r="Z83" s="1"/>
      <c r="AA83" s="1"/>
      <c r="AB83" s="1"/>
      <c r="AC83" s="1"/>
      <c r="AD83" s="1"/>
      <c r="AE83" s="1"/>
      <c r="AF83" s="1"/>
      <c r="AG83" s="1"/>
    </row>
    <row r="84" spans="1:33" ht="20.100000000000001" customHeight="1" x14ac:dyDescent="0.3">
      <c r="A84" s="1"/>
      <c r="B84" s="253"/>
      <c r="C84" s="254"/>
      <c r="D84" s="255"/>
      <c r="E84" s="260"/>
      <c r="F84" s="261"/>
      <c r="G84" s="262"/>
      <c r="H84" s="253"/>
      <c r="I84" s="256"/>
      <c r="J84" s="255"/>
      <c r="K84" s="260"/>
      <c r="L84" s="261"/>
      <c r="M84" s="262"/>
      <c r="N84" s="283"/>
      <c r="O84" s="284"/>
      <c r="P84" s="285"/>
      <c r="Q84" s="241" t="str">
        <f>IFERROR(VLOOKUP(O84,BORCALACAK!$B$5:$AD$54,4,0),"")</f>
        <v/>
      </c>
      <c r="R84" s="290"/>
      <c r="S84" s="291"/>
      <c r="T84" s="292"/>
      <c r="U84" s="293" t="str">
        <f>IFERROR(VLOOKUP(S84,BORCALACAK!$B$61:$AD$110,4,0),"")</f>
        <v/>
      </c>
      <c r="V84" s="1"/>
      <c r="W84" s="1"/>
      <c r="X84" s="1"/>
      <c r="Y84" s="1"/>
      <c r="Z84" s="1"/>
      <c r="AA84" s="1"/>
      <c r="AB84" s="1"/>
      <c r="AC84" s="1"/>
      <c r="AD84" s="1"/>
      <c r="AE84" s="1"/>
      <c r="AF84" s="1"/>
      <c r="AG84" s="1"/>
    </row>
    <row r="85" spans="1:33" ht="20.100000000000001" customHeight="1" x14ac:dyDescent="0.3">
      <c r="A85" s="1"/>
      <c r="B85" s="257"/>
      <c r="C85" s="258"/>
      <c r="D85" s="259"/>
      <c r="E85" s="263"/>
      <c r="F85" s="264"/>
      <c r="G85" s="265"/>
      <c r="H85" s="257"/>
      <c r="I85" s="258"/>
      <c r="J85" s="259"/>
      <c r="K85" s="263"/>
      <c r="L85" s="264"/>
      <c r="M85" s="265"/>
      <c r="N85" s="286"/>
      <c r="O85" s="287"/>
      <c r="P85" s="288"/>
      <c r="Q85" s="289" t="str">
        <f>IFERROR(VLOOKUP(O85,BORCALACAK!$B$5:$AD$54,4,0),"")</f>
        <v/>
      </c>
      <c r="R85" s="294"/>
      <c r="S85" s="295"/>
      <c r="T85" s="296"/>
      <c r="U85" s="297" t="str">
        <f>IFERROR(VLOOKUP(S85,BORCALACAK!$B$61:$AD$110,4,0),"")</f>
        <v/>
      </c>
      <c r="V85" s="1"/>
      <c r="W85" s="1"/>
      <c r="X85" s="1"/>
      <c r="Y85" s="1"/>
      <c r="Z85" s="1"/>
      <c r="AA85" s="1"/>
      <c r="AB85" s="1"/>
      <c r="AC85" s="1"/>
      <c r="AD85" s="1"/>
      <c r="AE85" s="1"/>
      <c r="AF85" s="1"/>
      <c r="AG85" s="1"/>
    </row>
    <row r="86" spans="1:33" ht="20.100000000000001" customHeight="1" x14ac:dyDescent="0.3">
      <c r="A86" s="1"/>
      <c r="B86" s="253"/>
      <c r="C86" s="254"/>
      <c r="D86" s="255"/>
      <c r="E86" s="260"/>
      <c r="F86" s="261"/>
      <c r="G86" s="262"/>
      <c r="H86" s="253"/>
      <c r="I86" s="256"/>
      <c r="J86" s="255"/>
      <c r="K86" s="260"/>
      <c r="L86" s="261"/>
      <c r="M86" s="262"/>
      <c r="N86" s="283"/>
      <c r="O86" s="284"/>
      <c r="P86" s="285"/>
      <c r="Q86" s="241" t="str">
        <f>IFERROR(VLOOKUP(O86,BORCALACAK!$B$5:$AD$54,4,0),"")</f>
        <v/>
      </c>
      <c r="R86" s="290"/>
      <c r="S86" s="291"/>
      <c r="T86" s="292"/>
      <c r="U86" s="293" t="str">
        <f>IFERROR(VLOOKUP(S86,BORCALACAK!$B$61:$AD$110,4,0),"")</f>
        <v/>
      </c>
      <c r="V86" s="1"/>
      <c r="W86" s="1"/>
      <c r="X86" s="1"/>
      <c r="Y86" s="1"/>
      <c r="Z86" s="1"/>
      <c r="AA86" s="1"/>
      <c r="AB86" s="1"/>
      <c r="AC86" s="1"/>
      <c r="AD86" s="1"/>
      <c r="AE86" s="1"/>
      <c r="AF86" s="1"/>
      <c r="AG86" s="1"/>
    </row>
    <row r="87" spans="1:33" ht="20.100000000000001" customHeight="1" x14ac:dyDescent="0.3">
      <c r="A87" s="1"/>
      <c r="B87" s="257"/>
      <c r="C87" s="258"/>
      <c r="D87" s="259"/>
      <c r="E87" s="263"/>
      <c r="F87" s="264"/>
      <c r="G87" s="265"/>
      <c r="H87" s="257"/>
      <c r="I87" s="258"/>
      <c r="J87" s="259"/>
      <c r="K87" s="263"/>
      <c r="L87" s="264"/>
      <c r="M87" s="265"/>
      <c r="N87" s="286"/>
      <c r="O87" s="287"/>
      <c r="P87" s="288"/>
      <c r="Q87" s="289" t="str">
        <f>IFERROR(VLOOKUP(O87,BORCALACAK!$B$5:$AD$54,4,0),"")</f>
        <v/>
      </c>
      <c r="R87" s="294"/>
      <c r="S87" s="295"/>
      <c r="T87" s="296"/>
      <c r="U87" s="297" t="str">
        <f>IFERROR(VLOOKUP(S87,BORCALACAK!$B$61:$AD$110,4,0),"")</f>
        <v/>
      </c>
      <c r="V87" s="1"/>
      <c r="W87" s="1"/>
      <c r="X87" s="1"/>
      <c r="Y87" s="1"/>
      <c r="Z87" s="1"/>
      <c r="AA87" s="1"/>
      <c r="AB87" s="1"/>
      <c r="AC87" s="1"/>
      <c r="AD87" s="1"/>
      <c r="AE87" s="1"/>
      <c r="AF87" s="1"/>
      <c r="AG87" s="1"/>
    </row>
    <row r="88" spans="1:33" ht="20.100000000000001" customHeight="1" x14ac:dyDescent="0.3">
      <c r="A88" s="1"/>
      <c r="B88" s="253"/>
      <c r="C88" s="254"/>
      <c r="D88" s="255"/>
      <c r="E88" s="260"/>
      <c r="F88" s="261"/>
      <c r="G88" s="262"/>
      <c r="H88" s="253"/>
      <c r="I88" s="256"/>
      <c r="J88" s="255"/>
      <c r="K88" s="260"/>
      <c r="L88" s="261"/>
      <c r="M88" s="262"/>
      <c r="N88" s="283"/>
      <c r="O88" s="284"/>
      <c r="P88" s="285"/>
      <c r="Q88" s="241" t="str">
        <f>IFERROR(VLOOKUP(O88,BORCALACAK!$B$5:$AD$54,4,0),"")</f>
        <v/>
      </c>
      <c r="R88" s="290"/>
      <c r="S88" s="291"/>
      <c r="T88" s="292"/>
      <c r="U88" s="293" t="str">
        <f>IFERROR(VLOOKUP(S88,BORCALACAK!$B$61:$AD$110,4,0),"")</f>
        <v/>
      </c>
      <c r="V88" s="1"/>
      <c r="W88" s="1"/>
      <c r="X88" s="1"/>
      <c r="Y88" s="1"/>
      <c r="Z88" s="1"/>
      <c r="AA88" s="1"/>
      <c r="AB88" s="1"/>
      <c r="AC88" s="1"/>
      <c r="AD88" s="1"/>
      <c r="AE88" s="1"/>
      <c r="AF88" s="1"/>
      <c r="AG88" s="1"/>
    </row>
    <row r="89" spans="1:33" ht="20.100000000000001" customHeight="1" x14ac:dyDescent="0.3">
      <c r="A89" s="1"/>
      <c r="B89" s="257"/>
      <c r="C89" s="258"/>
      <c r="D89" s="259"/>
      <c r="E89" s="263"/>
      <c r="F89" s="264"/>
      <c r="G89" s="265"/>
      <c r="H89" s="257"/>
      <c r="I89" s="258"/>
      <c r="J89" s="259"/>
      <c r="K89" s="263"/>
      <c r="L89" s="264"/>
      <c r="M89" s="265"/>
      <c r="N89" s="286"/>
      <c r="O89" s="287"/>
      <c r="P89" s="288"/>
      <c r="Q89" s="289" t="str">
        <f>IFERROR(VLOOKUP(O89,BORCALACAK!$B$5:$AD$54,4,0),"")</f>
        <v/>
      </c>
      <c r="R89" s="294"/>
      <c r="S89" s="295"/>
      <c r="T89" s="296"/>
      <c r="U89" s="297" t="str">
        <f>IFERROR(VLOOKUP(S89,BORCALACAK!$B$61:$AD$110,4,0),"")</f>
        <v/>
      </c>
      <c r="V89" s="1"/>
      <c r="W89" s="1"/>
      <c r="X89" s="1"/>
      <c r="Y89" s="1"/>
      <c r="Z89" s="1"/>
      <c r="AA89" s="1"/>
      <c r="AB89" s="1"/>
      <c r="AC89" s="1"/>
      <c r="AD89" s="1"/>
      <c r="AE89" s="1"/>
      <c r="AF89" s="1"/>
      <c r="AG89" s="1"/>
    </row>
    <row r="90" spans="1:33" ht="20.100000000000001" customHeight="1" x14ac:dyDescent="0.3">
      <c r="A90" s="1"/>
      <c r="B90" s="253"/>
      <c r="C90" s="254"/>
      <c r="D90" s="255"/>
      <c r="E90" s="260"/>
      <c r="F90" s="261"/>
      <c r="G90" s="262"/>
      <c r="H90" s="253"/>
      <c r="I90" s="256"/>
      <c r="J90" s="255"/>
      <c r="K90" s="260"/>
      <c r="L90" s="261"/>
      <c r="M90" s="262"/>
      <c r="N90" s="283"/>
      <c r="O90" s="284"/>
      <c r="P90" s="285"/>
      <c r="Q90" s="241" t="str">
        <f>IFERROR(VLOOKUP(O90,BORCALACAK!$B$5:$AD$54,4,0),"")</f>
        <v/>
      </c>
      <c r="R90" s="290"/>
      <c r="S90" s="291"/>
      <c r="T90" s="292"/>
      <c r="U90" s="293" t="str">
        <f>IFERROR(VLOOKUP(S90,BORCALACAK!$B$61:$AD$110,4,0),"")</f>
        <v/>
      </c>
      <c r="V90" s="1"/>
      <c r="W90" s="1"/>
      <c r="X90" s="1"/>
      <c r="Y90" s="1"/>
      <c r="Z90" s="1"/>
      <c r="AA90" s="1"/>
      <c r="AB90" s="1"/>
      <c r="AC90" s="1"/>
      <c r="AD90" s="1"/>
      <c r="AE90" s="1"/>
      <c r="AF90" s="1"/>
      <c r="AG90" s="1"/>
    </row>
    <row r="91" spans="1:33" ht="20.100000000000001" customHeight="1" x14ac:dyDescent="0.3">
      <c r="A91" s="1"/>
      <c r="B91" s="257"/>
      <c r="C91" s="258"/>
      <c r="D91" s="259"/>
      <c r="E91" s="263"/>
      <c r="F91" s="264"/>
      <c r="G91" s="265"/>
      <c r="H91" s="257"/>
      <c r="I91" s="258"/>
      <c r="J91" s="259"/>
      <c r="K91" s="263"/>
      <c r="L91" s="264"/>
      <c r="M91" s="265"/>
      <c r="N91" s="286"/>
      <c r="O91" s="287"/>
      <c r="P91" s="288"/>
      <c r="Q91" s="289" t="str">
        <f>IFERROR(VLOOKUP(O91,BORCALACAK!$B$5:$AD$54,4,0),"")</f>
        <v/>
      </c>
      <c r="R91" s="294"/>
      <c r="S91" s="295"/>
      <c r="T91" s="296"/>
      <c r="U91" s="297" t="str">
        <f>IFERROR(VLOOKUP(S91,BORCALACAK!$B$61:$AD$110,4,0),"")</f>
        <v/>
      </c>
      <c r="V91" s="1"/>
      <c r="W91" s="1"/>
      <c r="X91" s="1"/>
      <c r="Y91" s="1"/>
      <c r="Z91" s="1"/>
      <c r="AA91" s="1"/>
      <c r="AB91" s="1"/>
      <c r="AC91" s="1"/>
      <c r="AD91" s="1"/>
      <c r="AE91" s="1"/>
      <c r="AF91" s="1"/>
      <c r="AG91" s="1"/>
    </row>
    <row r="92" spans="1:33" ht="20.100000000000001" customHeight="1" x14ac:dyDescent="0.3">
      <c r="A92" s="1"/>
      <c r="B92" s="253"/>
      <c r="C92" s="254"/>
      <c r="D92" s="255"/>
      <c r="E92" s="260"/>
      <c r="F92" s="261"/>
      <c r="G92" s="262"/>
      <c r="H92" s="253"/>
      <c r="I92" s="256"/>
      <c r="J92" s="255"/>
      <c r="K92" s="260"/>
      <c r="L92" s="261"/>
      <c r="M92" s="262"/>
      <c r="N92" s="283"/>
      <c r="O92" s="284"/>
      <c r="P92" s="285"/>
      <c r="Q92" s="241" t="str">
        <f>IFERROR(VLOOKUP(O92,BORCALACAK!$B$5:$AD$54,4,0),"")</f>
        <v/>
      </c>
      <c r="R92" s="290"/>
      <c r="S92" s="291"/>
      <c r="T92" s="292"/>
      <c r="U92" s="293" t="str">
        <f>IFERROR(VLOOKUP(S92,BORCALACAK!$B$61:$AD$110,4,0),"")</f>
        <v/>
      </c>
      <c r="V92" s="1"/>
      <c r="W92" s="1"/>
      <c r="X92" s="1"/>
      <c r="Y92" s="1"/>
      <c r="Z92" s="1"/>
      <c r="AA92" s="1"/>
      <c r="AB92" s="1"/>
      <c r="AC92" s="1"/>
      <c r="AD92" s="1"/>
      <c r="AE92" s="1"/>
      <c r="AF92" s="1"/>
      <c r="AG92" s="1"/>
    </row>
    <row r="93" spans="1:33" ht="20.100000000000001" customHeight="1" x14ac:dyDescent="0.3">
      <c r="A93" s="1"/>
      <c r="B93" s="257"/>
      <c r="C93" s="258"/>
      <c r="D93" s="259"/>
      <c r="E93" s="263"/>
      <c r="F93" s="264"/>
      <c r="G93" s="265"/>
      <c r="H93" s="257"/>
      <c r="I93" s="258"/>
      <c r="J93" s="259"/>
      <c r="K93" s="263"/>
      <c r="L93" s="264"/>
      <c r="M93" s="265"/>
      <c r="N93" s="286"/>
      <c r="O93" s="287"/>
      <c r="P93" s="288"/>
      <c r="Q93" s="289" t="str">
        <f>IFERROR(VLOOKUP(O93,BORCALACAK!$B$5:$AD$54,4,0),"")</f>
        <v/>
      </c>
      <c r="R93" s="294"/>
      <c r="S93" s="295"/>
      <c r="T93" s="296"/>
      <c r="U93" s="297" t="str">
        <f>IFERROR(VLOOKUP(S93,BORCALACAK!$B$61:$AD$110,4,0),"")</f>
        <v/>
      </c>
      <c r="V93" s="1"/>
      <c r="W93" s="1"/>
      <c r="X93" s="1"/>
      <c r="Y93" s="1"/>
      <c r="Z93" s="1"/>
      <c r="AA93" s="1"/>
      <c r="AB93" s="1"/>
      <c r="AC93" s="1"/>
      <c r="AD93" s="1"/>
      <c r="AE93" s="1"/>
      <c r="AF93" s="1"/>
      <c r="AG93" s="1"/>
    </row>
    <row r="94" spans="1:33" ht="20.100000000000001" customHeight="1" x14ac:dyDescent="0.3">
      <c r="A94" s="1"/>
      <c r="B94" s="253"/>
      <c r="C94" s="254"/>
      <c r="D94" s="255"/>
      <c r="E94" s="260"/>
      <c r="F94" s="261"/>
      <c r="G94" s="262"/>
      <c r="H94" s="253"/>
      <c r="I94" s="256"/>
      <c r="J94" s="255"/>
      <c r="K94" s="260"/>
      <c r="L94" s="261"/>
      <c r="M94" s="262"/>
      <c r="N94" s="283"/>
      <c r="O94" s="284"/>
      <c r="P94" s="285"/>
      <c r="Q94" s="241" t="str">
        <f>IFERROR(VLOOKUP(O94,BORCALACAK!$B$5:$AD$54,4,0),"")</f>
        <v/>
      </c>
      <c r="R94" s="290"/>
      <c r="S94" s="291"/>
      <c r="T94" s="292"/>
      <c r="U94" s="293" t="str">
        <f>IFERROR(VLOOKUP(S94,BORCALACAK!$B$61:$AD$110,4,0),"")</f>
        <v/>
      </c>
      <c r="V94" s="1"/>
      <c r="W94" s="1"/>
      <c r="X94" s="1"/>
      <c r="Y94" s="1"/>
      <c r="Z94" s="1"/>
      <c r="AA94" s="1"/>
      <c r="AB94" s="1"/>
      <c r="AC94" s="1"/>
      <c r="AD94" s="1"/>
      <c r="AE94" s="1"/>
      <c r="AF94" s="1"/>
      <c r="AG94" s="1"/>
    </row>
    <row r="95" spans="1:33" ht="20.100000000000001" customHeight="1" x14ac:dyDescent="0.3">
      <c r="A95" s="1"/>
      <c r="B95" s="257"/>
      <c r="C95" s="258"/>
      <c r="D95" s="259"/>
      <c r="E95" s="263"/>
      <c r="F95" s="264"/>
      <c r="G95" s="265"/>
      <c r="H95" s="257"/>
      <c r="I95" s="258"/>
      <c r="J95" s="259"/>
      <c r="K95" s="263"/>
      <c r="L95" s="264"/>
      <c r="M95" s="265"/>
      <c r="N95" s="286"/>
      <c r="O95" s="287"/>
      <c r="P95" s="288"/>
      <c r="Q95" s="289" t="str">
        <f>IFERROR(VLOOKUP(O95,BORCALACAK!$B$5:$AD$54,4,0),"")</f>
        <v/>
      </c>
      <c r="R95" s="294"/>
      <c r="S95" s="295"/>
      <c r="T95" s="296"/>
      <c r="U95" s="297" t="str">
        <f>IFERROR(VLOOKUP(S95,BORCALACAK!$B$61:$AD$110,4,0),"")</f>
        <v/>
      </c>
      <c r="V95" s="1"/>
      <c r="W95" s="1"/>
      <c r="X95" s="1"/>
      <c r="Y95" s="1"/>
      <c r="Z95" s="1"/>
      <c r="AA95" s="1"/>
      <c r="AB95" s="1"/>
      <c r="AC95" s="1"/>
      <c r="AD95" s="1"/>
      <c r="AE95" s="1"/>
      <c r="AF95" s="1"/>
      <c r="AG95" s="1"/>
    </row>
    <row r="96" spans="1:33" ht="20.100000000000001" customHeight="1" x14ac:dyDescent="0.3">
      <c r="A96" s="1"/>
      <c r="B96" s="253"/>
      <c r="C96" s="254"/>
      <c r="D96" s="255"/>
      <c r="E96" s="260"/>
      <c r="F96" s="261"/>
      <c r="G96" s="262"/>
      <c r="H96" s="253"/>
      <c r="I96" s="256"/>
      <c r="J96" s="255"/>
      <c r="K96" s="260"/>
      <c r="L96" s="261"/>
      <c r="M96" s="262"/>
      <c r="N96" s="283"/>
      <c r="O96" s="284"/>
      <c r="P96" s="285"/>
      <c r="Q96" s="241" t="str">
        <f>IFERROR(VLOOKUP(O96,BORCALACAK!$B$5:$AD$54,4,0),"")</f>
        <v/>
      </c>
      <c r="R96" s="290"/>
      <c r="S96" s="291"/>
      <c r="T96" s="292"/>
      <c r="U96" s="293" t="str">
        <f>IFERROR(VLOOKUP(S96,BORCALACAK!$B$61:$AD$110,4,0),"")</f>
        <v/>
      </c>
      <c r="V96" s="1"/>
      <c r="W96" s="1"/>
      <c r="X96" s="1"/>
      <c r="Y96" s="1"/>
      <c r="Z96" s="1"/>
      <c r="AA96" s="1"/>
      <c r="AB96" s="1"/>
      <c r="AC96" s="1"/>
      <c r="AD96" s="1"/>
      <c r="AE96" s="1"/>
      <c r="AF96" s="1"/>
      <c r="AG96" s="1"/>
    </row>
    <row r="97" spans="1:33" ht="20.100000000000001" customHeight="1" x14ac:dyDescent="0.3">
      <c r="A97" s="1"/>
      <c r="B97" s="257"/>
      <c r="C97" s="258"/>
      <c r="D97" s="259"/>
      <c r="E97" s="263"/>
      <c r="F97" s="264"/>
      <c r="G97" s="265"/>
      <c r="H97" s="257"/>
      <c r="I97" s="258"/>
      <c r="J97" s="259"/>
      <c r="K97" s="263"/>
      <c r="L97" s="264"/>
      <c r="M97" s="265"/>
      <c r="N97" s="286"/>
      <c r="O97" s="287"/>
      <c r="P97" s="288"/>
      <c r="Q97" s="289" t="str">
        <f>IFERROR(VLOOKUP(O97,BORCALACAK!$B$5:$AD$54,4,0),"")</f>
        <v/>
      </c>
      <c r="R97" s="294"/>
      <c r="S97" s="295"/>
      <c r="T97" s="296"/>
      <c r="U97" s="297" t="str">
        <f>IFERROR(VLOOKUP(S97,BORCALACAK!$B$61:$AD$110,4,0),"")</f>
        <v/>
      </c>
      <c r="V97" s="1"/>
      <c r="W97" s="1"/>
      <c r="X97" s="1"/>
      <c r="Y97" s="1"/>
      <c r="Z97" s="1"/>
      <c r="AA97" s="1"/>
      <c r="AB97" s="1"/>
      <c r="AC97" s="1"/>
      <c r="AD97" s="1"/>
      <c r="AE97" s="1"/>
      <c r="AF97" s="1"/>
      <c r="AG97" s="1"/>
    </row>
    <row r="98" spans="1:33" ht="20.100000000000001" customHeight="1" x14ac:dyDescent="0.3">
      <c r="A98" s="1"/>
      <c r="B98" s="253"/>
      <c r="C98" s="254"/>
      <c r="D98" s="255"/>
      <c r="E98" s="260"/>
      <c r="F98" s="261"/>
      <c r="G98" s="262"/>
      <c r="H98" s="253"/>
      <c r="I98" s="256"/>
      <c r="J98" s="255"/>
      <c r="K98" s="260"/>
      <c r="L98" s="261"/>
      <c r="M98" s="262"/>
      <c r="N98" s="283"/>
      <c r="O98" s="284"/>
      <c r="P98" s="285"/>
      <c r="Q98" s="241" t="str">
        <f>IFERROR(VLOOKUP(O98,BORCALACAK!$B$5:$AD$54,4,0),"")</f>
        <v/>
      </c>
      <c r="R98" s="290"/>
      <c r="S98" s="291"/>
      <c r="T98" s="292"/>
      <c r="U98" s="293" t="str">
        <f>IFERROR(VLOOKUP(S98,BORCALACAK!$B$61:$AD$110,4,0),"")</f>
        <v/>
      </c>
      <c r="V98" s="1"/>
      <c r="W98" s="1"/>
      <c r="X98" s="1"/>
      <c r="Y98" s="1"/>
      <c r="Z98" s="1"/>
      <c r="AA98" s="1"/>
      <c r="AB98" s="1"/>
      <c r="AC98" s="1"/>
      <c r="AD98" s="1"/>
      <c r="AE98" s="1"/>
      <c r="AF98" s="1"/>
      <c r="AG98" s="1"/>
    </row>
    <row r="99" spans="1:33" ht="20.100000000000001" customHeight="1" x14ac:dyDescent="0.3">
      <c r="A99" s="1"/>
      <c r="B99" s="257"/>
      <c r="C99" s="258"/>
      <c r="D99" s="259"/>
      <c r="E99" s="263"/>
      <c r="F99" s="264"/>
      <c r="G99" s="265"/>
      <c r="H99" s="257"/>
      <c r="I99" s="258"/>
      <c r="J99" s="259"/>
      <c r="K99" s="263"/>
      <c r="L99" s="264"/>
      <c r="M99" s="265"/>
      <c r="N99" s="286"/>
      <c r="O99" s="287"/>
      <c r="P99" s="288"/>
      <c r="Q99" s="289" t="str">
        <f>IFERROR(VLOOKUP(O99,BORCALACAK!$B$5:$AD$54,4,0),"")</f>
        <v/>
      </c>
      <c r="R99" s="294"/>
      <c r="S99" s="295"/>
      <c r="T99" s="296"/>
      <c r="U99" s="297" t="str">
        <f>IFERROR(VLOOKUP(S99,BORCALACAK!$B$61:$AD$110,4,0),"")</f>
        <v/>
      </c>
      <c r="V99" s="1"/>
      <c r="W99" s="1"/>
      <c r="X99" s="1"/>
      <c r="Y99" s="1"/>
      <c r="Z99" s="1"/>
      <c r="AA99" s="1"/>
      <c r="AB99" s="1"/>
      <c r="AC99" s="1"/>
      <c r="AD99" s="1"/>
      <c r="AE99" s="1"/>
      <c r="AF99" s="1"/>
      <c r="AG99" s="1"/>
    </row>
    <row r="100" spans="1:33" ht="20.100000000000001" customHeight="1" x14ac:dyDescent="0.3">
      <c r="A100" s="1"/>
      <c r="B100" s="253"/>
      <c r="C100" s="254"/>
      <c r="D100" s="255"/>
      <c r="E100" s="260"/>
      <c r="F100" s="261"/>
      <c r="G100" s="262"/>
      <c r="H100" s="253"/>
      <c r="I100" s="256"/>
      <c r="J100" s="255"/>
      <c r="K100" s="260"/>
      <c r="L100" s="261"/>
      <c r="M100" s="262"/>
      <c r="N100" s="283"/>
      <c r="O100" s="284"/>
      <c r="P100" s="285"/>
      <c r="Q100" s="241" t="str">
        <f>IFERROR(VLOOKUP(O100,BORCALACAK!$B$5:$AD$54,4,0),"")</f>
        <v/>
      </c>
      <c r="R100" s="290"/>
      <c r="S100" s="291"/>
      <c r="T100" s="292"/>
      <c r="U100" s="293" t="str">
        <f>IFERROR(VLOOKUP(S100,BORCALACAK!$B$61:$AD$110,4,0),"")</f>
        <v/>
      </c>
      <c r="V100" s="1"/>
      <c r="W100" s="1"/>
      <c r="X100" s="1"/>
      <c r="Y100" s="1"/>
      <c r="Z100" s="1"/>
      <c r="AA100" s="1"/>
      <c r="AB100" s="1"/>
      <c r="AC100" s="1"/>
      <c r="AD100" s="1"/>
      <c r="AE100" s="1"/>
      <c r="AF100" s="1"/>
      <c r="AG100" s="1"/>
    </row>
    <row r="101" spans="1:33" ht="20.100000000000001" customHeight="1" x14ac:dyDescent="0.3">
      <c r="A101" s="1"/>
      <c r="B101" s="257"/>
      <c r="C101" s="258"/>
      <c r="D101" s="259"/>
      <c r="E101" s="263"/>
      <c r="F101" s="264"/>
      <c r="G101" s="265"/>
      <c r="H101" s="257"/>
      <c r="I101" s="258"/>
      <c r="J101" s="259"/>
      <c r="K101" s="263"/>
      <c r="L101" s="264"/>
      <c r="M101" s="265"/>
      <c r="N101" s="286"/>
      <c r="O101" s="287"/>
      <c r="P101" s="288"/>
      <c r="Q101" s="289" t="str">
        <f>IFERROR(VLOOKUP(O101,BORCALACAK!$B$5:$AD$54,4,0),"")</f>
        <v/>
      </c>
      <c r="R101" s="294"/>
      <c r="S101" s="295"/>
      <c r="T101" s="296"/>
      <c r="U101" s="297" t="str">
        <f>IFERROR(VLOOKUP(S101,BORCALACAK!$B$61:$AD$110,4,0),"")</f>
        <v/>
      </c>
      <c r="V101" s="1"/>
      <c r="W101" s="1"/>
      <c r="X101" s="1"/>
      <c r="Y101" s="1"/>
      <c r="Z101" s="1"/>
      <c r="AA101" s="1"/>
      <c r="AB101" s="1"/>
      <c r="AC101" s="1"/>
      <c r="AD101" s="1"/>
      <c r="AE101" s="1"/>
      <c r="AF101" s="1"/>
      <c r="AG101" s="1"/>
    </row>
    <row r="102" spans="1:33" ht="20.100000000000001" customHeight="1" x14ac:dyDescent="0.3">
      <c r="A102" s="1"/>
      <c r="B102" s="253"/>
      <c r="C102" s="254"/>
      <c r="D102" s="255"/>
      <c r="E102" s="260"/>
      <c r="F102" s="261"/>
      <c r="G102" s="262"/>
      <c r="H102" s="253"/>
      <c r="I102" s="256"/>
      <c r="J102" s="255"/>
      <c r="K102" s="260"/>
      <c r="L102" s="261"/>
      <c r="M102" s="262"/>
      <c r="N102" s="283"/>
      <c r="O102" s="284"/>
      <c r="P102" s="285"/>
      <c r="Q102" s="241" t="str">
        <f>IFERROR(VLOOKUP(O102,BORCALACAK!$B$5:$AD$54,4,0),"")</f>
        <v/>
      </c>
      <c r="R102" s="290"/>
      <c r="S102" s="291"/>
      <c r="T102" s="292"/>
      <c r="U102" s="293" t="str">
        <f>IFERROR(VLOOKUP(S102,BORCALACAK!$B$61:$AD$110,4,0),"")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71" spans="3:3" x14ac:dyDescent="0.3">
      <c r="C171" s="2" t="s">
        <v>57</v>
      </c>
    </row>
    <row r="202" spans="7:7" x14ac:dyDescent="0.3">
      <c r="G202" s="215">
        <f>AYARLAR!I18</f>
        <v>0</v>
      </c>
    </row>
  </sheetData>
  <sheetProtection algorithmName="SHA-512" hashValue="x0UtHoi/iEns0bJe9i/XbqxHs5VdgDlBe8TPPlpNZREriPLg/ztp7GMzISLtpTEAsqPNBdEd9qxzsb0dSsjIFA==" saltValue="0pv6D5YZJPxnxN6JDdRVsA==" spinCount="100000" sheet="1" formatCells="0" formatColumns="0" formatRows="0" insertColumns="0" insertRows="0" insertHyperlinks="0" deleteColumns="0" deleteRows="0"/>
  <dataConsolidate/>
  <mergeCells count="30">
    <mergeCell ref="R1:U1"/>
    <mergeCell ref="N1:Q1"/>
    <mergeCell ref="R6:U6"/>
    <mergeCell ref="B6:D6"/>
    <mergeCell ref="E6:G6"/>
    <mergeCell ref="H6:J6"/>
    <mergeCell ref="K6:M6"/>
    <mergeCell ref="B1:C1"/>
    <mergeCell ref="D1:F1"/>
    <mergeCell ref="H1:I1"/>
    <mergeCell ref="J1:L1"/>
    <mergeCell ref="B2:D2"/>
    <mergeCell ref="E2:G2"/>
    <mergeCell ref="H2:J2"/>
    <mergeCell ref="K2:M2"/>
    <mergeCell ref="P4:Q4"/>
    <mergeCell ref="N6:Q6"/>
    <mergeCell ref="B3:C5"/>
    <mergeCell ref="D3:D5"/>
    <mergeCell ref="E3:F5"/>
    <mergeCell ref="G3:G5"/>
    <mergeCell ref="H3:I5"/>
    <mergeCell ref="J3:J5"/>
    <mergeCell ref="K3:L5"/>
    <mergeCell ref="M3:M5"/>
    <mergeCell ref="N4:O4"/>
    <mergeCell ref="N5:O5"/>
    <mergeCell ref="P5:Q5"/>
    <mergeCell ref="N2:O3"/>
    <mergeCell ref="P2:Q3"/>
  </mergeCells>
  <conditionalFormatting sqref="N2">
    <cfRule type="containsText" dxfId="113" priority="1" operator="containsText" text="ZARAR">
      <formula>NOT(ISERROR(SEARCH("ZARAR",N2)))</formula>
    </cfRule>
    <cfRule type="cellIs" dxfId="112" priority="2" operator="between">
      <formula>"KAR"</formula>
      <formula>"ZARAR"</formula>
    </cfRule>
    <cfRule type="containsText" dxfId="111" priority="3" operator="containsText" text="KAR">
      <formula>NOT(ISERROR(SEARCH("KAR",N2)))</formula>
    </cfRule>
    <cfRule type="containsText" dxfId="110" priority="4" operator="containsText" text="ZARAR">
      <formula>NOT(ISERROR(SEARCH("ZARAR",N2)))</formula>
    </cfRule>
    <cfRule type="cellIs" dxfId="109" priority="5" operator="between">
      <formula>"KAR"</formula>
      <formula>"ZARAR"</formula>
    </cfRule>
    <cfRule type="containsText" dxfId="108" priority="6" operator="containsText" text="KAR">
      <formula>NOT(ISERROR(SEARCH("KAR",N2)))</formula>
    </cfRule>
  </conditionalFormatting>
  <dataValidations xWindow="1376" yWindow="600" count="10">
    <dataValidation type="list" sqref="K8:K102 H8:H102 B8:B102 E8:E102 N8:N102 R8:R102" xr:uid="{D5301F42-14B1-44DF-84E3-21B4D8CE28D4}">
      <formula1>ARALIK</formula1>
    </dataValidation>
    <dataValidation type="list" sqref="L8:L102" xr:uid="{858B6CE4-6A7E-4B08-81C0-67333948EC6D}">
      <formula1>giderkategorileri2</formula1>
    </dataValidation>
    <dataValidation type="list" sqref="I8:I102" xr:uid="{DBE16124-2BA1-49E1-AFD1-06C6C6A4198C}">
      <formula1>gelirkategorileri2</formula1>
    </dataValidation>
    <dataValidation type="list" sqref="C8:C102" xr:uid="{4C04FF11-945E-47BD-A7D9-9C0728DD049B}">
      <formula1>gelirkategorileri1</formula1>
    </dataValidation>
    <dataValidation type="list" sqref="F8:F102" xr:uid="{0947F560-DD69-4E8E-B07B-CBD0FB1651C2}">
      <formula1>giderkategorileri1</formula1>
    </dataValidation>
    <dataValidation type="list" showInputMessage="1" showError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671951F2-2E4D-455F-B0A8-4C731CB878B5}">
      <formula1>borcisimleri</formula1>
    </dataValidation>
    <dataValidation type="list" showErrorMessage="1" sqref="O9:O102" xr:uid="{A982C812-D35C-45F9-B770-BE12A55EDF47}">
      <formula1>borcisimleri</formula1>
    </dataValidation>
    <dataValidation type="list" showInputMessage="1" sqref="S9 S11 S13 S15 S17 S19 S21 S23 S25 S27 S29 S31 S33 S35 S37 S39 S41 S43 S45 S47 S49 S51 S53 S55 S57 S59 S61 S63 S65 S67 S69 S71 S73 S75 S77 S79 S81 S83 S85 S87 S89 S91 S93 S95 S97 S99 S101" xr:uid="{9A95AF1F-C8BE-4E74-8606-05D0D902FD25}">
      <formula1>alacakisimleri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D367BD5A-2F20-4275-B834-53975EBACA8C}">
      <formula1>alacakisimleri</formula1>
    </dataValidation>
    <dataValidation type="list" sqref="S10 S12 S14 S16 S18 S20 S22 S24 S26 S28 S30 S32 S34 S36 S38 S40 S42 S44 S46 S48 S50 S52 S54 S56 S58 S60 S62 S64 S66 S68 S70 S72 S74 S76 S78 S80 S82 S84 S86 S88 S90 S92 S94 S96 S98 S100 S102" xr:uid="{A3BCEEA1-8DC3-49CA-B595-4496AF0F8B0B}">
      <formula1>alacakisimleri</formula1>
    </dataValidation>
  </dataValidation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673DE-B4A3-43FA-A400-3F9CBBE0B3F4}">
  <sheetPr codeName="Sayfa40">
    <tabColor theme="8" tint="-0.249977111117893"/>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KASIM!N1&amp;" "&amp;"AYI BORÇ-ALACAK DURUM RAPORU"</f>
        <v>KASIM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275</v>
      </c>
      <c r="Z5" s="200" t="s">
        <v>276</v>
      </c>
      <c r="AA5" s="8"/>
      <c r="AB5" s="8"/>
    </row>
    <row r="6" spans="1:28" ht="24.9" customHeight="1" x14ac:dyDescent="0.3">
      <c r="A6" s="510"/>
      <c r="B6" s="510"/>
      <c r="C6" s="510"/>
      <c r="D6" s="587" t="str">
        <f>KASIM!R2</f>
        <v>Bu Ay Ödenen Borç Toplamı</v>
      </c>
      <c r="E6" s="587"/>
      <c r="F6" s="40">
        <f>KASIM!S2</f>
        <v>0</v>
      </c>
      <c r="G6" s="587" t="str">
        <f>KASIM!T2</f>
        <v>Bu Ay Alınan Alacak Toplamı</v>
      </c>
      <c r="H6" s="587"/>
      <c r="I6" s="40">
        <f>KASIM!U2</f>
        <v>0</v>
      </c>
      <c r="J6" s="591"/>
      <c r="K6" s="592"/>
      <c r="L6" s="592"/>
      <c r="M6" s="592"/>
      <c r="N6" s="592"/>
      <c r="O6" s="593"/>
      <c r="P6" s="560"/>
      <c r="Q6" s="560"/>
      <c r="R6" s="560"/>
      <c r="S6" s="560"/>
      <c r="T6" s="560"/>
      <c r="U6" s="560"/>
      <c r="V6" s="201" t="s">
        <v>3</v>
      </c>
      <c r="W6" s="205">
        <f>EYLÜLALVER!F6</f>
        <v>0</v>
      </c>
      <c r="X6" s="205">
        <f>EYLÜLALVER!I6</f>
        <v>0</v>
      </c>
      <c r="Y6" s="205">
        <f>EYLÜLALVER!F7</f>
        <v>0</v>
      </c>
      <c r="Z6" s="11">
        <f>EYLÜLALVER!I7</f>
        <v>0</v>
      </c>
      <c r="AA6" s="8"/>
      <c r="AB6" s="8"/>
    </row>
    <row r="7" spans="1:28" ht="24.9" customHeight="1" x14ac:dyDescent="0.3">
      <c r="A7" s="510"/>
      <c r="B7" s="510"/>
      <c r="C7" s="510"/>
      <c r="D7" s="587" t="str">
        <f>KASIM!R3</f>
        <v>Bu Ay Kalan Borç</v>
      </c>
      <c r="E7" s="587"/>
      <c r="F7" s="40">
        <f>KASIM!S3</f>
        <v>0</v>
      </c>
      <c r="G7" s="587" t="str">
        <f>KASIM!T3</f>
        <v>Bu Ay Kalan Alacak</v>
      </c>
      <c r="H7" s="587"/>
      <c r="I7" s="40">
        <f>KASIM!U3</f>
        <v>0</v>
      </c>
      <c r="J7" s="591"/>
      <c r="K7" s="592"/>
      <c r="L7" s="592"/>
      <c r="M7" s="592"/>
      <c r="N7" s="592"/>
      <c r="O7" s="593"/>
      <c r="P7" s="560"/>
      <c r="Q7" s="560"/>
      <c r="R7" s="560"/>
      <c r="S7" s="560"/>
      <c r="T7" s="560"/>
      <c r="U7" s="560"/>
      <c r="V7" s="202" t="s">
        <v>4</v>
      </c>
      <c r="W7" s="205">
        <f>EKİMALVER!F6</f>
        <v>0</v>
      </c>
      <c r="X7" s="205">
        <f>EKİMALVER!I6</f>
        <v>0</v>
      </c>
      <c r="Y7" s="205">
        <f>EKİMALVER!F7</f>
        <v>0</v>
      </c>
      <c r="Z7" s="11">
        <f>EKİMALVER!I7</f>
        <v>0</v>
      </c>
      <c r="AA7" s="8"/>
      <c r="AB7" s="8"/>
    </row>
    <row r="8" spans="1:28" ht="24.9" customHeight="1" x14ac:dyDescent="0.3">
      <c r="A8" s="510"/>
      <c r="B8" s="510"/>
      <c r="C8" s="510"/>
      <c r="D8" s="587" t="str">
        <f>KASIM!R4</f>
        <v>Genel Ödenen Borç</v>
      </c>
      <c r="E8" s="587"/>
      <c r="F8" s="40">
        <f>KASIM!S4</f>
        <v>0</v>
      </c>
      <c r="G8" s="587" t="str">
        <f>KASIM!T4</f>
        <v>Genel Alınan Alacak</v>
      </c>
      <c r="H8" s="587"/>
      <c r="I8" s="40">
        <f>KASIM!U4</f>
        <v>0</v>
      </c>
      <c r="J8" s="591"/>
      <c r="K8" s="592"/>
      <c r="L8" s="592"/>
      <c r="M8" s="592"/>
      <c r="N8" s="592"/>
      <c r="O8" s="593"/>
      <c r="P8" s="560"/>
      <c r="Q8" s="560"/>
      <c r="R8" s="560"/>
      <c r="S8" s="560"/>
      <c r="T8" s="560"/>
      <c r="U8" s="560"/>
      <c r="V8" s="202" t="s">
        <v>5</v>
      </c>
      <c r="W8" s="11">
        <f>F6</f>
        <v>0</v>
      </c>
      <c r="X8" s="11">
        <f>I6</f>
        <v>0</v>
      </c>
      <c r="Y8" s="11">
        <f>F7</f>
        <v>0</v>
      </c>
      <c r="Z8" s="11">
        <f>I7</f>
        <v>0</v>
      </c>
      <c r="AA8" s="8"/>
      <c r="AB8" s="8"/>
    </row>
    <row r="9" spans="1:28" ht="24.6" customHeight="1" x14ac:dyDescent="0.3">
      <c r="A9" s="510"/>
      <c r="B9" s="510"/>
      <c r="C9" s="510"/>
      <c r="D9" s="587" t="str">
        <f>KASIM!R5</f>
        <v>Genel Kalan Borç</v>
      </c>
      <c r="E9" s="587"/>
      <c r="F9" s="40">
        <f>KASIM!S5</f>
        <v>0</v>
      </c>
      <c r="G9" s="587" t="str">
        <f>KASIM!T5</f>
        <v>Genel Kalan Alacak</v>
      </c>
      <c r="H9" s="587"/>
      <c r="I9" s="40">
        <f>KASIM!U5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c r="V10" s="8"/>
      <c r="W10" s="8"/>
      <c r="X10" s="8"/>
      <c r="Y10" s="8"/>
      <c r="Z10" s="8"/>
      <c r="AA10" s="8"/>
      <c r="AB10" s="8"/>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KASIM!N8</f>
        <v>0</v>
      </c>
      <c r="E12" s="575">
        <f>KASIM!O8</f>
        <v>0</v>
      </c>
      <c r="F12" s="576"/>
      <c r="G12" s="57">
        <f>KASIM!P8</f>
        <v>0</v>
      </c>
      <c r="H12" s="577" t="str">
        <f>IF(KASIM!Q8=" "," ",IF(KASIM!Q8=0,"Borç Bitti",KASIM!Q8))</f>
        <v/>
      </c>
      <c r="I12" s="578"/>
      <c r="J12" s="51">
        <f>KASIM!R8</f>
        <v>0</v>
      </c>
      <c r="K12" s="575">
        <f>KASIM!S8</f>
        <v>0</v>
      </c>
      <c r="L12" s="576"/>
      <c r="M12" s="57">
        <f>KASIM!T8</f>
        <v>0</v>
      </c>
      <c r="N12" s="577" t="str">
        <f>IF(KASIM!U8=" "," ",IF(KASIM!U8=0,"Alacak Bitti",KASIM!U8))</f>
        <v/>
      </c>
      <c r="O12" s="608"/>
      <c r="P12" s="560"/>
      <c r="Q12" s="560"/>
      <c r="R12" s="560"/>
      <c r="S12" s="560"/>
      <c r="T12" s="560"/>
      <c r="U12" s="560"/>
    </row>
    <row r="13" spans="1:28" ht="18" customHeight="1" x14ac:dyDescent="0.3">
      <c r="A13" s="510"/>
      <c r="B13" s="510"/>
      <c r="C13" s="510"/>
      <c r="D13" s="58">
        <f>KASIM!N9</f>
        <v>0</v>
      </c>
      <c r="E13" s="581">
        <f>KASIM!O9</f>
        <v>0</v>
      </c>
      <c r="F13" s="582"/>
      <c r="G13" s="59">
        <f>KASIM!P9</f>
        <v>0</v>
      </c>
      <c r="H13" s="583" t="str">
        <f>IF(KASIM!Q9=" "," ",IF(KASIM!Q9=0,"Borç Bitti",KASIM!Q9))</f>
        <v/>
      </c>
      <c r="I13" s="584"/>
      <c r="J13" s="60">
        <f>KASIM!R9</f>
        <v>0</v>
      </c>
      <c r="K13" s="581">
        <f>KASIM!S9</f>
        <v>0</v>
      </c>
      <c r="L13" s="582"/>
      <c r="M13" s="59">
        <f>KASIM!T9</f>
        <v>0</v>
      </c>
      <c r="N13" s="583" t="str">
        <f>IF(KASIM!U9=" "," ",IF(KASIM!U9=0,"Alacak Bitti",KASIM!U9))</f>
        <v/>
      </c>
      <c r="O13" s="609"/>
      <c r="P13" s="560"/>
      <c r="Q13" s="560"/>
      <c r="R13" s="560"/>
      <c r="S13" s="560"/>
      <c r="T13" s="560"/>
      <c r="U13" s="560"/>
    </row>
    <row r="14" spans="1:28" ht="18" customHeight="1" x14ac:dyDescent="0.3">
      <c r="A14" s="510"/>
      <c r="B14" s="510"/>
      <c r="C14" s="510"/>
      <c r="D14" s="47">
        <f>KASIM!N10</f>
        <v>0</v>
      </c>
      <c r="E14" s="575">
        <f>KASIM!O10</f>
        <v>0</v>
      </c>
      <c r="F14" s="576"/>
      <c r="G14" s="57">
        <f>KASIM!P10</f>
        <v>0</v>
      </c>
      <c r="H14" s="577" t="str">
        <f>IF(KASIM!Q10=" "," ",IF(KASIM!Q10=0,"Borç Bitti",KASIM!Q10))</f>
        <v/>
      </c>
      <c r="I14" s="578"/>
      <c r="J14" s="51">
        <f>KASIM!R10</f>
        <v>0</v>
      </c>
      <c r="K14" s="575">
        <f>KASIM!S10</f>
        <v>0</v>
      </c>
      <c r="L14" s="576"/>
      <c r="M14" s="57">
        <f>KASIM!T10</f>
        <v>0</v>
      </c>
      <c r="N14" s="577" t="str">
        <f>IF(KASIM!U10=" "," ",IF(KASIM!U10=0,"Alacak Bitti",KASIM!U10))</f>
        <v/>
      </c>
      <c r="O14" s="608"/>
      <c r="P14" s="560"/>
      <c r="Q14" s="560"/>
      <c r="R14" s="560"/>
      <c r="S14" s="560"/>
      <c r="T14" s="560"/>
      <c r="U14" s="560"/>
    </row>
    <row r="15" spans="1:28" ht="18" customHeight="1" x14ac:dyDescent="0.3">
      <c r="A15" s="510"/>
      <c r="B15" s="510"/>
      <c r="C15" s="510"/>
      <c r="D15" s="58">
        <f>KASIM!N11</f>
        <v>0</v>
      </c>
      <c r="E15" s="581">
        <f>KASIM!O11</f>
        <v>0</v>
      </c>
      <c r="F15" s="582"/>
      <c r="G15" s="59">
        <f>KASIM!P11</f>
        <v>0</v>
      </c>
      <c r="H15" s="583" t="str">
        <f>IF(KASIM!Q11=" "," ",IF(KASIM!Q11=0,"Borç Bitti",KASIM!Q11))</f>
        <v/>
      </c>
      <c r="I15" s="584"/>
      <c r="J15" s="60">
        <f>KASIM!R11</f>
        <v>0</v>
      </c>
      <c r="K15" s="581">
        <f>KASIM!S11</f>
        <v>0</v>
      </c>
      <c r="L15" s="582"/>
      <c r="M15" s="59">
        <f>KASIM!T11</f>
        <v>0</v>
      </c>
      <c r="N15" s="583" t="str">
        <f>IF(KASIM!U11=" "," ",IF(KASIM!U11=0,"Alacak Bitti",KASIM!U11))</f>
        <v/>
      </c>
      <c r="O15" s="609"/>
      <c r="P15" s="560"/>
      <c r="Q15" s="560"/>
      <c r="R15" s="560"/>
      <c r="S15" s="560"/>
      <c r="T15" s="560"/>
      <c r="U15" s="560"/>
    </row>
    <row r="16" spans="1:28" ht="18" customHeight="1" x14ac:dyDescent="0.3">
      <c r="A16" s="510"/>
      <c r="B16" s="510"/>
      <c r="C16" s="510"/>
      <c r="D16" s="47">
        <f>KASIM!N12</f>
        <v>0</v>
      </c>
      <c r="E16" s="575">
        <f>KASIM!O12</f>
        <v>0</v>
      </c>
      <c r="F16" s="576"/>
      <c r="G16" s="57">
        <f>KASIM!P12</f>
        <v>0</v>
      </c>
      <c r="H16" s="577" t="str">
        <f>IF(KASIM!Q12=" "," ",IF(KASIM!Q12=0,"Borç Bitti",KASIM!Q12))</f>
        <v/>
      </c>
      <c r="I16" s="578"/>
      <c r="J16" s="51">
        <f>KASIM!R12</f>
        <v>0</v>
      </c>
      <c r="K16" s="575">
        <f>KASIM!S12</f>
        <v>0</v>
      </c>
      <c r="L16" s="576"/>
      <c r="M16" s="57">
        <f>KASIM!T12</f>
        <v>0</v>
      </c>
      <c r="N16" s="577" t="str">
        <f>IF(KASIM!U12=" "," ",IF(KASIM!U12=0,"Alacak Bitti",KASIM!U12))</f>
        <v/>
      </c>
      <c r="O16" s="608"/>
      <c r="P16" s="560"/>
      <c r="Q16" s="560"/>
      <c r="R16" s="560"/>
      <c r="S16" s="560"/>
      <c r="T16" s="560"/>
      <c r="U16" s="560"/>
    </row>
    <row r="17" spans="1:21" ht="18" customHeight="1" x14ac:dyDescent="0.3">
      <c r="A17" s="510"/>
      <c r="B17" s="510"/>
      <c r="C17" s="510"/>
      <c r="D17" s="58">
        <f>KASIM!N13</f>
        <v>0</v>
      </c>
      <c r="E17" s="581">
        <f>KASIM!O13</f>
        <v>0</v>
      </c>
      <c r="F17" s="582"/>
      <c r="G17" s="59">
        <f>KASIM!P13</f>
        <v>0</v>
      </c>
      <c r="H17" s="583" t="str">
        <f>IF(KASIM!Q13=" "," ",IF(KASIM!Q13=0,"Borç Bitti",KASIM!Q13))</f>
        <v/>
      </c>
      <c r="I17" s="584"/>
      <c r="J17" s="60">
        <f>KASIM!R13</f>
        <v>0</v>
      </c>
      <c r="K17" s="581">
        <f>KASIM!S13</f>
        <v>0</v>
      </c>
      <c r="L17" s="582"/>
      <c r="M17" s="59">
        <f>KASIM!T13</f>
        <v>0</v>
      </c>
      <c r="N17" s="583" t="str">
        <f>IF(KASIM!U13=" "," ",IF(KASIM!U13=0,"Alacak Bitti",KASIM!U13))</f>
        <v/>
      </c>
      <c r="O17" s="609"/>
      <c r="P17" s="560"/>
      <c r="Q17" s="560"/>
      <c r="R17" s="560"/>
      <c r="S17" s="560"/>
      <c r="T17" s="560"/>
      <c r="U17" s="560"/>
    </row>
    <row r="18" spans="1:21" ht="18" customHeight="1" x14ac:dyDescent="0.3">
      <c r="A18" s="510"/>
      <c r="B18" s="510"/>
      <c r="C18" s="510"/>
      <c r="D18" s="47">
        <f>KASIM!N14</f>
        <v>0</v>
      </c>
      <c r="E18" s="575">
        <f>KASIM!O14</f>
        <v>0</v>
      </c>
      <c r="F18" s="576"/>
      <c r="G18" s="57">
        <f>KASIM!P14</f>
        <v>0</v>
      </c>
      <c r="H18" s="577" t="str">
        <f>IF(KASIM!Q14=" "," ",IF(KASIM!Q14=0,"Borç Bitti",KASIM!Q14))</f>
        <v/>
      </c>
      <c r="I18" s="578"/>
      <c r="J18" s="51">
        <f>KASIM!R14</f>
        <v>0</v>
      </c>
      <c r="K18" s="575">
        <f>KASIM!S14</f>
        <v>0</v>
      </c>
      <c r="L18" s="576"/>
      <c r="M18" s="57">
        <f>KASIM!T14</f>
        <v>0</v>
      </c>
      <c r="N18" s="577" t="str">
        <f>IF(KASIM!U14=" "," ",IF(KASIM!U14=0,"Alacak Bitti",KASIM!U14))</f>
        <v/>
      </c>
      <c r="O18" s="608"/>
      <c r="P18" s="560"/>
      <c r="Q18" s="560"/>
      <c r="R18" s="560"/>
      <c r="S18" s="560"/>
      <c r="T18" s="560"/>
      <c r="U18" s="560"/>
    </row>
    <row r="19" spans="1:21" ht="18" customHeight="1" x14ac:dyDescent="0.3">
      <c r="A19" s="510"/>
      <c r="B19" s="510"/>
      <c r="C19" s="510"/>
      <c r="D19" s="58">
        <f>KASIM!N15</f>
        <v>0</v>
      </c>
      <c r="E19" s="581">
        <f>KASIM!O15</f>
        <v>0</v>
      </c>
      <c r="F19" s="582"/>
      <c r="G19" s="59">
        <f>KASIM!P15</f>
        <v>0</v>
      </c>
      <c r="H19" s="583" t="str">
        <f>IF(KASIM!Q15=" "," ",IF(KASIM!Q15=0,"Borç Bitti",KASIM!Q15))</f>
        <v/>
      </c>
      <c r="I19" s="584"/>
      <c r="J19" s="60">
        <f>KASIM!R15</f>
        <v>0</v>
      </c>
      <c r="K19" s="581">
        <f>KASIM!S15</f>
        <v>0</v>
      </c>
      <c r="L19" s="582"/>
      <c r="M19" s="59">
        <f>KASIM!T15</f>
        <v>0</v>
      </c>
      <c r="N19" s="583" t="str">
        <f>IF(KASIM!U15=" "," ",IF(KASIM!U15=0,"Alacak Bitti",KASIM!U15))</f>
        <v/>
      </c>
      <c r="O19" s="609"/>
      <c r="P19" s="560"/>
      <c r="Q19" s="560"/>
      <c r="R19" s="560"/>
      <c r="S19" s="560"/>
      <c r="T19" s="560"/>
      <c r="U19" s="560"/>
    </row>
    <row r="20" spans="1:21" ht="18" customHeight="1" x14ac:dyDescent="0.3">
      <c r="A20" s="510"/>
      <c r="B20" s="510"/>
      <c r="C20" s="510"/>
      <c r="D20" s="47">
        <f>KASIM!N16</f>
        <v>0</v>
      </c>
      <c r="E20" s="575">
        <f>KASIM!O16</f>
        <v>0</v>
      </c>
      <c r="F20" s="576"/>
      <c r="G20" s="57">
        <f>KASIM!P16</f>
        <v>0</v>
      </c>
      <c r="H20" s="577" t="str">
        <f>IF(KASIM!Q16=" "," ",IF(KASIM!Q16=0,"Borç Bitti",KASIM!Q16))</f>
        <v/>
      </c>
      <c r="I20" s="578"/>
      <c r="J20" s="51">
        <f>KASIM!R16</f>
        <v>0</v>
      </c>
      <c r="K20" s="575">
        <f>KASIM!S16</f>
        <v>0</v>
      </c>
      <c r="L20" s="576"/>
      <c r="M20" s="57">
        <f>KASIM!T16</f>
        <v>0</v>
      </c>
      <c r="N20" s="577" t="str">
        <f>IF(KASIM!U16=" "," ",IF(KASIM!U16=0,"Alacak Bitti",KASIM!U16))</f>
        <v/>
      </c>
      <c r="O20" s="608"/>
      <c r="P20" s="560"/>
      <c r="Q20" s="560"/>
      <c r="R20" s="560"/>
      <c r="S20" s="560"/>
      <c r="T20" s="560"/>
      <c r="U20" s="560"/>
    </row>
    <row r="21" spans="1:21" ht="18" customHeight="1" x14ac:dyDescent="0.3">
      <c r="A21" s="510"/>
      <c r="B21" s="510"/>
      <c r="C21" s="510"/>
      <c r="D21" s="58">
        <f>KASIM!N17</f>
        <v>0</v>
      </c>
      <c r="E21" s="581">
        <f>KASIM!O17</f>
        <v>0</v>
      </c>
      <c r="F21" s="582"/>
      <c r="G21" s="59">
        <f>KASIM!P17</f>
        <v>0</v>
      </c>
      <c r="H21" s="583" t="str">
        <f>IF(KASIM!Q17=" "," ",IF(KASIM!Q17=0,"Borç Bitti",KASIM!Q17))</f>
        <v/>
      </c>
      <c r="I21" s="584"/>
      <c r="J21" s="60">
        <f>KASIM!R17</f>
        <v>0</v>
      </c>
      <c r="K21" s="581">
        <f>KASIM!S17</f>
        <v>0</v>
      </c>
      <c r="L21" s="582"/>
      <c r="M21" s="59">
        <f>KASIM!T17</f>
        <v>0</v>
      </c>
      <c r="N21" s="583" t="str">
        <f>IF(KASIM!U17=" "," ",IF(KASIM!U17=0,"Alacak Bitti",KASIM!U17))</f>
        <v/>
      </c>
      <c r="O21" s="609"/>
      <c r="P21" s="560"/>
      <c r="Q21" s="560"/>
      <c r="R21" s="560"/>
      <c r="S21" s="560"/>
      <c r="T21" s="560"/>
      <c r="U21" s="560"/>
    </row>
    <row r="22" spans="1:21" ht="18" customHeight="1" x14ac:dyDescent="0.3">
      <c r="A22" s="510"/>
      <c r="B22" s="510"/>
      <c r="C22" s="510"/>
      <c r="D22" s="47">
        <f>KASIM!N18</f>
        <v>0</v>
      </c>
      <c r="E22" s="575">
        <f>KASIM!O18</f>
        <v>0</v>
      </c>
      <c r="F22" s="576"/>
      <c r="G22" s="57">
        <f>KASIM!P18</f>
        <v>0</v>
      </c>
      <c r="H22" s="577" t="str">
        <f>IF(KASIM!Q18=" "," ",IF(KASIM!Q18=0,"Borç Bitti",KASIM!Q18))</f>
        <v/>
      </c>
      <c r="I22" s="578"/>
      <c r="J22" s="51">
        <f>KASIM!R18</f>
        <v>0</v>
      </c>
      <c r="K22" s="575">
        <f>KASIM!S18</f>
        <v>0</v>
      </c>
      <c r="L22" s="576"/>
      <c r="M22" s="57">
        <f>KASIM!T18</f>
        <v>0</v>
      </c>
      <c r="N22" s="577" t="str">
        <f>IF(KASIM!U18=" "," ",IF(KASIM!U18=0,"Alacak Bitti",KASIM!U18))</f>
        <v/>
      </c>
      <c r="O22" s="608"/>
      <c r="P22" s="560"/>
      <c r="Q22" s="560"/>
      <c r="R22" s="560"/>
      <c r="S22" s="560"/>
      <c r="T22" s="560"/>
      <c r="U22" s="560"/>
    </row>
    <row r="23" spans="1:21" ht="18" customHeight="1" x14ac:dyDescent="0.3">
      <c r="A23" s="510"/>
      <c r="B23" s="510"/>
      <c r="C23" s="510"/>
      <c r="D23" s="58">
        <f>KASIM!N19</f>
        <v>0</v>
      </c>
      <c r="E23" s="581">
        <f>KASIM!O19</f>
        <v>0</v>
      </c>
      <c r="F23" s="582"/>
      <c r="G23" s="59">
        <f>KASIM!P19</f>
        <v>0</v>
      </c>
      <c r="H23" s="583" t="str">
        <f>IF(KASIM!Q19=" "," ",IF(KASIM!Q19=0,"Borç Bitti",KASIM!Q19))</f>
        <v/>
      </c>
      <c r="I23" s="584"/>
      <c r="J23" s="60">
        <f>KASIM!R19</f>
        <v>0</v>
      </c>
      <c r="K23" s="581">
        <f>KASIM!S19</f>
        <v>0</v>
      </c>
      <c r="L23" s="582"/>
      <c r="M23" s="59">
        <f>KASIM!T19</f>
        <v>0</v>
      </c>
      <c r="N23" s="583" t="str">
        <f>IF(KASIM!U19=" "," ",IF(KASIM!U19=0,"Alacak Bitti",KASIM!U19))</f>
        <v/>
      </c>
      <c r="O23" s="609"/>
      <c r="P23" s="560"/>
      <c r="Q23" s="560"/>
      <c r="R23" s="560"/>
      <c r="S23" s="560"/>
      <c r="T23" s="560"/>
      <c r="U23" s="560"/>
    </row>
    <row r="24" spans="1:21" ht="18" customHeight="1" x14ac:dyDescent="0.3">
      <c r="A24" s="510"/>
      <c r="B24" s="510"/>
      <c r="C24" s="510"/>
      <c r="D24" s="47">
        <f>KASIM!N20</f>
        <v>0</v>
      </c>
      <c r="E24" s="575">
        <f>KASIM!O20</f>
        <v>0</v>
      </c>
      <c r="F24" s="576"/>
      <c r="G24" s="57">
        <f>KASIM!P20</f>
        <v>0</v>
      </c>
      <c r="H24" s="577" t="str">
        <f>IF(KASIM!Q20=" "," ",IF(KASIM!Q20=0,"Borç Bitti",KASIM!Q20))</f>
        <v/>
      </c>
      <c r="I24" s="578"/>
      <c r="J24" s="51">
        <f>KASIM!R20</f>
        <v>0</v>
      </c>
      <c r="K24" s="575">
        <f>KASIM!S20</f>
        <v>0</v>
      </c>
      <c r="L24" s="576"/>
      <c r="M24" s="57">
        <f>KASIM!T20</f>
        <v>0</v>
      </c>
      <c r="N24" s="577" t="str">
        <f>IF(KASIM!U20=" "," ",IF(KASIM!U20=0,"Alacak Bitti",KASIM!U20))</f>
        <v/>
      </c>
      <c r="O24" s="608"/>
      <c r="P24" s="560"/>
      <c r="Q24" s="560"/>
      <c r="R24" s="560"/>
      <c r="S24" s="560"/>
      <c r="T24" s="560"/>
      <c r="U24" s="560"/>
    </row>
    <row r="25" spans="1:21" ht="18" customHeight="1" x14ac:dyDescent="0.3">
      <c r="A25" s="510"/>
      <c r="B25" s="510"/>
      <c r="C25" s="510"/>
      <c r="D25" s="58">
        <f>KASIM!N21</f>
        <v>0</v>
      </c>
      <c r="E25" s="581">
        <f>KASIM!O21</f>
        <v>0</v>
      </c>
      <c r="F25" s="582"/>
      <c r="G25" s="59">
        <f>KASIM!P21</f>
        <v>0</v>
      </c>
      <c r="H25" s="583" t="str">
        <f>IF(KASIM!Q21=" "," ",IF(KASIM!Q21=0,"Borç Bitti",KASIM!Q21))</f>
        <v/>
      </c>
      <c r="I25" s="584"/>
      <c r="J25" s="60">
        <f>KASIM!R21</f>
        <v>0</v>
      </c>
      <c r="K25" s="581">
        <f>KASIM!S21</f>
        <v>0</v>
      </c>
      <c r="L25" s="582"/>
      <c r="M25" s="59">
        <f>KASIM!T21</f>
        <v>0</v>
      </c>
      <c r="N25" s="583" t="str">
        <f>IF(KASIM!U21=" "," ",IF(KASIM!U21=0,"Alacak Bitti",KASIM!U21))</f>
        <v/>
      </c>
      <c r="O25" s="609"/>
      <c r="P25" s="560"/>
      <c r="Q25" s="560"/>
      <c r="R25" s="560"/>
      <c r="S25" s="560"/>
      <c r="T25" s="560"/>
      <c r="U25" s="560"/>
    </row>
    <row r="26" spans="1:21" ht="18" customHeight="1" x14ac:dyDescent="0.3">
      <c r="A26" s="510"/>
      <c r="B26" s="510"/>
      <c r="C26" s="510"/>
      <c r="D26" s="47">
        <f>KASIM!N22</f>
        <v>0</v>
      </c>
      <c r="E26" s="575">
        <f>KASIM!O22</f>
        <v>0</v>
      </c>
      <c r="F26" s="576"/>
      <c r="G26" s="57">
        <f>KASIM!P22</f>
        <v>0</v>
      </c>
      <c r="H26" s="577" t="str">
        <f>IF(KASIM!Q22=" "," ",IF(KASIM!Q22=0,"Borç Bitti",KASIM!Q22))</f>
        <v/>
      </c>
      <c r="I26" s="578"/>
      <c r="J26" s="51">
        <f>KASIM!R22</f>
        <v>0</v>
      </c>
      <c r="K26" s="575">
        <f>KASIM!S22</f>
        <v>0</v>
      </c>
      <c r="L26" s="576"/>
      <c r="M26" s="57">
        <f>KASIM!T22</f>
        <v>0</v>
      </c>
      <c r="N26" s="577" t="str">
        <f>IF(KASIM!U22=" "," ",IF(KASIM!U22=0,"Alacak Bitti",KASIM!U22))</f>
        <v/>
      </c>
      <c r="O26" s="608"/>
      <c r="P26" s="560"/>
      <c r="Q26" s="560"/>
      <c r="R26" s="560"/>
      <c r="S26" s="560"/>
      <c r="T26" s="560"/>
      <c r="U26" s="560"/>
    </row>
    <row r="27" spans="1:21" ht="18" customHeight="1" x14ac:dyDescent="0.3">
      <c r="A27" s="510"/>
      <c r="B27" s="510"/>
      <c r="C27" s="510"/>
      <c r="D27" s="58">
        <f>KASIM!N23</f>
        <v>0</v>
      </c>
      <c r="E27" s="581">
        <f>KASIM!O23</f>
        <v>0</v>
      </c>
      <c r="F27" s="582"/>
      <c r="G27" s="59">
        <f>KASIM!P23</f>
        <v>0</v>
      </c>
      <c r="H27" s="583" t="str">
        <f>IF(KASIM!Q23=" "," ",IF(KASIM!Q23=0,"Borç Bitti",KASIM!Q23))</f>
        <v/>
      </c>
      <c r="I27" s="584"/>
      <c r="J27" s="60">
        <f>KASIM!R23</f>
        <v>0</v>
      </c>
      <c r="K27" s="581">
        <f>KASIM!S23</f>
        <v>0</v>
      </c>
      <c r="L27" s="582"/>
      <c r="M27" s="59">
        <f>KASIM!T23</f>
        <v>0</v>
      </c>
      <c r="N27" s="583" t="str">
        <f>IF(KASIM!U23=" "," ",IF(KASIM!U23=0,"Alacak Bitti",KASIM!U23))</f>
        <v/>
      </c>
      <c r="O27" s="609"/>
      <c r="P27" s="560"/>
      <c r="Q27" s="560"/>
      <c r="R27" s="560"/>
      <c r="S27" s="560"/>
      <c r="T27" s="560"/>
      <c r="U27" s="560"/>
    </row>
    <row r="28" spans="1:21" ht="18" customHeight="1" x14ac:dyDescent="0.3">
      <c r="A28" s="510"/>
      <c r="B28" s="510"/>
      <c r="C28" s="510"/>
      <c r="D28" s="47">
        <f>KASIM!N24</f>
        <v>0</v>
      </c>
      <c r="E28" s="575">
        <f>KASIM!O24</f>
        <v>0</v>
      </c>
      <c r="F28" s="576"/>
      <c r="G28" s="57">
        <f>KASIM!P24</f>
        <v>0</v>
      </c>
      <c r="H28" s="577" t="str">
        <f>IF(KASIM!Q24=" "," ",IF(KASIM!Q24=0,"Borç Bitti",KASIM!Q24))</f>
        <v/>
      </c>
      <c r="I28" s="578"/>
      <c r="J28" s="51">
        <f>KASIM!R24</f>
        <v>0</v>
      </c>
      <c r="K28" s="575">
        <f>KASIM!S24</f>
        <v>0</v>
      </c>
      <c r="L28" s="576"/>
      <c r="M28" s="57">
        <f>KASIM!T24</f>
        <v>0</v>
      </c>
      <c r="N28" s="577" t="str">
        <f>IF(KASIM!U24=" "," ",IF(KASIM!U24=0,"Alacak Bitti",KASIM!U24))</f>
        <v/>
      </c>
      <c r="O28" s="608"/>
      <c r="P28" s="560"/>
      <c r="Q28" s="560"/>
      <c r="R28" s="560"/>
      <c r="S28" s="560"/>
      <c r="T28" s="560"/>
      <c r="U28" s="560"/>
    </row>
    <row r="29" spans="1:21" ht="18" customHeight="1" x14ac:dyDescent="0.3">
      <c r="A29" s="510"/>
      <c r="B29" s="510"/>
      <c r="C29" s="510"/>
      <c r="D29" s="58">
        <f>KASIM!N25</f>
        <v>0</v>
      </c>
      <c r="E29" s="581">
        <f>KASIM!O25</f>
        <v>0</v>
      </c>
      <c r="F29" s="582"/>
      <c r="G29" s="59">
        <f>KASIM!P25</f>
        <v>0</v>
      </c>
      <c r="H29" s="583" t="str">
        <f>IF(KASIM!Q25=" "," ",IF(KASIM!Q25=0,"Borç Bitti",KASIM!Q25))</f>
        <v/>
      </c>
      <c r="I29" s="584"/>
      <c r="J29" s="60">
        <f>KASIM!R25</f>
        <v>0</v>
      </c>
      <c r="K29" s="581">
        <f>KASIM!S25</f>
        <v>0</v>
      </c>
      <c r="L29" s="582"/>
      <c r="M29" s="59">
        <f>KASIM!T25</f>
        <v>0</v>
      </c>
      <c r="N29" s="583" t="str">
        <f>IF(KASIM!U25=" "," ",IF(KASIM!U25=0,"Alacak Bitti",KASIM!U25))</f>
        <v/>
      </c>
      <c r="O29" s="609"/>
      <c r="P29" s="560"/>
      <c r="Q29" s="560"/>
      <c r="R29" s="560"/>
      <c r="S29" s="560"/>
      <c r="T29" s="560"/>
      <c r="U29" s="560"/>
    </row>
    <row r="30" spans="1:21" ht="18" customHeight="1" x14ac:dyDescent="0.3">
      <c r="A30" s="510"/>
      <c r="B30" s="510"/>
      <c r="C30" s="510"/>
      <c r="D30" s="47">
        <f>KASIM!N26</f>
        <v>0</v>
      </c>
      <c r="E30" s="575">
        <f>KASIM!O26</f>
        <v>0</v>
      </c>
      <c r="F30" s="576"/>
      <c r="G30" s="57">
        <f>KASIM!P26</f>
        <v>0</v>
      </c>
      <c r="H30" s="577" t="str">
        <f>IF(KASIM!Q26=" "," ",IF(KASIM!Q26=0,"Borç Bitti",KASIM!Q26))</f>
        <v/>
      </c>
      <c r="I30" s="578"/>
      <c r="J30" s="51">
        <f>KASIM!R26</f>
        <v>0</v>
      </c>
      <c r="K30" s="575">
        <f>KASIM!S26</f>
        <v>0</v>
      </c>
      <c r="L30" s="576"/>
      <c r="M30" s="57">
        <f>KASIM!T26</f>
        <v>0</v>
      </c>
      <c r="N30" s="577" t="str">
        <f>IF(KASIM!U26=" "," ",IF(KASIM!U26=0,"Alacak Bitti",KASIM!U26))</f>
        <v/>
      </c>
      <c r="O30" s="608"/>
      <c r="P30" s="560"/>
      <c r="Q30" s="560"/>
      <c r="R30" s="560"/>
      <c r="S30" s="560"/>
      <c r="T30" s="560"/>
      <c r="U30" s="560"/>
    </row>
    <row r="31" spans="1:21" ht="18" customHeight="1" x14ac:dyDescent="0.3">
      <c r="A31" s="510"/>
      <c r="B31" s="510"/>
      <c r="C31" s="510"/>
      <c r="D31" s="58">
        <f>KASIM!N27</f>
        <v>0</v>
      </c>
      <c r="E31" s="581">
        <f>KASIM!O27</f>
        <v>0</v>
      </c>
      <c r="F31" s="582"/>
      <c r="G31" s="59">
        <f>KASIM!P27</f>
        <v>0</v>
      </c>
      <c r="H31" s="583" t="str">
        <f>IF(KASIM!Q27=" "," ",IF(KASIM!Q27=0,"Borç Bitti",KASIM!Q27))</f>
        <v/>
      </c>
      <c r="I31" s="584"/>
      <c r="J31" s="60">
        <f>KASIM!R27</f>
        <v>0</v>
      </c>
      <c r="K31" s="581">
        <f>KASIM!S27</f>
        <v>0</v>
      </c>
      <c r="L31" s="582"/>
      <c r="M31" s="59">
        <f>KASIM!T27</f>
        <v>0</v>
      </c>
      <c r="N31" s="583" t="str">
        <f>IF(KASIM!U27=" "," ",IF(KASIM!U27=0,"Alacak Bitti",KASIM!U27))</f>
        <v/>
      </c>
      <c r="O31" s="609"/>
      <c r="P31" s="560"/>
      <c r="Q31" s="560"/>
      <c r="R31" s="560"/>
      <c r="S31" s="560"/>
      <c r="T31" s="560"/>
      <c r="U31" s="560"/>
    </row>
    <row r="32" spans="1:21" ht="18" customHeight="1" x14ac:dyDescent="0.3">
      <c r="A32" s="510"/>
      <c r="B32" s="510"/>
      <c r="C32" s="510"/>
      <c r="D32" s="47">
        <f>KASIM!N28</f>
        <v>0</v>
      </c>
      <c r="E32" s="575">
        <f>KASIM!O28</f>
        <v>0</v>
      </c>
      <c r="F32" s="576"/>
      <c r="G32" s="57">
        <f>KASIM!P28</f>
        <v>0</v>
      </c>
      <c r="H32" s="577" t="str">
        <f>IF(KASIM!Q28=" "," ",IF(KASIM!Q28=0,"Borç Bitti",KASIM!Q28))</f>
        <v/>
      </c>
      <c r="I32" s="578"/>
      <c r="J32" s="51">
        <f>KASIM!R28</f>
        <v>0</v>
      </c>
      <c r="K32" s="575">
        <f>KASIM!S28</f>
        <v>0</v>
      </c>
      <c r="L32" s="576"/>
      <c r="M32" s="57">
        <f>KASIM!T28</f>
        <v>0</v>
      </c>
      <c r="N32" s="577" t="str">
        <f>IF(KASIM!U28=" "," ",IF(KASIM!U28=0,"Alacak Bitti",KASIM!U28))</f>
        <v/>
      </c>
      <c r="O32" s="608"/>
      <c r="P32" s="560"/>
      <c r="Q32" s="560"/>
      <c r="R32" s="560"/>
      <c r="S32" s="560"/>
      <c r="T32" s="560"/>
      <c r="U32" s="560"/>
    </row>
    <row r="33" spans="1:21" ht="18" customHeight="1" x14ac:dyDescent="0.3">
      <c r="A33" s="510"/>
      <c r="B33" s="510"/>
      <c r="C33" s="510"/>
      <c r="D33" s="58">
        <f>KASIM!N29</f>
        <v>0</v>
      </c>
      <c r="E33" s="581">
        <f>KASIM!O29</f>
        <v>0</v>
      </c>
      <c r="F33" s="582"/>
      <c r="G33" s="59">
        <f>KASIM!P29</f>
        <v>0</v>
      </c>
      <c r="H33" s="583" t="str">
        <f>IF(KASIM!Q29=" "," ",IF(KASIM!Q29=0,"Borç Bitti",KASIM!Q29))</f>
        <v/>
      </c>
      <c r="I33" s="584"/>
      <c r="J33" s="60">
        <f>KASIM!R29</f>
        <v>0</v>
      </c>
      <c r="K33" s="581">
        <f>KASIM!S29</f>
        <v>0</v>
      </c>
      <c r="L33" s="582"/>
      <c r="M33" s="59">
        <f>KASIM!T29</f>
        <v>0</v>
      </c>
      <c r="N33" s="583" t="str">
        <f>IF(KASIM!U29=" "," ",IF(KASIM!U29=0,"Alacak Bitti",KASIM!U29))</f>
        <v/>
      </c>
      <c r="O33" s="609"/>
      <c r="P33" s="560"/>
      <c r="Q33" s="560"/>
      <c r="R33" s="560"/>
      <c r="S33" s="560"/>
      <c r="T33" s="560"/>
      <c r="U33" s="560"/>
    </row>
    <row r="34" spans="1:21" ht="18" customHeight="1" x14ac:dyDescent="0.3">
      <c r="A34" s="510"/>
      <c r="B34" s="510"/>
      <c r="C34" s="510"/>
      <c r="D34" s="47">
        <f>KASIM!N30</f>
        <v>0</v>
      </c>
      <c r="E34" s="575">
        <f>KASIM!O30</f>
        <v>0</v>
      </c>
      <c r="F34" s="576"/>
      <c r="G34" s="57">
        <f>KASIM!P30</f>
        <v>0</v>
      </c>
      <c r="H34" s="577" t="str">
        <f>IF(KASIM!Q30=" "," ",IF(KASIM!Q30=0,"Borç Bitti",KASIM!Q30))</f>
        <v/>
      </c>
      <c r="I34" s="578"/>
      <c r="J34" s="51">
        <f>KASIM!R30</f>
        <v>0</v>
      </c>
      <c r="K34" s="575">
        <f>KASIM!S30</f>
        <v>0</v>
      </c>
      <c r="L34" s="576"/>
      <c r="M34" s="57">
        <f>KASIM!T30</f>
        <v>0</v>
      </c>
      <c r="N34" s="577" t="str">
        <f>IF(KASIM!U30=" "," ",IF(KASIM!U30=0,"Alacak Bitti",KASIM!U30))</f>
        <v/>
      </c>
      <c r="O34" s="608"/>
      <c r="P34" s="560"/>
      <c r="Q34" s="560"/>
      <c r="R34" s="560"/>
      <c r="S34" s="560"/>
      <c r="T34" s="560"/>
      <c r="U34" s="560"/>
    </row>
    <row r="35" spans="1:21" ht="18" customHeight="1" x14ac:dyDescent="0.3">
      <c r="A35" s="510"/>
      <c r="B35" s="510"/>
      <c r="C35" s="510"/>
      <c r="D35" s="58">
        <f>KASIM!N31</f>
        <v>0</v>
      </c>
      <c r="E35" s="581">
        <f>KASIM!O31</f>
        <v>0</v>
      </c>
      <c r="F35" s="582"/>
      <c r="G35" s="59">
        <f>KASIM!P31</f>
        <v>0</v>
      </c>
      <c r="H35" s="583" t="str">
        <f>IF(KASIM!Q31=" "," ",IF(KASIM!Q31=0,"Borç Bitti",KASIM!Q31))</f>
        <v/>
      </c>
      <c r="I35" s="584"/>
      <c r="J35" s="60">
        <f>KASIM!R31</f>
        <v>0</v>
      </c>
      <c r="K35" s="581">
        <f>KASIM!S31</f>
        <v>0</v>
      </c>
      <c r="L35" s="582"/>
      <c r="M35" s="59">
        <f>KASIM!T31</f>
        <v>0</v>
      </c>
      <c r="N35" s="583" t="str">
        <f>IF(KASIM!U31=" "," ",IF(KASIM!U31=0,"Alacak Bitti",KASIM!U31))</f>
        <v/>
      </c>
      <c r="O35" s="609"/>
      <c r="P35" s="560"/>
      <c r="Q35" s="560"/>
      <c r="R35" s="560"/>
      <c r="S35" s="560"/>
      <c r="T35" s="560"/>
      <c r="U35" s="560"/>
    </row>
    <row r="36" spans="1:21" ht="18" customHeight="1" x14ac:dyDescent="0.3">
      <c r="A36" s="510"/>
      <c r="B36" s="510"/>
      <c r="C36" s="510"/>
      <c r="D36" s="47">
        <f>KASIM!N32</f>
        <v>0</v>
      </c>
      <c r="E36" s="575">
        <f>KASIM!O32</f>
        <v>0</v>
      </c>
      <c r="F36" s="576"/>
      <c r="G36" s="57">
        <f>KASIM!P32</f>
        <v>0</v>
      </c>
      <c r="H36" s="577" t="str">
        <f>IF(KASIM!Q32=" "," ",IF(KASIM!Q32=0,"Borç Bitti",KASIM!Q32))</f>
        <v/>
      </c>
      <c r="I36" s="578"/>
      <c r="J36" s="51">
        <f>KASIM!R32</f>
        <v>0</v>
      </c>
      <c r="K36" s="575">
        <f>KASIM!S32</f>
        <v>0</v>
      </c>
      <c r="L36" s="576"/>
      <c r="M36" s="57">
        <f>KASIM!T32</f>
        <v>0</v>
      </c>
      <c r="N36" s="577" t="str">
        <f>IF(KASIM!U32=" "," ",IF(KASIM!U32=0,"Alacak Bitti",KASIM!U32))</f>
        <v/>
      </c>
      <c r="O36" s="608"/>
      <c r="P36" s="560"/>
      <c r="Q36" s="560"/>
      <c r="R36" s="560"/>
      <c r="S36" s="560"/>
      <c r="T36" s="560"/>
      <c r="U36" s="560"/>
    </row>
    <row r="37" spans="1:21" ht="18" customHeight="1" x14ac:dyDescent="0.3">
      <c r="A37" s="510"/>
      <c r="B37" s="510"/>
      <c r="C37" s="510"/>
      <c r="D37" s="58">
        <f>KASIM!N33</f>
        <v>0</v>
      </c>
      <c r="E37" s="581">
        <f>KASIM!O33</f>
        <v>0</v>
      </c>
      <c r="F37" s="582"/>
      <c r="G37" s="59">
        <f>KASIM!P33</f>
        <v>0</v>
      </c>
      <c r="H37" s="583" t="str">
        <f>IF(KASIM!Q33=" "," ",IF(KASIM!Q33=0,"Borç Bitti",KASIM!Q33))</f>
        <v/>
      </c>
      <c r="I37" s="584"/>
      <c r="J37" s="60">
        <f>KASIM!R33</f>
        <v>0</v>
      </c>
      <c r="K37" s="581">
        <f>KASIM!S33</f>
        <v>0</v>
      </c>
      <c r="L37" s="582"/>
      <c r="M37" s="59">
        <f>KASIM!T33</f>
        <v>0</v>
      </c>
      <c r="N37" s="583" t="str">
        <f>IF(KASIM!U33=" "," ",IF(KASIM!U33=0,"Alacak Bitti",KASIM!U33))</f>
        <v/>
      </c>
      <c r="O37" s="609"/>
      <c r="P37" s="560"/>
      <c r="Q37" s="560"/>
      <c r="R37" s="560"/>
      <c r="S37" s="560"/>
      <c r="T37" s="560"/>
      <c r="U37" s="560"/>
    </row>
    <row r="38" spans="1:21" ht="18" customHeight="1" x14ac:dyDescent="0.3">
      <c r="A38" s="510"/>
      <c r="B38" s="510"/>
      <c r="C38" s="510"/>
      <c r="D38" s="47">
        <f>KASIM!N34</f>
        <v>0</v>
      </c>
      <c r="E38" s="575">
        <f>KASIM!O34</f>
        <v>0</v>
      </c>
      <c r="F38" s="576"/>
      <c r="G38" s="57">
        <f>KASIM!P34</f>
        <v>0</v>
      </c>
      <c r="H38" s="577" t="str">
        <f>IF(KASIM!Q34=" "," ",IF(KASIM!Q34=0,"Borç Bitti",KASIM!Q34))</f>
        <v/>
      </c>
      <c r="I38" s="578"/>
      <c r="J38" s="51">
        <f>KASIM!R34</f>
        <v>0</v>
      </c>
      <c r="K38" s="575">
        <f>KASIM!S34</f>
        <v>0</v>
      </c>
      <c r="L38" s="576"/>
      <c r="M38" s="57">
        <f>KASIM!T34</f>
        <v>0</v>
      </c>
      <c r="N38" s="577" t="str">
        <f>IF(KASIM!U34=" "," ",IF(KASIM!U34=0,"Alacak Bitti",KASIM!U34))</f>
        <v/>
      </c>
      <c r="O38" s="608"/>
      <c r="P38" s="560"/>
      <c r="Q38" s="560"/>
      <c r="R38" s="560"/>
      <c r="S38" s="560"/>
      <c r="T38" s="560"/>
      <c r="U38" s="560"/>
    </row>
    <row r="39" spans="1:21" ht="18" customHeight="1" x14ac:dyDescent="0.3">
      <c r="A39" s="510"/>
      <c r="B39" s="510"/>
      <c r="C39" s="510"/>
      <c r="D39" s="58">
        <f>KASIM!N35</f>
        <v>0</v>
      </c>
      <c r="E39" s="581">
        <f>KASIM!O35</f>
        <v>0</v>
      </c>
      <c r="F39" s="582"/>
      <c r="G39" s="59">
        <f>KASIM!P35</f>
        <v>0</v>
      </c>
      <c r="H39" s="583" t="str">
        <f>IF(KASIM!Q35=" "," ",IF(KASIM!Q35=0,"Borç Bitti",KASIM!Q35))</f>
        <v/>
      </c>
      <c r="I39" s="584"/>
      <c r="J39" s="60">
        <f>KASIM!R35</f>
        <v>0</v>
      </c>
      <c r="K39" s="581">
        <f>KASIM!S35</f>
        <v>0</v>
      </c>
      <c r="L39" s="582"/>
      <c r="M39" s="59">
        <f>KASIM!T35</f>
        <v>0</v>
      </c>
      <c r="N39" s="583" t="str">
        <f>IF(KASIM!U35=" "," ",IF(KASIM!U35=0,"Alacak Bitti",KASIM!U35))</f>
        <v/>
      </c>
      <c r="O39" s="609"/>
      <c r="P39" s="560"/>
      <c r="Q39" s="560"/>
      <c r="R39" s="560"/>
      <c r="S39" s="560"/>
      <c r="T39" s="560"/>
      <c r="U39" s="560"/>
    </row>
    <row r="40" spans="1:21" ht="18" customHeight="1" x14ac:dyDescent="0.3">
      <c r="A40" s="510"/>
      <c r="B40" s="510"/>
      <c r="C40" s="510"/>
      <c r="D40" s="47">
        <f>KASIM!N36</f>
        <v>0</v>
      </c>
      <c r="E40" s="575">
        <f>KASIM!O36</f>
        <v>0</v>
      </c>
      <c r="F40" s="576"/>
      <c r="G40" s="57">
        <f>KASIM!P36</f>
        <v>0</v>
      </c>
      <c r="H40" s="577" t="str">
        <f>IF(KASIM!Q36=" "," ",IF(KASIM!Q36=0,"Borç Bitti",KASIM!Q36))</f>
        <v/>
      </c>
      <c r="I40" s="578"/>
      <c r="J40" s="51">
        <f>KASIM!R36</f>
        <v>0</v>
      </c>
      <c r="K40" s="575">
        <f>KASIM!S36</f>
        <v>0</v>
      </c>
      <c r="L40" s="576"/>
      <c r="M40" s="57">
        <f>KASIM!T36</f>
        <v>0</v>
      </c>
      <c r="N40" s="577" t="str">
        <f>IF(KASIM!U36=" "," ",IF(KASIM!U36=0,"Alacak Bitti",KASIM!U36))</f>
        <v/>
      </c>
      <c r="O40" s="608"/>
      <c r="P40" s="560"/>
      <c r="Q40" s="560"/>
      <c r="R40" s="560"/>
      <c r="S40" s="560"/>
      <c r="T40" s="560"/>
      <c r="U40" s="560"/>
    </row>
    <row r="41" spans="1:21" ht="18" customHeight="1" x14ac:dyDescent="0.3">
      <c r="A41" s="510"/>
      <c r="B41" s="510"/>
      <c r="C41" s="510"/>
      <c r="D41" s="58">
        <f>KASIM!N37</f>
        <v>0</v>
      </c>
      <c r="E41" s="581">
        <f>KASIM!O37</f>
        <v>0</v>
      </c>
      <c r="F41" s="582"/>
      <c r="G41" s="59">
        <f>KASIM!P37</f>
        <v>0</v>
      </c>
      <c r="H41" s="583" t="str">
        <f>IF(KASIM!Q37=" "," ",IF(KASIM!Q37=0,"Borç Bitti",KASIM!Q37))</f>
        <v/>
      </c>
      <c r="I41" s="584"/>
      <c r="J41" s="60">
        <f>KASIM!R37</f>
        <v>0</v>
      </c>
      <c r="K41" s="581">
        <f>KASIM!S37</f>
        <v>0</v>
      </c>
      <c r="L41" s="582"/>
      <c r="M41" s="59">
        <f>KASIM!T37</f>
        <v>0</v>
      </c>
      <c r="N41" s="583" t="str">
        <f>IF(KASIM!U37=" "," ",IF(KASIM!U37=0,"Alacak Bitti",KASIM!U37))</f>
        <v/>
      </c>
      <c r="O41" s="609"/>
      <c r="P41" s="560"/>
      <c r="Q41" s="560"/>
      <c r="R41" s="560"/>
      <c r="S41" s="560"/>
      <c r="T41" s="560"/>
      <c r="U41" s="560"/>
    </row>
    <row r="42" spans="1:21" ht="18" customHeight="1" x14ac:dyDescent="0.3">
      <c r="A42" s="510"/>
      <c r="B42" s="510"/>
      <c r="C42" s="510"/>
      <c r="D42" s="47">
        <f>KASIM!N38</f>
        <v>0</v>
      </c>
      <c r="E42" s="575">
        <f>KASIM!O38</f>
        <v>0</v>
      </c>
      <c r="F42" s="576"/>
      <c r="G42" s="57">
        <f>KASIM!P38</f>
        <v>0</v>
      </c>
      <c r="H42" s="577" t="str">
        <f>IF(KASIM!Q38=" "," ",IF(KASIM!Q38=0,"Borç Bitti",KASIM!Q38))</f>
        <v/>
      </c>
      <c r="I42" s="578"/>
      <c r="J42" s="51">
        <f>KASIM!R38</f>
        <v>0</v>
      </c>
      <c r="K42" s="575">
        <f>KASIM!S38</f>
        <v>0</v>
      </c>
      <c r="L42" s="576"/>
      <c r="M42" s="57">
        <f>KASIM!T38</f>
        <v>0</v>
      </c>
      <c r="N42" s="577" t="str">
        <f>IF(KASIM!U38=" "," ",IF(KASIM!U38=0,"Alacak Bitti",KASIM!U38))</f>
        <v/>
      </c>
      <c r="O42" s="608"/>
      <c r="P42" s="560"/>
      <c r="Q42" s="560"/>
      <c r="R42" s="560"/>
      <c r="S42" s="560"/>
      <c r="T42" s="560"/>
      <c r="U42" s="560"/>
    </row>
    <row r="43" spans="1:21" ht="18" customHeight="1" x14ac:dyDescent="0.3">
      <c r="A43" s="510"/>
      <c r="B43" s="510"/>
      <c r="C43" s="510"/>
      <c r="D43" s="58">
        <f>KASIM!N39</f>
        <v>0</v>
      </c>
      <c r="E43" s="581">
        <f>KASIM!O39</f>
        <v>0</v>
      </c>
      <c r="F43" s="582"/>
      <c r="G43" s="59">
        <f>KASIM!P39</f>
        <v>0</v>
      </c>
      <c r="H43" s="583" t="str">
        <f>IF(KASIM!Q39=" "," ",IF(KASIM!Q39=0,"Borç Bitti",KASIM!Q39))</f>
        <v/>
      </c>
      <c r="I43" s="584"/>
      <c r="J43" s="60">
        <f>KASIM!R39</f>
        <v>0</v>
      </c>
      <c r="K43" s="581">
        <f>KASIM!S39</f>
        <v>0</v>
      </c>
      <c r="L43" s="582"/>
      <c r="M43" s="59">
        <f>KASIM!T39</f>
        <v>0</v>
      </c>
      <c r="N43" s="583" t="str">
        <f>IF(KASIM!U39=" "," ",IF(KASIM!U39=0,"Alacak Bitti",KASIM!U39))</f>
        <v/>
      </c>
      <c r="O43" s="609"/>
      <c r="P43" s="560"/>
      <c r="Q43" s="560"/>
      <c r="R43" s="560"/>
      <c r="S43" s="560"/>
      <c r="T43" s="560"/>
      <c r="U43" s="560"/>
    </row>
    <row r="44" spans="1:21" ht="18" customHeight="1" x14ac:dyDescent="0.3">
      <c r="A44" s="510"/>
      <c r="B44" s="510"/>
      <c r="C44" s="510"/>
      <c r="D44" s="47">
        <f>KASIM!N40</f>
        <v>0</v>
      </c>
      <c r="E44" s="575">
        <f>KASIM!O40</f>
        <v>0</v>
      </c>
      <c r="F44" s="576"/>
      <c r="G44" s="57">
        <f>KASIM!P40</f>
        <v>0</v>
      </c>
      <c r="H44" s="577" t="str">
        <f>IF(KASIM!Q40=" "," ",IF(KASIM!Q40=0,"Borç Bitti",KASIM!Q40))</f>
        <v/>
      </c>
      <c r="I44" s="578"/>
      <c r="J44" s="51">
        <f>KASIM!R40</f>
        <v>0</v>
      </c>
      <c r="K44" s="575">
        <f>KASIM!S40</f>
        <v>0</v>
      </c>
      <c r="L44" s="576"/>
      <c r="M44" s="57">
        <f>KASIM!T40</f>
        <v>0</v>
      </c>
      <c r="N44" s="577" t="str">
        <f>IF(KASIM!U40=" "," ",IF(KASIM!U40=0,"Alacak Bitti",KASIM!U40))</f>
        <v/>
      </c>
      <c r="O44" s="608"/>
      <c r="P44" s="560"/>
      <c r="Q44" s="560"/>
      <c r="R44" s="560"/>
      <c r="S44" s="560"/>
      <c r="T44" s="560"/>
      <c r="U44" s="560"/>
    </row>
    <row r="45" spans="1:21" ht="18" customHeight="1" x14ac:dyDescent="0.3">
      <c r="A45" s="510"/>
      <c r="B45" s="510"/>
      <c r="C45" s="510"/>
      <c r="D45" s="58">
        <f>KASIM!N41</f>
        <v>0</v>
      </c>
      <c r="E45" s="581">
        <f>KASIM!O41</f>
        <v>0</v>
      </c>
      <c r="F45" s="582"/>
      <c r="G45" s="59">
        <f>KASIM!P41</f>
        <v>0</v>
      </c>
      <c r="H45" s="583" t="str">
        <f>IF(KASIM!Q41=" "," ",IF(KASIM!Q41=0,"Borç Bitti",KASIM!Q41))</f>
        <v/>
      </c>
      <c r="I45" s="584"/>
      <c r="J45" s="60">
        <f>KASIM!R41</f>
        <v>0</v>
      </c>
      <c r="K45" s="581">
        <f>KASIM!S41</f>
        <v>0</v>
      </c>
      <c r="L45" s="582"/>
      <c r="M45" s="59">
        <f>KASIM!T41</f>
        <v>0</v>
      </c>
      <c r="N45" s="583" t="str">
        <f>IF(KASIM!U41=" "," ",IF(KASIM!U41=0,"Alacak Bitti",KASIM!U41))</f>
        <v/>
      </c>
      <c r="O45" s="609"/>
      <c r="P45" s="560"/>
      <c r="Q45" s="560"/>
      <c r="R45" s="560"/>
      <c r="S45" s="560"/>
      <c r="T45" s="560"/>
      <c r="U45" s="560"/>
    </row>
    <row r="46" spans="1:21" ht="18" customHeight="1" x14ac:dyDescent="0.3">
      <c r="A46" s="510"/>
      <c r="B46" s="510"/>
      <c r="C46" s="510"/>
      <c r="D46" s="47">
        <f>KASIM!N42</f>
        <v>0</v>
      </c>
      <c r="E46" s="575">
        <f>KASIM!O42</f>
        <v>0</v>
      </c>
      <c r="F46" s="576"/>
      <c r="G46" s="57">
        <f>KASIM!P42</f>
        <v>0</v>
      </c>
      <c r="H46" s="577" t="str">
        <f>IF(KASIM!Q42=" "," ",IF(KASIM!Q42=0,"Borç Bitti",KASIM!Q42))</f>
        <v/>
      </c>
      <c r="I46" s="578"/>
      <c r="J46" s="51">
        <f>KASIM!R42</f>
        <v>0</v>
      </c>
      <c r="K46" s="575">
        <f>KASIM!S42</f>
        <v>0</v>
      </c>
      <c r="L46" s="576"/>
      <c r="M46" s="57">
        <f>KASIM!T42</f>
        <v>0</v>
      </c>
      <c r="N46" s="577" t="str">
        <f>IF(KASIM!U42=" "," ",IF(KASIM!U42=0,"Alacak Bitti",KASIM!U42))</f>
        <v/>
      </c>
      <c r="O46" s="608"/>
      <c r="P46" s="560"/>
      <c r="Q46" s="560"/>
      <c r="R46" s="560"/>
      <c r="S46" s="560"/>
      <c r="T46" s="560"/>
      <c r="U46" s="560"/>
    </row>
    <row r="47" spans="1:21" ht="18" customHeight="1" x14ac:dyDescent="0.3">
      <c r="A47" s="510"/>
      <c r="B47" s="510"/>
      <c r="C47" s="510"/>
      <c r="D47" s="58">
        <f>KASIM!N43</f>
        <v>0</v>
      </c>
      <c r="E47" s="581">
        <f>KASIM!O43</f>
        <v>0</v>
      </c>
      <c r="F47" s="582"/>
      <c r="G47" s="59">
        <f>KASIM!P43</f>
        <v>0</v>
      </c>
      <c r="H47" s="583" t="str">
        <f>IF(KASIM!Q43=" "," ",IF(KASIM!Q43=0,"Borç Bitti",KASIM!Q43))</f>
        <v/>
      </c>
      <c r="I47" s="584"/>
      <c r="J47" s="60">
        <f>KASIM!R43</f>
        <v>0</v>
      </c>
      <c r="K47" s="581">
        <f>KASIM!S43</f>
        <v>0</v>
      </c>
      <c r="L47" s="582"/>
      <c r="M47" s="59">
        <f>KASIM!T43</f>
        <v>0</v>
      </c>
      <c r="N47" s="583" t="str">
        <f>IF(KASIM!U43=" "," ",IF(KASIM!U43=0,"Alacak Bitti",KASIM!U43))</f>
        <v/>
      </c>
      <c r="O47" s="609"/>
      <c r="P47" s="560"/>
      <c r="Q47" s="560"/>
      <c r="R47" s="560"/>
      <c r="S47" s="560"/>
      <c r="T47" s="560"/>
      <c r="U47" s="560"/>
    </row>
    <row r="48" spans="1:21" ht="18" customHeight="1" x14ac:dyDescent="0.3">
      <c r="A48" s="510"/>
      <c r="B48" s="510"/>
      <c r="C48" s="510"/>
      <c r="D48" s="47">
        <f>KASIM!N44</f>
        <v>0</v>
      </c>
      <c r="E48" s="575">
        <f>KASIM!O44</f>
        <v>0</v>
      </c>
      <c r="F48" s="576"/>
      <c r="G48" s="57">
        <f>KASIM!P44</f>
        <v>0</v>
      </c>
      <c r="H48" s="577" t="str">
        <f>IF(KASIM!Q44=" "," ",IF(KASIM!Q44=0,"Borç Bitti",KASIM!Q44))</f>
        <v/>
      </c>
      <c r="I48" s="578"/>
      <c r="J48" s="51">
        <f>KASIM!R44</f>
        <v>0</v>
      </c>
      <c r="K48" s="575">
        <f>KASIM!S44</f>
        <v>0</v>
      </c>
      <c r="L48" s="576"/>
      <c r="M48" s="57">
        <f>KASIM!T44</f>
        <v>0</v>
      </c>
      <c r="N48" s="577" t="str">
        <f>IF(KASIM!U44=" "," ",IF(KASIM!U44=0,"Alacak Bitti",KASIM!U44))</f>
        <v/>
      </c>
      <c r="O48" s="608"/>
      <c r="P48" s="560"/>
      <c r="Q48" s="560"/>
      <c r="R48" s="560"/>
      <c r="S48" s="560"/>
      <c r="T48" s="560"/>
      <c r="U48" s="560"/>
    </row>
    <row r="49" spans="1:21" ht="18" customHeight="1" x14ac:dyDescent="0.3">
      <c r="A49" s="510"/>
      <c r="B49" s="510"/>
      <c r="C49" s="510"/>
      <c r="D49" s="58">
        <f>KASIM!N45</f>
        <v>0</v>
      </c>
      <c r="E49" s="581">
        <f>KASIM!O45</f>
        <v>0</v>
      </c>
      <c r="F49" s="582"/>
      <c r="G49" s="59">
        <f>KASIM!P45</f>
        <v>0</v>
      </c>
      <c r="H49" s="583" t="str">
        <f>IF(KASIM!Q45=" "," ",IF(KASIM!Q45=0,"Borç Bitti",KASIM!Q45))</f>
        <v/>
      </c>
      <c r="I49" s="584"/>
      <c r="J49" s="60">
        <f>KASIM!R45</f>
        <v>0</v>
      </c>
      <c r="K49" s="581">
        <f>KASIM!S45</f>
        <v>0</v>
      </c>
      <c r="L49" s="582"/>
      <c r="M49" s="59">
        <f>KASIM!T45</f>
        <v>0</v>
      </c>
      <c r="N49" s="583" t="str">
        <f>IF(KASIM!U45=" "," ",IF(KASIM!U45=0,"Alacak Bitti",KASIM!U45))</f>
        <v/>
      </c>
      <c r="O49" s="609"/>
      <c r="P49" s="560"/>
      <c r="Q49" s="560"/>
      <c r="R49" s="560"/>
      <c r="S49" s="560"/>
      <c r="T49" s="560"/>
      <c r="U49" s="560"/>
    </row>
    <row r="50" spans="1:21" ht="18" customHeight="1" x14ac:dyDescent="0.3">
      <c r="A50" s="510"/>
      <c r="B50" s="510"/>
      <c r="C50" s="510"/>
      <c r="D50" s="47">
        <f>KASIM!N46</f>
        <v>0</v>
      </c>
      <c r="E50" s="575">
        <f>KASIM!O46</f>
        <v>0</v>
      </c>
      <c r="F50" s="576"/>
      <c r="G50" s="57">
        <f>KASIM!P46</f>
        <v>0</v>
      </c>
      <c r="H50" s="577" t="str">
        <f>IF(KASIM!Q46=" "," ",IF(KASIM!Q46=0,"Borç Bitti",KASIM!Q46))</f>
        <v/>
      </c>
      <c r="I50" s="578"/>
      <c r="J50" s="51">
        <f>KASIM!R46</f>
        <v>0</v>
      </c>
      <c r="K50" s="575">
        <f>KASIM!S46</f>
        <v>0</v>
      </c>
      <c r="L50" s="576"/>
      <c r="M50" s="57">
        <f>KASIM!T46</f>
        <v>0</v>
      </c>
      <c r="N50" s="577" t="str">
        <f>IF(KASIM!U46=" "," ",IF(KASIM!U46=0,"Alacak Bitti",KASIM!U46))</f>
        <v/>
      </c>
      <c r="O50" s="608"/>
      <c r="P50" s="560"/>
      <c r="Q50" s="560"/>
      <c r="R50" s="560"/>
      <c r="S50" s="560"/>
      <c r="T50" s="560"/>
      <c r="U50" s="560"/>
    </row>
    <row r="51" spans="1:21" ht="18" customHeight="1" x14ac:dyDescent="0.3">
      <c r="A51" s="510"/>
      <c r="B51" s="510"/>
      <c r="C51" s="510"/>
      <c r="D51" s="58">
        <f>KASIM!N47</f>
        <v>0</v>
      </c>
      <c r="E51" s="581">
        <f>KASIM!O47</f>
        <v>0</v>
      </c>
      <c r="F51" s="582"/>
      <c r="G51" s="59">
        <f>KASIM!P47</f>
        <v>0</v>
      </c>
      <c r="H51" s="583" t="str">
        <f>IF(KASIM!Q47=" "," ",IF(KASIM!Q47=0,"Borç Bitti",KASIM!Q47))</f>
        <v/>
      </c>
      <c r="I51" s="584"/>
      <c r="J51" s="60">
        <f>KASIM!R47</f>
        <v>0</v>
      </c>
      <c r="K51" s="581">
        <f>KASIM!S47</f>
        <v>0</v>
      </c>
      <c r="L51" s="582"/>
      <c r="M51" s="59">
        <f>KASIM!T47</f>
        <v>0</v>
      </c>
      <c r="N51" s="583" t="str">
        <f>IF(KASIM!U47=" "," ",IF(KASIM!U47=0,"Alacak Bitti",KASIM!U47))</f>
        <v/>
      </c>
      <c r="O51" s="609"/>
      <c r="P51" s="560"/>
      <c r="Q51" s="560"/>
      <c r="R51" s="560"/>
      <c r="S51" s="560"/>
      <c r="T51" s="560"/>
      <c r="U51" s="560"/>
    </row>
    <row r="52" spans="1:21" ht="18" customHeight="1" x14ac:dyDescent="0.3">
      <c r="A52" s="510"/>
      <c r="B52" s="510"/>
      <c r="C52" s="510"/>
      <c r="D52" s="47">
        <f>KASIM!N48</f>
        <v>0</v>
      </c>
      <c r="E52" s="575">
        <f>KASIM!O48</f>
        <v>0</v>
      </c>
      <c r="F52" s="576"/>
      <c r="G52" s="57">
        <f>KASIM!P48</f>
        <v>0</v>
      </c>
      <c r="H52" s="577" t="str">
        <f>IF(KASIM!Q48=" "," ",IF(KASIM!Q48=0,"Borç Bitti",KASIM!Q48))</f>
        <v/>
      </c>
      <c r="I52" s="578"/>
      <c r="J52" s="51">
        <f>KASIM!R48</f>
        <v>0</v>
      </c>
      <c r="K52" s="575">
        <f>KASIM!S48</f>
        <v>0</v>
      </c>
      <c r="L52" s="576"/>
      <c r="M52" s="57">
        <f>KASIM!T48</f>
        <v>0</v>
      </c>
      <c r="N52" s="577" t="str">
        <f>IF(KASIM!U48=" "," ",IF(KASIM!U48=0,"Alacak Bitti",KASIM!U48))</f>
        <v/>
      </c>
      <c r="O52" s="608"/>
      <c r="P52" s="560"/>
      <c r="Q52" s="560"/>
      <c r="R52" s="560"/>
      <c r="S52" s="560"/>
      <c r="T52" s="560"/>
      <c r="U52" s="560"/>
    </row>
    <row r="53" spans="1:21" ht="18" customHeight="1" x14ac:dyDescent="0.3">
      <c r="A53" s="510"/>
      <c r="B53" s="510"/>
      <c r="C53" s="510"/>
      <c r="D53" s="58">
        <f>KASIM!N49</f>
        <v>0</v>
      </c>
      <c r="E53" s="581">
        <f>KASIM!O49</f>
        <v>0</v>
      </c>
      <c r="F53" s="582"/>
      <c r="G53" s="59">
        <f>KASIM!P49</f>
        <v>0</v>
      </c>
      <c r="H53" s="583" t="str">
        <f>IF(KASIM!Q49=" "," ",IF(KASIM!Q49=0,"Borç Bitti",KASIM!Q49))</f>
        <v/>
      </c>
      <c r="I53" s="584"/>
      <c r="J53" s="60">
        <f>KASIM!R49</f>
        <v>0</v>
      </c>
      <c r="K53" s="581">
        <f>KASIM!S49</f>
        <v>0</v>
      </c>
      <c r="L53" s="582"/>
      <c r="M53" s="59">
        <f>KASIM!T49</f>
        <v>0</v>
      </c>
      <c r="N53" s="583" t="str">
        <f>IF(KASIM!U49=" "," ",IF(KASIM!U49=0,"Alacak Bitti",KASIM!U49))</f>
        <v/>
      </c>
      <c r="O53" s="609"/>
      <c r="P53" s="560"/>
      <c r="Q53" s="560"/>
      <c r="R53" s="560"/>
      <c r="S53" s="560"/>
      <c r="T53" s="560"/>
      <c r="U53" s="560"/>
    </row>
    <row r="54" spans="1:21" ht="18" customHeight="1" x14ac:dyDescent="0.3">
      <c r="A54" s="510"/>
      <c r="B54" s="510"/>
      <c r="C54" s="510"/>
      <c r="D54" s="47">
        <f>KASIM!N50</f>
        <v>0</v>
      </c>
      <c r="E54" s="575">
        <f>KASIM!O50</f>
        <v>0</v>
      </c>
      <c r="F54" s="576"/>
      <c r="G54" s="57">
        <f>KASIM!P50</f>
        <v>0</v>
      </c>
      <c r="H54" s="577" t="str">
        <f>IF(KASIM!Q50=" "," ",IF(KASIM!Q50=0,"Borç Bitti",KASIM!Q50))</f>
        <v/>
      </c>
      <c r="I54" s="578"/>
      <c r="J54" s="51">
        <f>KASIM!R50</f>
        <v>0</v>
      </c>
      <c r="K54" s="575">
        <f>KASIM!S50</f>
        <v>0</v>
      </c>
      <c r="L54" s="576"/>
      <c r="M54" s="57">
        <f>KASIM!T50</f>
        <v>0</v>
      </c>
      <c r="N54" s="577" t="str">
        <f>IF(KASIM!U50=" "," ",IF(KASIM!U50=0,"Alacak Bitti",KASIM!U50))</f>
        <v/>
      </c>
      <c r="O54" s="608"/>
      <c r="P54" s="560"/>
      <c r="Q54" s="560"/>
      <c r="R54" s="560"/>
      <c r="S54" s="560"/>
      <c r="T54" s="560"/>
      <c r="U54" s="560"/>
    </row>
    <row r="55" spans="1:21" ht="18" customHeight="1" x14ac:dyDescent="0.3">
      <c r="A55" s="510"/>
      <c r="B55" s="510"/>
      <c r="C55" s="510"/>
      <c r="D55" s="58">
        <f>KASIM!N51</f>
        <v>0</v>
      </c>
      <c r="E55" s="581">
        <f>KASIM!O51</f>
        <v>0</v>
      </c>
      <c r="F55" s="582"/>
      <c r="G55" s="59">
        <f>KASIM!P51</f>
        <v>0</v>
      </c>
      <c r="H55" s="583" t="str">
        <f>IF(KASIM!Q51=" "," ",IF(KASIM!Q51=0,"Borç Bitti",KASIM!Q51))</f>
        <v/>
      </c>
      <c r="I55" s="584"/>
      <c r="J55" s="60">
        <f>KASIM!R51</f>
        <v>0</v>
      </c>
      <c r="K55" s="581">
        <f>KASIM!S51</f>
        <v>0</v>
      </c>
      <c r="L55" s="582"/>
      <c r="M55" s="59">
        <f>KASIM!T51</f>
        <v>0</v>
      </c>
      <c r="N55" s="583" t="str">
        <f>IF(KASIM!U51=" "," ",IF(KASIM!U51=0,"Alacak Bitti",KASIM!U51))</f>
        <v/>
      </c>
      <c r="O55" s="609"/>
      <c r="P55" s="560"/>
      <c r="Q55" s="560"/>
      <c r="R55" s="560"/>
      <c r="S55" s="560"/>
      <c r="T55" s="560"/>
      <c r="U55" s="560"/>
    </row>
    <row r="56" spans="1:21" ht="18" customHeight="1" x14ac:dyDescent="0.3">
      <c r="A56" s="510"/>
      <c r="B56" s="510"/>
      <c r="C56" s="510"/>
      <c r="D56" s="47">
        <f>KASIM!N52</f>
        <v>0</v>
      </c>
      <c r="E56" s="575">
        <f>KASIM!O52</f>
        <v>0</v>
      </c>
      <c r="F56" s="576"/>
      <c r="G56" s="57">
        <f>KASIM!P52</f>
        <v>0</v>
      </c>
      <c r="H56" s="577" t="str">
        <f>IF(KASIM!Q52=" "," ",IF(KASIM!Q52=0,"Borç Bitti",KASIM!Q52))</f>
        <v/>
      </c>
      <c r="I56" s="578"/>
      <c r="J56" s="51">
        <f>KASIM!R52</f>
        <v>0</v>
      </c>
      <c r="K56" s="575">
        <f>KASIM!S52</f>
        <v>0</v>
      </c>
      <c r="L56" s="576"/>
      <c r="M56" s="57">
        <f>KASIM!T52</f>
        <v>0</v>
      </c>
      <c r="N56" s="577" t="str">
        <f>IF(KASIM!U52=" "," ",IF(KASIM!U52=0,"Alacak Bitti",KASIM!U52))</f>
        <v/>
      </c>
      <c r="O56" s="608"/>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D59:O59"/>
    <mergeCell ref="D62:O93"/>
    <mergeCell ref="E56:F56"/>
    <mergeCell ref="H56:I56"/>
    <mergeCell ref="K56:L56"/>
    <mergeCell ref="N56:O56"/>
    <mergeCell ref="D57:O57"/>
    <mergeCell ref="D58:O58"/>
    <mergeCell ref="E54:F54"/>
    <mergeCell ref="H54:I54"/>
    <mergeCell ref="K54:L54"/>
    <mergeCell ref="N54:O54"/>
    <mergeCell ref="E55:F55"/>
    <mergeCell ref="H55:I55"/>
    <mergeCell ref="K55:L55"/>
    <mergeCell ref="N55:O55"/>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A1:C93"/>
    <mergeCell ref="D1:O3"/>
    <mergeCell ref="E12:F12"/>
    <mergeCell ref="H12:I12"/>
    <mergeCell ref="K12:L12"/>
    <mergeCell ref="N12:O12"/>
    <mergeCell ref="E13:F13"/>
    <mergeCell ref="H13:I13"/>
    <mergeCell ref="K13:L13"/>
    <mergeCell ref="N13:O13"/>
    <mergeCell ref="D10:I10"/>
    <mergeCell ref="J10:O10"/>
    <mergeCell ref="E11:F11"/>
    <mergeCell ref="H11:I11"/>
    <mergeCell ref="K11:L11"/>
    <mergeCell ref="N11:O11"/>
    <mergeCell ref="E16:F16"/>
    <mergeCell ref="H16:I16"/>
    <mergeCell ref="K16:L16"/>
    <mergeCell ref="N16:O16"/>
    <mergeCell ref="E17:F17"/>
    <mergeCell ref="H17:I17"/>
    <mergeCell ref="K17:L17"/>
    <mergeCell ref="N17:O17"/>
    <mergeCell ref="P1:U93"/>
    <mergeCell ref="V1:Y4"/>
    <mergeCell ref="D4:E4"/>
    <mergeCell ref="F4:O4"/>
    <mergeCell ref="D5:F5"/>
    <mergeCell ref="G5:I5"/>
    <mergeCell ref="J5:O9"/>
    <mergeCell ref="D6:E6"/>
    <mergeCell ref="G6:H6"/>
    <mergeCell ref="D7:E7"/>
    <mergeCell ref="G7:H7"/>
    <mergeCell ref="D8:E8"/>
    <mergeCell ref="G8:H8"/>
    <mergeCell ref="D9:E9"/>
    <mergeCell ref="G9:H9"/>
    <mergeCell ref="E14:F14"/>
    <mergeCell ref="H14:I14"/>
    <mergeCell ref="K14:L14"/>
    <mergeCell ref="N14:O14"/>
    <mergeCell ref="E15:F15"/>
    <mergeCell ref="H15:I15"/>
    <mergeCell ref="K15:L15"/>
    <mergeCell ref="N15:O15"/>
    <mergeCell ref="E20:F20"/>
  </mergeCells>
  <pageMargins left="0.7" right="0.7" top="0.75" bottom="0.75" header="0.3" footer="0.3"/>
  <pageSetup paperSize="9" scale="70" orientation="portrait" horizontalDpi="360" verticalDpi="36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ayfa41">
    <tabColor rgb="FFFFFF00"/>
  </sheetPr>
  <dimension ref="A1:Z94"/>
  <sheetViews>
    <sheetView showZeros="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7.5546875" style="2" customWidth="1"/>
    <col min="5" max="5" width="12.88671875" style="2" customWidth="1"/>
    <col min="6" max="6" width="10.6640625" style="2" customWidth="1"/>
    <col min="7" max="7" width="7.5546875" style="2" customWidth="1"/>
    <col min="8" max="8" width="12.88671875" style="2" customWidth="1"/>
    <col min="9" max="9" width="10.6640625" style="2" customWidth="1"/>
    <col min="10" max="10" width="7.5546875" style="2" customWidth="1"/>
    <col min="11" max="11" width="12.88671875" style="2" customWidth="1"/>
    <col min="12" max="12" width="10.6640625" style="2" customWidth="1"/>
    <col min="13" max="13" width="7.5546875" style="2" customWidth="1"/>
    <col min="14" max="14" width="12.88671875" style="2" customWidth="1"/>
    <col min="15" max="20" width="10.6640625" style="2" customWidth="1"/>
    <col min="21" max="21" width="12.6640625" style="2" customWidth="1"/>
    <col min="22" max="22" width="10.109375" style="2" customWidth="1"/>
    <col min="23" max="16384" width="8.88671875" style="2"/>
  </cols>
  <sheetData>
    <row r="1" spans="1:26"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row>
    <row r="2" spans="1:26"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row>
    <row r="3" spans="1:26"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row>
    <row r="4" spans="1:26" ht="31.5" customHeight="1" x14ac:dyDescent="0.3">
      <c r="A4" s="510"/>
      <c r="B4" s="510"/>
      <c r="C4" s="510"/>
      <c r="D4" s="562" t="str">
        <f>AYARLAR!N8&amp;" "&amp;"YILI"</f>
        <v>2024 YILI</v>
      </c>
      <c r="E4" s="563"/>
      <c r="F4" s="564" t="str">
        <f>ARALIK!N1&amp;" "&amp;"AYI GELİR GİDER DURUM RAPORU"</f>
        <v>ARALIK AYI GELİR GİDER DURUM RAPORU</v>
      </c>
      <c r="G4" s="564"/>
      <c r="H4" s="564"/>
      <c r="I4" s="564"/>
      <c r="J4" s="564"/>
      <c r="K4" s="564"/>
      <c r="L4" s="564"/>
      <c r="M4" s="564"/>
      <c r="N4" s="564"/>
      <c r="O4" s="565"/>
      <c r="P4" s="560"/>
      <c r="Q4" s="560"/>
      <c r="R4" s="560"/>
      <c r="S4" s="560"/>
      <c r="T4" s="560"/>
      <c r="U4" s="560"/>
      <c r="V4" s="552"/>
      <c r="W4" s="552"/>
      <c r="X4" s="552"/>
      <c r="Y4" s="552"/>
      <c r="Z4" s="8"/>
    </row>
    <row r="5" spans="1:26" ht="24.9" customHeight="1" x14ac:dyDescent="0.3">
      <c r="A5" s="510"/>
      <c r="B5" s="510"/>
      <c r="C5" s="510"/>
      <c r="D5" s="559" t="str">
        <f>AYARLAR!B10</f>
        <v>EV TOPLAM GELİR</v>
      </c>
      <c r="E5" s="559"/>
      <c r="F5" s="40">
        <f>ARALIK!B3</f>
        <v>0</v>
      </c>
      <c r="G5" s="559" t="str">
        <f>AYARLAR!B8</f>
        <v>TOPLAM GELİR</v>
      </c>
      <c r="H5" s="559"/>
      <c r="I5" s="41">
        <f>ARALIK!D1</f>
        <v>0</v>
      </c>
      <c r="J5" s="566"/>
      <c r="K5" s="566"/>
      <c r="L5" s="566"/>
      <c r="M5" s="566"/>
      <c r="N5" s="566"/>
      <c r="O5" s="567"/>
      <c r="P5" s="560"/>
      <c r="Q5" s="560"/>
      <c r="R5" s="560"/>
      <c r="S5" s="560"/>
      <c r="T5" s="560"/>
      <c r="U5" s="560"/>
      <c r="V5" s="206"/>
      <c r="W5" s="7" t="s">
        <v>37</v>
      </c>
      <c r="X5" s="7" t="s">
        <v>38</v>
      </c>
      <c r="Y5" s="7" t="s">
        <v>21</v>
      </c>
      <c r="Z5" s="8"/>
    </row>
    <row r="6" spans="1:26" ht="24.9" customHeight="1" x14ac:dyDescent="0.3">
      <c r="A6" s="510"/>
      <c r="B6" s="510"/>
      <c r="C6" s="510"/>
      <c r="D6" s="559" t="str">
        <f>AYARLAR!E10</f>
        <v>EV TOPLAM GİDER</v>
      </c>
      <c r="E6" s="559"/>
      <c r="F6" s="40">
        <f>ARALIK!E3</f>
        <v>0</v>
      </c>
      <c r="G6" s="559" t="str">
        <f>AYARLAR!H8</f>
        <v>TOPLAM GİDER</v>
      </c>
      <c r="H6" s="559"/>
      <c r="I6" s="41">
        <f>ARALIK!J1</f>
        <v>0</v>
      </c>
      <c r="J6" s="568"/>
      <c r="K6" s="568"/>
      <c r="L6" s="568"/>
      <c r="M6" s="568"/>
      <c r="N6" s="568"/>
      <c r="O6" s="569"/>
      <c r="P6" s="560"/>
      <c r="Q6" s="560"/>
      <c r="R6" s="560"/>
      <c r="S6" s="560"/>
      <c r="T6" s="560"/>
      <c r="U6" s="560"/>
      <c r="V6" s="203" t="s">
        <v>4</v>
      </c>
      <c r="W6" s="203">
        <f>EKİM!$D$1</f>
        <v>0</v>
      </c>
      <c r="X6" s="203">
        <f>EKİM!$J$1</f>
        <v>0</v>
      </c>
      <c r="Y6" s="203">
        <f>EKİM!$P$5</f>
        <v>0</v>
      </c>
      <c r="Z6" s="8"/>
    </row>
    <row r="7" spans="1:26" ht="24.9" customHeight="1" x14ac:dyDescent="0.3">
      <c r="A7" s="510"/>
      <c r="B7" s="510"/>
      <c r="C7" s="510"/>
      <c r="D7" s="559" t="str">
        <f>AYARLAR!H10</f>
        <v>İŞ TOPLAM GELİR</v>
      </c>
      <c r="E7" s="559"/>
      <c r="F7" s="40">
        <f>ARALIK!H3</f>
        <v>0</v>
      </c>
      <c r="G7" s="559" t="str">
        <f>"ÖNCEKİ AYDAN"&amp;" "&amp;AYARLAR!N10</f>
        <v>ÖNCEKİ AYDAN DEVİR</v>
      </c>
      <c r="H7" s="559"/>
      <c r="I7" s="41">
        <f>ARALIK!P4</f>
        <v>0</v>
      </c>
      <c r="J7" s="568"/>
      <c r="K7" s="568"/>
      <c r="L7" s="568"/>
      <c r="M7" s="568"/>
      <c r="N7" s="568"/>
      <c r="O7" s="569"/>
      <c r="P7" s="560"/>
      <c r="Q7" s="560"/>
      <c r="R7" s="560"/>
      <c r="S7" s="560"/>
      <c r="T7" s="560"/>
      <c r="U7" s="560"/>
      <c r="V7" s="203" t="s">
        <v>5</v>
      </c>
      <c r="W7" s="203">
        <f>KASIM!$D$1</f>
        <v>0</v>
      </c>
      <c r="X7" s="203">
        <f>KASIM!$J$1</f>
        <v>0</v>
      </c>
      <c r="Y7" s="203">
        <f>KASIM!$P$5</f>
        <v>0</v>
      </c>
      <c r="Z7" s="8"/>
    </row>
    <row r="8" spans="1:26" ht="24.9" customHeight="1" x14ac:dyDescent="0.3">
      <c r="A8" s="510"/>
      <c r="B8" s="510"/>
      <c r="C8" s="510"/>
      <c r="D8" s="559" t="str">
        <f>AYARLAR!K10</f>
        <v>İŞ TOPLAM GİDER</v>
      </c>
      <c r="E8" s="559"/>
      <c r="F8" s="40">
        <f>ARALIK!K3</f>
        <v>0</v>
      </c>
      <c r="G8" s="559" t="str">
        <f>AYARLAR!N11&amp;" "&amp;"'DAKİ PARA"</f>
        <v>KASA 'DAKİ PARA</v>
      </c>
      <c r="H8" s="559"/>
      <c r="I8" s="41">
        <f>ARALIK!P5</f>
        <v>0</v>
      </c>
      <c r="J8" s="568"/>
      <c r="K8" s="568"/>
      <c r="L8" s="568"/>
      <c r="M8" s="568"/>
      <c r="N8" s="568"/>
      <c r="O8" s="569"/>
      <c r="P8" s="560"/>
      <c r="Q8" s="560"/>
      <c r="R8" s="560"/>
      <c r="S8" s="560"/>
      <c r="T8" s="560"/>
      <c r="U8" s="560"/>
      <c r="V8" s="203" t="s">
        <v>6</v>
      </c>
      <c r="W8" s="203">
        <f>ARALIK!$D$1</f>
        <v>0</v>
      </c>
      <c r="X8" s="203">
        <f>ARALIK!$J$1</f>
        <v>0</v>
      </c>
      <c r="Y8" s="203">
        <f>ARALIK!$P$5</f>
        <v>0</v>
      </c>
      <c r="Z8" s="8"/>
    </row>
    <row r="9" spans="1:26" ht="24.9" customHeight="1" x14ac:dyDescent="0.3">
      <c r="A9" s="510"/>
      <c r="B9" s="510"/>
      <c r="C9" s="510"/>
      <c r="D9" s="42" t="s">
        <v>45</v>
      </c>
      <c r="E9" s="43">
        <f>ARALIK!P2</f>
        <v>0</v>
      </c>
      <c r="F9" s="44" t="str">
        <f>IF(I5&gt;I6,"KAR","ZARAR")</f>
        <v>ZARAR</v>
      </c>
      <c r="G9" s="572" t="s">
        <v>46</v>
      </c>
      <c r="H9" s="572"/>
      <c r="I9" s="573"/>
      <c r="J9" s="570"/>
      <c r="K9" s="570"/>
      <c r="L9" s="570"/>
      <c r="M9" s="570"/>
      <c r="N9" s="570"/>
      <c r="O9" s="571"/>
      <c r="P9" s="560"/>
      <c r="Q9" s="560"/>
      <c r="R9" s="560"/>
      <c r="S9" s="560"/>
      <c r="T9" s="560"/>
      <c r="U9" s="560"/>
      <c r="V9" s="8"/>
      <c r="W9" s="8"/>
      <c r="X9" s="8"/>
      <c r="Y9" s="8"/>
      <c r="Z9" s="8"/>
    </row>
    <row r="10" spans="1:26" ht="18" customHeight="1" x14ac:dyDescent="0.3">
      <c r="A10" s="510"/>
      <c r="B10" s="510"/>
      <c r="C10" s="510"/>
      <c r="D10" s="555" t="str">
        <f>AYARLAR!B12</f>
        <v>EV GELİRLERİ</v>
      </c>
      <c r="E10" s="555"/>
      <c r="F10" s="555"/>
      <c r="G10" s="555" t="str">
        <f>AYARLAR!E12</f>
        <v>EV GİDERLERİ</v>
      </c>
      <c r="H10" s="555"/>
      <c r="I10" s="556"/>
      <c r="J10" s="557" t="str">
        <f>AYARLAR!H12</f>
        <v>İŞ GELİRLERİ</v>
      </c>
      <c r="K10" s="558"/>
      <c r="L10" s="558"/>
      <c r="M10" s="558" t="str">
        <f>AYARLAR!K12</f>
        <v>İŞ GİDERLERİ</v>
      </c>
      <c r="N10" s="558"/>
      <c r="O10" s="558"/>
      <c r="P10" s="560"/>
      <c r="Q10" s="560"/>
      <c r="R10" s="560"/>
      <c r="S10" s="560"/>
      <c r="T10" s="560"/>
      <c r="U10" s="560"/>
    </row>
    <row r="11" spans="1:26" ht="16.5" customHeight="1" x14ac:dyDescent="0.3">
      <c r="A11" s="510"/>
      <c r="B11" s="510"/>
      <c r="C11" s="510"/>
      <c r="D11" s="45" t="str">
        <f>AYARLAR!B13</f>
        <v>Tarih</v>
      </c>
      <c r="E11" s="45" t="str">
        <f>AYARLAR!C13</f>
        <v>Gelir Adı</v>
      </c>
      <c r="F11" s="45" t="str">
        <f>AYARLAR!D13</f>
        <v>Miktar</v>
      </c>
      <c r="G11" s="45" t="str">
        <f>AYARLAR!E13</f>
        <v>Tarih</v>
      </c>
      <c r="H11" s="45" t="str">
        <f>AYARLAR!F13</f>
        <v>Gider Adı</v>
      </c>
      <c r="I11" s="46" t="str">
        <f>AYARLAR!G13</f>
        <v>Miktar</v>
      </c>
      <c r="J11" s="211" t="str">
        <f>AYARLAR!H13</f>
        <v>Tarih</v>
      </c>
      <c r="K11" s="45" t="str">
        <f>AYARLAR!I13</f>
        <v>Gelir Adı</v>
      </c>
      <c r="L11" s="45" t="str">
        <f>AYARLAR!J13</f>
        <v>Miktar</v>
      </c>
      <c r="M11" s="45" t="str">
        <f>AYARLAR!K13</f>
        <v>Tarih</v>
      </c>
      <c r="N11" s="45" t="str">
        <f>AYARLAR!L13</f>
        <v>Gider Adı</v>
      </c>
      <c r="O11" s="45" t="str">
        <f>AYARLAR!M13</f>
        <v>Miktar</v>
      </c>
      <c r="P11" s="560"/>
      <c r="Q11" s="560"/>
      <c r="R11" s="560"/>
      <c r="S11" s="560"/>
      <c r="T11" s="560"/>
      <c r="U11" s="560"/>
    </row>
    <row r="12" spans="1:26" ht="18" customHeight="1" x14ac:dyDescent="0.3">
      <c r="A12" s="510"/>
      <c r="B12" s="510"/>
      <c r="C12" s="510"/>
      <c r="D12" s="47">
        <f>ARALIK!B8</f>
        <v>0</v>
      </c>
      <c r="E12" s="48">
        <f>ARALIK!C8</f>
        <v>0</v>
      </c>
      <c r="F12" s="49">
        <f>ARALIK!D8</f>
        <v>0</v>
      </c>
      <c r="G12" s="47">
        <f>ARALIK!E8</f>
        <v>0</v>
      </c>
      <c r="H12" s="48">
        <f>ARALIK!F8</f>
        <v>0</v>
      </c>
      <c r="I12" s="50">
        <f>ARALIK!G8</f>
        <v>0</v>
      </c>
      <c r="J12" s="51">
        <f>ARALIK!H8</f>
        <v>0</v>
      </c>
      <c r="K12" s="48">
        <f>ARALIK!I8</f>
        <v>0</v>
      </c>
      <c r="L12" s="49">
        <f>ARALIK!J8</f>
        <v>0</v>
      </c>
      <c r="M12" s="47">
        <f>ARALIK!K8</f>
        <v>0</v>
      </c>
      <c r="N12" s="48">
        <f>ARALIK!L8</f>
        <v>0</v>
      </c>
      <c r="O12" s="49">
        <f>ARALIK!M8</f>
        <v>0</v>
      </c>
      <c r="P12" s="560"/>
      <c r="Q12" s="560"/>
      <c r="R12" s="560"/>
      <c r="S12" s="560"/>
      <c r="T12" s="560"/>
      <c r="U12" s="560"/>
    </row>
    <row r="13" spans="1:26" ht="18" customHeight="1" x14ac:dyDescent="0.3">
      <c r="A13" s="510"/>
      <c r="B13" s="510"/>
      <c r="C13" s="510"/>
      <c r="D13" s="58">
        <f>ARALIK!B9</f>
        <v>0</v>
      </c>
      <c r="E13" s="61">
        <f>ARALIK!C9</f>
        <v>0</v>
      </c>
      <c r="F13" s="62">
        <f>ARALIK!D9</f>
        <v>0</v>
      </c>
      <c r="G13" s="58">
        <f>ARALIK!E9</f>
        <v>0</v>
      </c>
      <c r="H13" s="61">
        <f>ARALIK!F9</f>
        <v>0</v>
      </c>
      <c r="I13" s="63">
        <f>ARALIK!G9</f>
        <v>0</v>
      </c>
      <c r="J13" s="60">
        <f>ARALIK!H9</f>
        <v>0</v>
      </c>
      <c r="K13" s="61">
        <f>ARALIK!I9</f>
        <v>0</v>
      </c>
      <c r="L13" s="62">
        <f>ARALIK!J9</f>
        <v>0</v>
      </c>
      <c r="M13" s="58">
        <f>ARALIK!K9</f>
        <v>0</v>
      </c>
      <c r="N13" s="61">
        <f>ARALIK!L9</f>
        <v>0</v>
      </c>
      <c r="O13" s="62">
        <f>ARALIK!M9</f>
        <v>0</v>
      </c>
      <c r="P13" s="560"/>
      <c r="Q13" s="560"/>
      <c r="R13" s="560"/>
      <c r="S13" s="560"/>
      <c r="T13" s="560"/>
      <c r="U13" s="560"/>
    </row>
    <row r="14" spans="1:26" ht="18" customHeight="1" x14ac:dyDescent="0.3">
      <c r="A14" s="510"/>
      <c r="B14" s="510"/>
      <c r="C14" s="510"/>
      <c r="D14" s="47">
        <f>ARALIK!B10</f>
        <v>0</v>
      </c>
      <c r="E14" s="48">
        <f>ARALIK!C10</f>
        <v>0</v>
      </c>
      <c r="F14" s="49">
        <f>ARALIK!D10</f>
        <v>0</v>
      </c>
      <c r="G14" s="47">
        <f>ARALIK!E10</f>
        <v>0</v>
      </c>
      <c r="H14" s="48">
        <f>ARALIK!F10</f>
        <v>0</v>
      </c>
      <c r="I14" s="50">
        <f>ARALIK!G10</f>
        <v>0</v>
      </c>
      <c r="J14" s="51">
        <f>ARALIK!H10</f>
        <v>0</v>
      </c>
      <c r="K14" s="48">
        <f>ARALIK!I10</f>
        <v>0</v>
      </c>
      <c r="L14" s="49">
        <f>ARALIK!J10</f>
        <v>0</v>
      </c>
      <c r="M14" s="47">
        <f>ARALIK!K10</f>
        <v>0</v>
      </c>
      <c r="N14" s="48">
        <f>ARALIK!L10</f>
        <v>0</v>
      </c>
      <c r="O14" s="49">
        <f>ARALIK!M10</f>
        <v>0</v>
      </c>
      <c r="P14" s="560"/>
      <c r="Q14" s="560"/>
      <c r="R14" s="560"/>
      <c r="S14" s="560"/>
      <c r="T14" s="560"/>
      <c r="U14" s="560"/>
    </row>
    <row r="15" spans="1:26" ht="18" customHeight="1" x14ac:dyDescent="0.3">
      <c r="A15" s="510"/>
      <c r="B15" s="510"/>
      <c r="C15" s="510"/>
      <c r="D15" s="58">
        <f>ARALIK!B11</f>
        <v>0</v>
      </c>
      <c r="E15" s="61">
        <f>ARALIK!C11</f>
        <v>0</v>
      </c>
      <c r="F15" s="62">
        <f>ARALIK!D11</f>
        <v>0</v>
      </c>
      <c r="G15" s="58">
        <f>ARALIK!E11</f>
        <v>0</v>
      </c>
      <c r="H15" s="61">
        <f>ARALIK!F11</f>
        <v>0</v>
      </c>
      <c r="I15" s="63">
        <f>ARALIK!G11</f>
        <v>0</v>
      </c>
      <c r="J15" s="60">
        <f>ARALIK!H11</f>
        <v>0</v>
      </c>
      <c r="K15" s="61">
        <f>ARALIK!I11</f>
        <v>0</v>
      </c>
      <c r="L15" s="62">
        <f>ARALIK!J11</f>
        <v>0</v>
      </c>
      <c r="M15" s="58">
        <f>ARALIK!K11</f>
        <v>0</v>
      </c>
      <c r="N15" s="61">
        <f>ARALIK!L11</f>
        <v>0</v>
      </c>
      <c r="O15" s="62">
        <f>ARALIK!M11</f>
        <v>0</v>
      </c>
      <c r="P15" s="560"/>
      <c r="Q15" s="560"/>
      <c r="R15" s="560"/>
      <c r="S15" s="560"/>
      <c r="T15" s="560"/>
      <c r="U15" s="560"/>
    </row>
    <row r="16" spans="1:26" ht="18" customHeight="1" x14ac:dyDescent="0.3">
      <c r="A16" s="510"/>
      <c r="B16" s="510"/>
      <c r="C16" s="510"/>
      <c r="D16" s="47">
        <f>ARALIK!B12</f>
        <v>0</v>
      </c>
      <c r="E16" s="48">
        <f>ARALIK!C12</f>
        <v>0</v>
      </c>
      <c r="F16" s="49">
        <f>ARALIK!D12</f>
        <v>0</v>
      </c>
      <c r="G16" s="47">
        <f>ARALIK!E12</f>
        <v>0</v>
      </c>
      <c r="H16" s="48">
        <f>ARALIK!F12</f>
        <v>0</v>
      </c>
      <c r="I16" s="50">
        <f>ARALIK!G12</f>
        <v>0</v>
      </c>
      <c r="J16" s="51">
        <f>ARALIK!H12</f>
        <v>0</v>
      </c>
      <c r="K16" s="48">
        <f>ARALIK!I12</f>
        <v>0</v>
      </c>
      <c r="L16" s="49">
        <f>ARALIK!J12</f>
        <v>0</v>
      </c>
      <c r="M16" s="47">
        <f>ARALIK!K12</f>
        <v>0</v>
      </c>
      <c r="N16" s="48">
        <f>ARALIK!L12</f>
        <v>0</v>
      </c>
      <c r="O16" s="49">
        <f>ARALIK!M12</f>
        <v>0</v>
      </c>
      <c r="P16" s="560"/>
      <c r="Q16" s="560"/>
      <c r="R16" s="560"/>
      <c r="S16" s="560"/>
      <c r="T16" s="560"/>
      <c r="U16" s="560"/>
    </row>
    <row r="17" spans="1:21" ht="18" customHeight="1" x14ac:dyDescent="0.3">
      <c r="A17" s="510"/>
      <c r="B17" s="510"/>
      <c r="C17" s="510"/>
      <c r="D17" s="58">
        <f>ARALIK!B13</f>
        <v>0</v>
      </c>
      <c r="E17" s="61">
        <f>ARALIK!C13</f>
        <v>0</v>
      </c>
      <c r="F17" s="62">
        <f>ARALIK!D13</f>
        <v>0</v>
      </c>
      <c r="G17" s="58">
        <f>ARALIK!E13</f>
        <v>0</v>
      </c>
      <c r="H17" s="61">
        <f>ARALIK!F13</f>
        <v>0</v>
      </c>
      <c r="I17" s="63">
        <f>ARALIK!G13</f>
        <v>0</v>
      </c>
      <c r="J17" s="60">
        <f>ARALIK!H13</f>
        <v>0</v>
      </c>
      <c r="K17" s="61">
        <f>ARALIK!I13</f>
        <v>0</v>
      </c>
      <c r="L17" s="62">
        <f>ARALIK!J13</f>
        <v>0</v>
      </c>
      <c r="M17" s="58">
        <f>ARALIK!K13</f>
        <v>0</v>
      </c>
      <c r="N17" s="61">
        <f>ARALIK!L13</f>
        <v>0</v>
      </c>
      <c r="O17" s="62">
        <f>ARALIK!M13</f>
        <v>0</v>
      </c>
      <c r="P17" s="560"/>
      <c r="Q17" s="560"/>
      <c r="R17" s="560"/>
      <c r="S17" s="560"/>
      <c r="T17" s="560"/>
      <c r="U17" s="560"/>
    </row>
    <row r="18" spans="1:21" ht="18" customHeight="1" x14ac:dyDescent="0.3">
      <c r="A18" s="510"/>
      <c r="B18" s="510"/>
      <c r="C18" s="510"/>
      <c r="D18" s="47">
        <f>ARALIK!B14</f>
        <v>0</v>
      </c>
      <c r="E18" s="48">
        <f>ARALIK!C14</f>
        <v>0</v>
      </c>
      <c r="F18" s="49">
        <f>ARALIK!D14</f>
        <v>0</v>
      </c>
      <c r="G18" s="47">
        <f>ARALIK!E14</f>
        <v>0</v>
      </c>
      <c r="H18" s="48">
        <f>ARALIK!F14</f>
        <v>0</v>
      </c>
      <c r="I18" s="50">
        <f>ARALIK!G14</f>
        <v>0</v>
      </c>
      <c r="J18" s="51">
        <f>ARALIK!H14</f>
        <v>0</v>
      </c>
      <c r="K18" s="48">
        <f>ARALIK!I14</f>
        <v>0</v>
      </c>
      <c r="L18" s="49">
        <f>ARALIK!J14</f>
        <v>0</v>
      </c>
      <c r="M18" s="47">
        <f>ARALIK!K14</f>
        <v>0</v>
      </c>
      <c r="N18" s="48">
        <f>ARALIK!L14</f>
        <v>0</v>
      </c>
      <c r="O18" s="49">
        <f>ARALIK!M14</f>
        <v>0</v>
      </c>
      <c r="P18" s="560"/>
      <c r="Q18" s="560"/>
      <c r="R18" s="560"/>
      <c r="S18" s="560"/>
      <c r="T18" s="560"/>
      <c r="U18" s="560"/>
    </row>
    <row r="19" spans="1:21" ht="18" customHeight="1" x14ac:dyDescent="0.3">
      <c r="A19" s="510"/>
      <c r="B19" s="510"/>
      <c r="C19" s="510"/>
      <c r="D19" s="58">
        <f>ARALIK!B15</f>
        <v>0</v>
      </c>
      <c r="E19" s="61">
        <f>ARALIK!C15</f>
        <v>0</v>
      </c>
      <c r="F19" s="62">
        <f>ARALIK!D15</f>
        <v>0</v>
      </c>
      <c r="G19" s="58">
        <f>ARALIK!E15</f>
        <v>0</v>
      </c>
      <c r="H19" s="61">
        <f>ARALIK!F15</f>
        <v>0</v>
      </c>
      <c r="I19" s="63">
        <f>ARALIK!G15</f>
        <v>0</v>
      </c>
      <c r="J19" s="60">
        <f>ARALIK!H15</f>
        <v>0</v>
      </c>
      <c r="K19" s="61">
        <f>ARALIK!I15</f>
        <v>0</v>
      </c>
      <c r="L19" s="62">
        <f>ARALIK!J15</f>
        <v>0</v>
      </c>
      <c r="M19" s="58">
        <f>ARALIK!K15</f>
        <v>0</v>
      </c>
      <c r="N19" s="61">
        <f>ARALIK!L15</f>
        <v>0</v>
      </c>
      <c r="O19" s="62">
        <f>ARALIK!M15</f>
        <v>0</v>
      </c>
      <c r="P19" s="560"/>
      <c r="Q19" s="560"/>
      <c r="R19" s="560"/>
      <c r="S19" s="560"/>
      <c r="T19" s="560"/>
      <c r="U19" s="560"/>
    </row>
    <row r="20" spans="1:21" ht="18" customHeight="1" x14ac:dyDescent="0.3">
      <c r="A20" s="510"/>
      <c r="B20" s="510"/>
      <c r="C20" s="510"/>
      <c r="D20" s="47">
        <f>ARALIK!B16</f>
        <v>0</v>
      </c>
      <c r="E20" s="48">
        <f>ARALIK!C16</f>
        <v>0</v>
      </c>
      <c r="F20" s="49">
        <f>ARALIK!D16</f>
        <v>0</v>
      </c>
      <c r="G20" s="47">
        <f>ARALIK!E16</f>
        <v>0</v>
      </c>
      <c r="H20" s="48">
        <f>ARALIK!F16</f>
        <v>0</v>
      </c>
      <c r="I20" s="50">
        <f>ARALIK!G16</f>
        <v>0</v>
      </c>
      <c r="J20" s="51">
        <f>ARALIK!H16</f>
        <v>0</v>
      </c>
      <c r="K20" s="48">
        <f>ARALIK!I16</f>
        <v>0</v>
      </c>
      <c r="L20" s="49">
        <f>ARALIK!J16</f>
        <v>0</v>
      </c>
      <c r="M20" s="47">
        <f>ARALIK!K16</f>
        <v>0</v>
      </c>
      <c r="N20" s="48">
        <f>ARALIK!L16</f>
        <v>0</v>
      </c>
      <c r="O20" s="49">
        <f>ARALIK!M16</f>
        <v>0</v>
      </c>
      <c r="P20" s="560"/>
      <c r="Q20" s="560"/>
      <c r="R20" s="560"/>
      <c r="S20" s="560"/>
      <c r="T20" s="560"/>
      <c r="U20" s="560"/>
    </row>
    <row r="21" spans="1:21" ht="18" customHeight="1" x14ac:dyDescent="0.3">
      <c r="A21" s="510"/>
      <c r="B21" s="510"/>
      <c r="C21" s="510"/>
      <c r="D21" s="58">
        <f>ARALIK!B17</f>
        <v>0</v>
      </c>
      <c r="E21" s="61">
        <f>ARALIK!C17</f>
        <v>0</v>
      </c>
      <c r="F21" s="62">
        <f>ARALIK!D17</f>
        <v>0</v>
      </c>
      <c r="G21" s="58">
        <f>ARALIK!E17</f>
        <v>0</v>
      </c>
      <c r="H21" s="61">
        <f>ARALIK!F17</f>
        <v>0</v>
      </c>
      <c r="I21" s="63">
        <f>ARALIK!G17</f>
        <v>0</v>
      </c>
      <c r="J21" s="60">
        <f>ARALIK!H17</f>
        <v>0</v>
      </c>
      <c r="K21" s="61">
        <f>ARALIK!I17</f>
        <v>0</v>
      </c>
      <c r="L21" s="62">
        <f>ARALIK!J17</f>
        <v>0</v>
      </c>
      <c r="M21" s="58">
        <f>ARALIK!K17</f>
        <v>0</v>
      </c>
      <c r="N21" s="61">
        <f>ARALIK!L17</f>
        <v>0</v>
      </c>
      <c r="O21" s="62">
        <f>ARALIK!M17</f>
        <v>0</v>
      </c>
      <c r="P21" s="560"/>
      <c r="Q21" s="560"/>
      <c r="R21" s="560"/>
      <c r="S21" s="560"/>
      <c r="T21" s="560"/>
      <c r="U21" s="560"/>
    </row>
    <row r="22" spans="1:21" ht="18" customHeight="1" x14ac:dyDescent="0.3">
      <c r="A22" s="510"/>
      <c r="B22" s="510"/>
      <c r="C22" s="510"/>
      <c r="D22" s="47">
        <f>ARALIK!B18</f>
        <v>0</v>
      </c>
      <c r="E22" s="48">
        <f>ARALIK!C18</f>
        <v>0</v>
      </c>
      <c r="F22" s="49">
        <f>ARALIK!D18</f>
        <v>0</v>
      </c>
      <c r="G22" s="47">
        <f>ARALIK!E18</f>
        <v>0</v>
      </c>
      <c r="H22" s="48">
        <f>ARALIK!F18</f>
        <v>0</v>
      </c>
      <c r="I22" s="50">
        <f>ARALIK!G18</f>
        <v>0</v>
      </c>
      <c r="J22" s="51">
        <f>ARALIK!H18</f>
        <v>0</v>
      </c>
      <c r="K22" s="48">
        <f>ARALIK!I18</f>
        <v>0</v>
      </c>
      <c r="L22" s="49">
        <f>ARALIK!J18</f>
        <v>0</v>
      </c>
      <c r="M22" s="47">
        <f>ARALIK!K18</f>
        <v>0</v>
      </c>
      <c r="N22" s="48">
        <f>ARALIK!L18</f>
        <v>0</v>
      </c>
      <c r="O22" s="49">
        <f>ARALIK!M18</f>
        <v>0</v>
      </c>
      <c r="P22" s="560"/>
      <c r="Q22" s="560"/>
      <c r="R22" s="560"/>
      <c r="S22" s="560"/>
      <c r="T22" s="560"/>
      <c r="U22" s="560"/>
    </row>
    <row r="23" spans="1:21" ht="18" customHeight="1" x14ac:dyDescent="0.3">
      <c r="A23" s="510"/>
      <c r="B23" s="510"/>
      <c r="C23" s="510"/>
      <c r="D23" s="58">
        <f>ARALIK!B19</f>
        <v>0</v>
      </c>
      <c r="E23" s="61">
        <f>ARALIK!C19</f>
        <v>0</v>
      </c>
      <c r="F23" s="62">
        <f>ARALIK!D19</f>
        <v>0</v>
      </c>
      <c r="G23" s="58">
        <f>ARALIK!E19</f>
        <v>0</v>
      </c>
      <c r="H23" s="61">
        <f>ARALIK!F19</f>
        <v>0</v>
      </c>
      <c r="I23" s="63">
        <f>ARALIK!G19</f>
        <v>0</v>
      </c>
      <c r="J23" s="60">
        <f>ARALIK!H19</f>
        <v>0</v>
      </c>
      <c r="K23" s="61">
        <f>ARALIK!I19</f>
        <v>0</v>
      </c>
      <c r="L23" s="62">
        <f>ARALIK!J19</f>
        <v>0</v>
      </c>
      <c r="M23" s="58">
        <f>ARALIK!K19</f>
        <v>0</v>
      </c>
      <c r="N23" s="61">
        <f>ARALIK!L19</f>
        <v>0</v>
      </c>
      <c r="O23" s="62">
        <f>ARALIK!M19</f>
        <v>0</v>
      </c>
      <c r="P23" s="560"/>
      <c r="Q23" s="560"/>
      <c r="R23" s="560"/>
      <c r="S23" s="560"/>
      <c r="T23" s="560"/>
      <c r="U23" s="560"/>
    </row>
    <row r="24" spans="1:21" ht="18" customHeight="1" x14ac:dyDescent="0.3">
      <c r="A24" s="510"/>
      <c r="B24" s="510"/>
      <c r="C24" s="510"/>
      <c r="D24" s="47">
        <f>ARALIK!B20</f>
        <v>0</v>
      </c>
      <c r="E24" s="48">
        <f>ARALIK!C20</f>
        <v>0</v>
      </c>
      <c r="F24" s="49">
        <f>ARALIK!D20</f>
        <v>0</v>
      </c>
      <c r="G24" s="47">
        <f>ARALIK!E20</f>
        <v>0</v>
      </c>
      <c r="H24" s="48">
        <f>ARALIK!F20</f>
        <v>0</v>
      </c>
      <c r="I24" s="50">
        <f>ARALIK!G20</f>
        <v>0</v>
      </c>
      <c r="J24" s="51">
        <f>ARALIK!H20</f>
        <v>0</v>
      </c>
      <c r="K24" s="48">
        <f>ARALIK!I20</f>
        <v>0</v>
      </c>
      <c r="L24" s="49">
        <f>ARALIK!J20</f>
        <v>0</v>
      </c>
      <c r="M24" s="47">
        <f>ARALIK!K20</f>
        <v>0</v>
      </c>
      <c r="N24" s="48">
        <f>ARALIK!L20</f>
        <v>0</v>
      </c>
      <c r="O24" s="49">
        <f>ARALIK!M20</f>
        <v>0</v>
      </c>
      <c r="P24" s="560"/>
      <c r="Q24" s="560"/>
      <c r="R24" s="560"/>
      <c r="S24" s="560"/>
      <c r="T24" s="560"/>
      <c r="U24" s="560"/>
    </row>
    <row r="25" spans="1:21" ht="18" customHeight="1" x14ac:dyDescent="0.3">
      <c r="A25" s="510"/>
      <c r="B25" s="510"/>
      <c r="C25" s="510"/>
      <c r="D25" s="58">
        <f>ARALIK!B21</f>
        <v>0</v>
      </c>
      <c r="E25" s="61">
        <f>ARALIK!C21</f>
        <v>0</v>
      </c>
      <c r="F25" s="62">
        <f>ARALIK!D21</f>
        <v>0</v>
      </c>
      <c r="G25" s="58">
        <f>ARALIK!E21</f>
        <v>0</v>
      </c>
      <c r="H25" s="61">
        <f>ARALIK!F21</f>
        <v>0</v>
      </c>
      <c r="I25" s="63">
        <f>ARALIK!G21</f>
        <v>0</v>
      </c>
      <c r="J25" s="60">
        <f>ARALIK!H21</f>
        <v>0</v>
      </c>
      <c r="K25" s="61">
        <f>ARALIK!I21</f>
        <v>0</v>
      </c>
      <c r="L25" s="62">
        <f>ARALIK!J21</f>
        <v>0</v>
      </c>
      <c r="M25" s="58">
        <f>ARALIK!K21</f>
        <v>0</v>
      </c>
      <c r="N25" s="61">
        <f>ARALIK!L21</f>
        <v>0</v>
      </c>
      <c r="O25" s="62">
        <f>ARALIK!M21</f>
        <v>0</v>
      </c>
      <c r="P25" s="560"/>
      <c r="Q25" s="560"/>
      <c r="R25" s="560"/>
      <c r="S25" s="560"/>
      <c r="T25" s="560"/>
      <c r="U25" s="560"/>
    </row>
    <row r="26" spans="1:21" ht="18" customHeight="1" x14ac:dyDescent="0.3">
      <c r="A26" s="510"/>
      <c r="B26" s="510"/>
      <c r="C26" s="510"/>
      <c r="D26" s="47">
        <f>ARALIK!B22</f>
        <v>0</v>
      </c>
      <c r="E26" s="48">
        <f>ARALIK!C22</f>
        <v>0</v>
      </c>
      <c r="F26" s="49">
        <f>ARALIK!D22</f>
        <v>0</v>
      </c>
      <c r="G26" s="47">
        <f>ARALIK!E22</f>
        <v>0</v>
      </c>
      <c r="H26" s="48">
        <f>ARALIK!F22</f>
        <v>0</v>
      </c>
      <c r="I26" s="50">
        <f>ARALIK!G22</f>
        <v>0</v>
      </c>
      <c r="J26" s="51">
        <f>ARALIK!H22</f>
        <v>0</v>
      </c>
      <c r="K26" s="48">
        <f>ARALIK!I22</f>
        <v>0</v>
      </c>
      <c r="L26" s="49">
        <f>ARALIK!J22</f>
        <v>0</v>
      </c>
      <c r="M26" s="47">
        <f>ARALIK!K22</f>
        <v>0</v>
      </c>
      <c r="N26" s="48">
        <f>ARALIK!L22</f>
        <v>0</v>
      </c>
      <c r="O26" s="49">
        <f>ARALIK!M22</f>
        <v>0</v>
      </c>
      <c r="P26" s="560"/>
      <c r="Q26" s="560"/>
      <c r="R26" s="560"/>
      <c r="S26" s="560"/>
      <c r="T26" s="560"/>
      <c r="U26" s="560"/>
    </row>
    <row r="27" spans="1:21" ht="18" customHeight="1" x14ac:dyDescent="0.3">
      <c r="A27" s="510"/>
      <c r="B27" s="510"/>
      <c r="C27" s="510"/>
      <c r="D27" s="58">
        <f>ARALIK!B23</f>
        <v>0</v>
      </c>
      <c r="E27" s="61">
        <f>ARALIK!C23</f>
        <v>0</v>
      </c>
      <c r="F27" s="62">
        <f>ARALIK!D23</f>
        <v>0</v>
      </c>
      <c r="G27" s="58">
        <f>ARALIK!E23</f>
        <v>0</v>
      </c>
      <c r="H27" s="61">
        <f>ARALIK!F23</f>
        <v>0</v>
      </c>
      <c r="I27" s="63">
        <f>ARALIK!G23</f>
        <v>0</v>
      </c>
      <c r="J27" s="60">
        <f>ARALIK!H23</f>
        <v>0</v>
      </c>
      <c r="K27" s="61">
        <f>ARALIK!I23</f>
        <v>0</v>
      </c>
      <c r="L27" s="62">
        <f>ARALIK!J23</f>
        <v>0</v>
      </c>
      <c r="M27" s="58">
        <f>ARALIK!K23</f>
        <v>0</v>
      </c>
      <c r="N27" s="61">
        <f>ARALIK!L23</f>
        <v>0</v>
      </c>
      <c r="O27" s="62">
        <f>ARALIK!M23</f>
        <v>0</v>
      </c>
      <c r="P27" s="560"/>
      <c r="Q27" s="560"/>
      <c r="R27" s="560"/>
      <c r="S27" s="560"/>
      <c r="T27" s="560"/>
      <c r="U27" s="560"/>
    </row>
    <row r="28" spans="1:21" ht="18" customHeight="1" x14ac:dyDescent="0.3">
      <c r="A28" s="510"/>
      <c r="B28" s="510"/>
      <c r="C28" s="510"/>
      <c r="D28" s="47">
        <f>ARALIK!B24</f>
        <v>0</v>
      </c>
      <c r="E28" s="48">
        <f>ARALIK!C24</f>
        <v>0</v>
      </c>
      <c r="F28" s="49">
        <f>ARALIK!D24</f>
        <v>0</v>
      </c>
      <c r="G28" s="47">
        <f>ARALIK!E24</f>
        <v>0</v>
      </c>
      <c r="H28" s="48">
        <f>ARALIK!F24</f>
        <v>0</v>
      </c>
      <c r="I28" s="50">
        <f>ARALIK!G24</f>
        <v>0</v>
      </c>
      <c r="J28" s="51">
        <f>ARALIK!H24</f>
        <v>0</v>
      </c>
      <c r="K28" s="48">
        <f>ARALIK!I24</f>
        <v>0</v>
      </c>
      <c r="L28" s="49">
        <f>ARALIK!J24</f>
        <v>0</v>
      </c>
      <c r="M28" s="47">
        <f>ARALIK!K24</f>
        <v>0</v>
      </c>
      <c r="N28" s="48">
        <f>ARALIK!L24</f>
        <v>0</v>
      </c>
      <c r="O28" s="49">
        <f>ARALIK!M24</f>
        <v>0</v>
      </c>
      <c r="P28" s="560"/>
      <c r="Q28" s="560"/>
      <c r="R28" s="560"/>
      <c r="S28" s="560"/>
      <c r="T28" s="560"/>
      <c r="U28" s="560"/>
    </row>
    <row r="29" spans="1:21" ht="18" customHeight="1" x14ac:dyDescent="0.3">
      <c r="A29" s="510"/>
      <c r="B29" s="510"/>
      <c r="C29" s="510"/>
      <c r="D29" s="58">
        <f>ARALIK!B25</f>
        <v>0</v>
      </c>
      <c r="E29" s="61">
        <f>ARALIK!C25</f>
        <v>0</v>
      </c>
      <c r="F29" s="62">
        <f>ARALIK!D25</f>
        <v>0</v>
      </c>
      <c r="G29" s="58">
        <f>ARALIK!E25</f>
        <v>0</v>
      </c>
      <c r="H29" s="61">
        <f>ARALIK!F25</f>
        <v>0</v>
      </c>
      <c r="I29" s="63">
        <f>ARALIK!G25</f>
        <v>0</v>
      </c>
      <c r="J29" s="60">
        <f>ARALIK!H25</f>
        <v>0</v>
      </c>
      <c r="K29" s="61">
        <f>ARALIK!I25</f>
        <v>0</v>
      </c>
      <c r="L29" s="62">
        <f>ARALIK!J25</f>
        <v>0</v>
      </c>
      <c r="M29" s="58">
        <f>ARALIK!K25</f>
        <v>0</v>
      </c>
      <c r="N29" s="61">
        <f>ARALIK!L25</f>
        <v>0</v>
      </c>
      <c r="O29" s="62">
        <f>ARALIK!M25</f>
        <v>0</v>
      </c>
      <c r="P29" s="560"/>
      <c r="Q29" s="560"/>
      <c r="R29" s="560"/>
      <c r="S29" s="560"/>
      <c r="T29" s="560"/>
      <c r="U29" s="560"/>
    </row>
    <row r="30" spans="1:21" ht="18" customHeight="1" x14ac:dyDescent="0.3">
      <c r="A30" s="510"/>
      <c r="B30" s="510"/>
      <c r="C30" s="510"/>
      <c r="D30" s="47">
        <f>ARALIK!B26</f>
        <v>0</v>
      </c>
      <c r="E30" s="48">
        <f>ARALIK!C26</f>
        <v>0</v>
      </c>
      <c r="F30" s="49">
        <f>ARALIK!D26</f>
        <v>0</v>
      </c>
      <c r="G30" s="47">
        <f>ARALIK!E26</f>
        <v>0</v>
      </c>
      <c r="H30" s="48">
        <f>ARALIK!F26</f>
        <v>0</v>
      </c>
      <c r="I30" s="50">
        <f>ARALIK!G26</f>
        <v>0</v>
      </c>
      <c r="J30" s="51">
        <f>ARALIK!H26</f>
        <v>0</v>
      </c>
      <c r="K30" s="48">
        <f>ARALIK!I26</f>
        <v>0</v>
      </c>
      <c r="L30" s="49">
        <f>ARALIK!J26</f>
        <v>0</v>
      </c>
      <c r="M30" s="47">
        <f>ARALIK!K26</f>
        <v>0</v>
      </c>
      <c r="N30" s="48">
        <f>ARALIK!L26</f>
        <v>0</v>
      </c>
      <c r="O30" s="49">
        <f>ARALIK!M26</f>
        <v>0</v>
      </c>
      <c r="P30" s="560"/>
      <c r="Q30" s="560"/>
      <c r="R30" s="560"/>
      <c r="S30" s="560"/>
      <c r="T30" s="560"/>
      <c r="U30" s="560"/>
    </row>
    <row r="31" spans="1:21" ht="18" customHeight="1" x14ac:dyDescent="0.3">
      <c r="A31" s="510"/>
      <c r="B31" s="510"/>
      <c r="C31" s="510"/>
      <c r="D31" s="58">
        <f>ARALIK!B27</f>
        <v>0</v>
      </c>
      <c r="E31" s="61">
        <f>ARALIK!C27</f>
        <v>0</v>
      </c>
      <c r="F31" s="62">
        <f>ARALIK!D27</f>
        <v>0</v>
      </c>
      <c r="G31" s="58">
        <f>ARALIK!E27</f>
        <v>0</v>
      </c>
      <c r="H31" s="61">
        <f>ARALIK!F27</f>
        <v>0</v>
      </c>
      <c r="I31" s="63">
        <f>ARALIK!G27</f>
        <v>0</v>
      </c>
      <c r="J31" s="60">
        <f>ARALIK!H27</f>
        <v>0</v>
      </c>
      <c r="K31" s="61">
        <f>ARALIK!I27</f>
        <v>0</v>
      </c>
      <c r="L31" s="62">
        <f>ARALIK!J27</f>
        <v>0</v>
      </c>
      <c r="M31" s="58">
        <f>ARALIK!K27</f>
        <v>0</v>
      </c>
      <c r="N31" s="61">
        <f>ARALIK!L27</f>
        <v>0</v>
      </c>
      <c r="O31" s="62">
        <f>ARALIK!M27</f>
        <v>0</v>
      </c>
      <c r="P31" s="560"/>
      <c r="Q31" s="560"/>
      <c r="R31" s="560"/>
      <c r="S31" s="560"/>
      <c r="T31" s="560"/>
      <c r="U31" s="560"/>
    </row>
    <row r="32" spans="1:21" ht="18" customHeight="1" x14ac:dyDescent="0.3">
      <c r="A32" s="510"/>
      <c r="B32" s="510"/>
      <c r="C32" s="510"/>
      <c r="D32" s="47">
        <f>ARALIK!B28</f>
        <v>0</v>
      </c>
      <c r="E32" s="48">
        <f>ARALIK!C28</f>
        <v>0</v>
      </c>
      <c r="F32" s="49">
        <f>ARALIK!D28</f>
        <v>0</v>
      </c>
      <c r="G32" s="47">
        <f>ARALIK!E28</f>
        <v>0</v>
      </c>
      <c r="H32" s="48">
        <f>ARALIK!F28</f>
        <v>0</v>
      </c>
      <c r="I32" s="50">
        <f>ARALIK!G28</f>
        <v>0</v>
      </c>
      <c r="J32" s="51">
        <f>ARALIK!H28</f>
        <v>0</v>
      </c>
      <c r="K32" s="48">
        <f>ARALIK!I28</f>
        <v>0</v>
      </c>
      <c r="L32" s="49">
        <f>ARALIK!J28</f>
        <v>0</v>
      </c>
      <c r="M32" s="47">
        <f>ARALIK!K28</f>
        <v>0</v>
      </c>
      <c r="N32" s="48">
        <f>ARALIK!L28</f>
        <v>0</v>
      </c>
      <c r="O32" s="49">
        <f>ARALIK!M28</f>
        <v>0</v>
      </c>
      <c r="P32" s="560"/>
      <c r="Q32" s="560"/>
      <c r="R32" s="560"/>
      <c r="S32" s="560"/>
      <c r="T32" s="560"/>
      <c r="U32" s="560"/>
    </row>
    <row r="33" spans="1:21" ht="18" customHeight="1" x14ac:dyDescent="0.3">
      <c r="A33" s="510"/>
      <c r="B33" s="510"/>
      <c r="C33" s="510"/>
      <c r="D33" s="58">
        <f>ARALIK!B29</f>
        <v>0</v>
      </c>
      <c r="E33" s="61">
        <f>ARALIK!C29</f>
        <v>0</v>
      </c>
      <c r="F33" s="62">
        <f>ARALIK!D29</f>
        <v>0</v>
      </c>
      <c r="G33" s="58">
        <f>ARALIK!E29</f>
        <v>0</v>
      </c>
      <c r="H33" s="61">
        <f>ARALIK!F29</f>
        <v>0</v>
      </c>
      <c r="I33" s="63">
        <f>ARALIK!G29</f>
        <v>0</v>
      </c>
      <c r="J33" s="60">
        <f>ARALIK!H29</f>
        <v>0</v>
      </c>
      <c r="K33" s="61">
        <f>ARALIK!I29</f>
        <v>0</v>
      </c>
      <c r="L33" s="62">
        <f>ARALIK!J29</f>
        <v>0</v>
      </c>
      <c r="M33" s="58">
        <f>ARALIK!K29</f>
        <v>0</v>
      </c>
      <c r="N33" s="61">
        <f>ARALIK!L29</f>
        <v>0</v>
      </c>
      <c r="O33" s="62">
        <f>ARALIK!M29</f>
        <v>0</v>
      </c>
      <c r="P33" s="560"/>
      <c r="Q33" s="560"/>
      <c r="R33" s="560"/>
      <c r="S33" s="560"/>
      <c r="T33" s="560"/>
      <c r="U33" s="560"/>
    </row>
    <row r="34" spans="1:21" ht="18" customHeight="1" x14ac:dyDescent="0.3">
      <c r="A34" s="510"/>
      <c r="B34" s="510"/>
      <c r="C34" s="510"/>
      <c r="D34" s="47">
        <f>ARALIK!B30</f>
        <v>0</v>
      </c>
      <c r="E34" s="48">
        <f>ARALIK!C30</f>
        <v>0</v>
      </c>
      <c r="F34" s="49">
        <f>ARALIK!D30</f>
        <v>0</v>
      </c>
      <c r="G34" s="47">
        <f>ARALIK!E30</f>
        <v>0</v>
      </c>
      <c r="H34" s="48">
        <f>ARALIK!F30</f>
        <v>0</v>
      </c>
      <c r="I34" s="50">
        <f>ARALIK!G30</f>
        <v>0</v>
      </c>
      <c r="J34" s="51">
        <f>ARALIK!H30</f>
        <v>0</v>
      </c>
      <c r="K34" s="48">
        <f>ARALIK!I30</f>
        <v>0</v>
      </c>
      <c r="L34" s="49">
        <f>ARALIK!J30</f>
        <v>0</v>
      </c>
      <c r="M34" s="47">
        <f>ARALIK!K30</f>
        <v>0</v>
      </c>
      <c r="N34" s="48">
        <f>ARALIK!L30</f>
        <v>0</v>
      </c>
      <c r="O34" s="49">
        <f>ARALIK!M30</f>
        <v>0</v>
      </c>
      <c r="P34" s="560"/>
      <c r="Q34" s="560"/>
      <c r="R34" s="560"/>
      <c r="S34" s="560"/>
      <c r="T34" s="560"/>
      <c r="U34" s="560"/>
    </row>
    <row r="35" spans="1:21" ht="18" customHeight="1" x14ac:dyDescent="0.3">
      <c r="A35" s="510"/>
      <c r="B35" s="510"/>
      <c r="C35" s="510"/>
      <c r="D35" s="58">
        <f>ARALIK!B31</f>
        <v>0</v>
      </c>
      <c r="E35" s="61">
        <f>ARALIK!C31</f>
        <v>0</v>
      </c>
      <c r="F35" s="62">
        <f>ARALIK!D31</f>
        <v>0</v>
      </c>
      <c r="G35" s="58">
        <f>ARALIK!E31</f>
        <v>0</v>
      </c>
      <c r="H35" s="61">
        <f>ARALIK!F31</f>
        <v>0</v>
      </c>
      <c r="I35" s="63">
        <f>ARALIK!G31</f>
        <v>0</v>
      </c>
      <c r="J35" s="60">
        <f>ARALIK!H31</f>
        <v>0</v>
      </c>
      <c r="K35" s="61">
        <f>ARALIK!I31</f>
        <v>0</v>
      </c>
      <c r="L35" s="62">
        <f>ARALIK!J31</f>
        <v>0</v>
      </c>
      <c r="M35" s="58">
        <f>ARALIK!K31</f>
        <v>0</v>
      </c>
      <c r="N35" s="61">
        <f>ARALIK!L31</f>
        <v>0</v>
      </c>
      <c r="O35" s="62">
        <f>ARALIK!M31</f>
        <v>0</v>
      </c>
      <c r="P35" s="560"/>
      <c r="Q35" s="560"/>
      <c r="R35" s="560"/>
      <c r="S35" s="560"/>
      <c r="T35" s="560"/>
      <c r="U35" s="560"/>
    </row>
    <row r="36" spans="1:21" ht="18" customHeight="1" x14ac:dyDescent="0.3">
      <c r="A36" s="510"/>
      <c r="B36" s="510"/>
      <c r="C36" s="510"/>
      <c r="D36" s="47">
        <f>ARALIK!B32</f>
        <v>0</v>
      </c>
      <c r="E36" s="48">
        <f>ARALIK!C32</f>
        <v>0</v>
      </c>
      <c r="F36" s="49">
        <f>ARALIK!D32</f>
        <v>0</v>
      </c>
      <c r="G36" s="47">
        <f>ARALIK!E32</f>
        <v>0</v>
      </c>
      <c r="H36" s="48">
        <f>ARALIK!F32</f>
        <v>0</v>
      </c>
      <c r="I36" s="50">
        <f>ARALIK!G32</f>
        <v>0</v>
      </c>
      <c r="J36" s="51">
        <f>ARALIK!H32</f>
        <v>0</v>
      </c>
      <c r="K36" s="48">
        <f>ARALIK!I32</f>
        <v>0</v>
      </c>
      <c r="L36" s="49">
        <f>ARALIK!J32</f>
        <v>0</v>
      </c>
      <c r="M36" s="47">
        <f>ARALIK!K32</f>
        <v>0</v>
      </c>
      <c r="N36" s="48">
        <f>ARALIK!L32</f>
        <v>0</v>
      </c>
      <c r="O36" s="49">
        <f>ARALIK!M32</f>
        <v>0</v>
      </c>
      <c r="P36" s="560"/>
      <c r="Q36" s="560"/>
      <c r="R36" s="560"/>
      <c r="S36" s="560"/>
      <c r="T36" s="560"/>
      <c r="U36" s="560"/>
    </row>
    <row r="37" spans="1:21" ht="18" customHeight="1" x14ac:dyDescent="0.3">
      <c r="A37" s="510"/>
      <c r="B37" s="510"/>
      <c r="C37" s="510"/>
      <c r="D37" s="58">
        <f>ARALIK!B33</f>
        <v>0</v>
      </c>
      <c r="E37" s="61">
        <f>ARALIK!C33</f>
        <v>0</v>
      </c>
      <c r="F37" s="62">
        <f>ARALIK!D33</f>
        <v>0</v>
      </c>
      <c r="G37" s="58">
        <f>ARALIK!E33</f>
        <v>0</v>
      </c>
      <c r="H37" s="61">
        <f>ARALIK!F33</f>
        <v>0</v>
      </c>
      <c r="I37" s="63">
        <f>ARALIK!G33</f>
        <v>0</v>
      </c>
      <c r="J37" s="60">
        <f>ARALIK!H33</f>
        <v>0</v>
      </c>
      <c r="K37" s="61">
        <f>ARALIK!I33</f>
        <v>0</v>
      </c>
      <c r="L37" s="62">
        <f>ARALIK!J33</f>
        <v>0</v>
      </c>
      <c r="M37" s="58">
        <f>ARALIK!K33</f>
        <v>0</v>
      </c>
      <c r="N37" s="61">
        <f>ARALIK!L33</f>
        <v>0</v>
      </c>
      <c r="O37" s="62">
        <f>ARALIK!M33</f>
        <v>0</v>
      </c>
      <c r="P37" s="560"/>
      <c r="Q37" s="560"/>
      <c r="R37" s="560"/>
      <c r="S37" s="560"/>
      <c r="T37" s="560"/>
      <c r="U37" s="560"/>
    </row>
    <row r="38" spans="1:21" ht="18" customHeight="1" x14ac:dyDescent="0.3">
      <c r="A38" s="510"/>
      <c r="B38" s="510"/>
      <c r="C38" s="510"/>
      <c r="D38" s="47">
        <f>ARALIK!B34</f>
        <v>0</v>
      </c>
      <c r="E38" s="48">
        <f>ARALIK!C34</f>
        <v>0</v>
      </c>
      <c r="F38" s="49">
        <f>ARALIK!D34</f>
        <v>0</v>
      </c>
      <c r="G38" s="47">
        <f>ARALIK!E34</f>
        <v>0</v>
      </c>
      <c r="H38" s="48">
        <f>ARALIK!F34</f>
        <v>0</v>
      </c>
      <c r="I38" s="50">
        <f>ARALIK!G34</f>
        <v>0</v>
      </c>
      <c r="J38" s="51">
        <f>ARALIK!H34</f>
        <v>0</v>
      </c>
      <c r="K38" s="48">
        <f>ARALIK!I34</f>
        <v>0</v>
      </c>
      <c r="L38" s="49">
        <f>ARALIK!J34</f>
        <v>0</v>
      </c>
      <c r="M38" s="47">
        <f>ARALIK!K34</f>
        <v>0</v>
      </c>
      <c r="N38" s="48">
        <f>ARALIK!L34</f>
        <v>0</v>
      </c>
      <c r="O38" s="49">
        <f>ARALIK!M34</f>
        <v>0</v>
      </c>
      <c r="P38" s="560"/>
      <c r="Q38" s="560"/>
      <c r="R38" s="560"/>
      <c r="S38" s="560"/>
      <c r="T38" s="560"/>
      <c r="U38" s="560"/>
    </row>
    <row r="39" spans="1:21" ht="18" customHeight="1" x14ac:dyDescent="0.3">
      <c r="A39" s="510"/>
      <c r="B39" s="510"/>
      <c r="C39" s="510"/>
      <c r="D39" s="58">
        <f>ARALIK!B35</f>
        <v>0</v>
      </c>
      <c r="E39" s="61">
        <f>ARALIK!C35</f>
        <v>0</v>
      </c>
      <c r="F39" s="62">
        <f>ARALIK!D35</f>
        <v>0</v>
      </c>
      <c r="G39" s="58">
        <f>ARALIK!E35</f>
        <v>0</v>
      </c>
      <c r="H39" s="61">
        <f>ARALIK!F35</f>
        <v>0</v>
      </c>
      <c r="I39" s="63">
        <f>ARALIK!G35</f>
        <v>0</v>
      </c>
      <c r="J39" s="60">
        <f>ARALIK!H35</f>
        <v>0</v>
      </c>
      <c r="K39" s="61">
        <f>ARALIK!I35</f>
        <v>0</v>
      </c>
      <c r="L39" s="62">
        <f>ARALIK!J35</f>
        <v>0</v>
      </c>
      <c r="M39" s="58">
        <f>ARALIK!K35</f>
        <v>0</v>
      </c>
      <c r="N39" s="61">
        <f>ARALIK!L35</f>
        <v>0</v>
      </c>
      <c r="O39" s="62">
        <f>ARALIK!M35</f>
        <v>0</v>
      </c>
      <c r="P39" s="560"/>
      <c r="Q39" s="560"/>
      <c r="R39" s="560"/>
      <c r="S39" s="560"/>
      <c r="T39" s="560"/>
      <c r="U39" s="560"/>
    </row>
    <row r="40" spans="1:21" ht="18" customHeight="1" x14ac:dyDescent="0.3">
      <c r="A40" s="510"/>
      <c r="B40" s="510"/>
      <c r="C40" s="510"/>
      <c r="D40" s="47">
        <f>ARALIK!B36</f>
        <v>0</v>
      </c>
      <c r="E40" s="48">
        <f>ARALIK!C36</f>
        <v>0</v>
      </c>
      <c r="F40" s="49">
        <f>ARALIK!D36</f>
        <v>0</v>
      </c>
      <c r="G40" s="47">
        <f>ARALIK!E36</f>
        <v>0</v>
      </c>
      <c r="H40" s="48">
        <f>ARALIK!F36</f>
        <v>0</v>
      </c>
      <c r="I40" s="50">
        <f>ARALIK!G36</f>
        <v>0</v>
      </c>
      <c r="J40" s="51">
        <f>ARALIK!H36</f>
        <v>0</v>
      </c>
      <c r="K40" s="48">
        <f>ARALIK!I36</f>
        <v>0</v>
      </c>
      <c r="L40" s="49">
        <f>ARALIK!J36</f>
        <v>0</v>
      </c>
      <c r="M40" s="47">
        <f>ARALIK!K36</f>
        <v>0</v>
      </c>
      <c r="N40" s="48">
        <f>ARALIK!L36</f>
        <v>0</v>
      </c>
      <c r="O40" s="49">
        <f>ARALIK!M36</f>
        <v>0</v>
      </c>
      <c r="P40" s="560"/>
      <c r="Q40" s="560"/>
      <c r="R40" s="560"/>
      <c r="S40" s="560"/>
      <c r="T40" s="560"/>
      <c r="U40" s="560"/>
    </row>
    <row r="41" spans="1:21" ht="18" customHeight="1" x14ac:dyDescent="0.3">
      <c r="A41" s="510"/>
      <c r="B41" s="510"/>
      <c r="C41" s="510"/>
      <c r="D41" s="58">
        <f>ARALIK!B37</f>
        <v>0</v>
      </c>
      <c r="E41" s="61">
        <f>ARALIK!C37</f>
        <v>0</v>
      </c>
      <c r="F41" s="62">
        <f>ARALIK!D37</f>
        <v>0</v>
      </c>
      <c r="G41" s="58">
        <f>ARALIK!E37</f>
        <v>0</v>
      </c>
      <c r="H41" s="61">
        <f>ARALIK!F37</f>
        <v>0</v>
      </c>
      <c r="I41" s="63">
        <f>ARALIK!G37</f>
        <v>0</v>
      </c>
      <c r="J41" s="60">
        <f>ARALIK!H37</f>
        <v>0</v>
      </c>
      <c r="K41" s="61">
        <f>ARALIK!I37</f>
        <v>0</v>
      </c>
      <c r="L41" s="62">
        <f>ARALIK!J37</f>
        <v>0</v>
      </c>
      <c r="M41" s="58">
        <f>ARALIK!K37</f>
        <v>0</v>
      </c>
      <c r="N41" s="61">
        <f>ARALIK!L37</f>
        <v>0</v>
      </c>
      <c r="O41" s="62">
        <f>ARALIK!M37</f>
        <v>0</v>
      </c>
      <c r="P41" s="560"/>
      <c r="Q41" s="560"/>
      <c r="R41" s="560"/>
      <c r="S41" s="560"/>
      <c r="T41" s="560"/>
      <c r="U41" s="560"/>
    </row>
    <row r="42" spans="1:21" ht="18" customHeight="1" x14ac:dyDescent="0.3">
      <c r="A42" s="510"/>
      <c r="B42" s="510"/>
      <c r="C42" s="510"/>
      <c r="D42" s="47">
        <f>ARALIK!B38</f>
        <v>0</v>
      </c>
      <c r="E42" s="48">
        <f>ARALIK!C38</f>
        <v>0</v>
      </c>
      <c r="F42" s="49">
        <f>ARALIK!D38</f>
        <v>0</v>
      </c>
      <c r="G42" s="47">
        <f>ARALIK!E38</f>
        <v>0</v>
      </c>
      <c r="H42" s="48">
        <f>ARALIK!F38</f>
        <v>0</v>
      </c>
      <c r="I42" s="50">
        <f>ARALIK!G38</f>
        <v>0</v>
      </c>
      <c r="J42" s="51">
        <f>ARALIK!H38</f>
        <v>0</v>
      </c>
      <c r="K42" s="48">
        <f>ARALIK!I38</f>
        <v>0</v>
      </c>
      <c r="L42" s="49">
        <f>ARALIK!J38</f>
        <v>0</v>
      </c>
      <c r="M42" s="47">
        <f>ARALIK!K38</f>
        <v>0</v>
      </c>
      <c r="N42" s="48">
        <f>ARALIK!L38</f>
        <v>0</v>
      </c>
      <c r="O42" s="49">
        <f>ARALIK!M38</f>
        <v>0</v>
      </c>
      <c r="P42" s="560"/>
      <c r="Q42" s="560"/>
      <c r="R42" s="560"/>
      <c r="S42" s="560"/>
      <c r="T42" s="560"/>
      <c r="U42" s="560"/>
    </row>
    <row r="43" spans="1:21" ht="18" customHeight="1" x14ac:dyDescent="0.3">
      <c r="A43" s="510"/>
      <c r="B43" s="510"/>
      <c r="C43" s="510"/>
      <c r="D43" s="58">
        <f>ARALIK!B39</f>
        <v>0</v>
      </c>
      <c r="E43" s="61">
        <f>ARALIK!C39</f>
        <v>0</v>
      </c>
      <c r="F43" s="62">
        <f>ARALIK!D39</f>
        <v>0</v>
      </c>
      <c r="G43" s="58">
        <f>ARALIK!E39</f>
        <v>0</v>
      </c>
      <c r="H43" s="61">
        <f>ARALIK!F39</f>
        <v>0</v>
      </c>
      <c r="I43" s="63">
        <f>ARALIK!G39</f>
        <v>0</v>
      </c>
      <c r="J43" s="60">
        <f>ARALIK!H39</f>
        <v>0</v>
      </c>
      <c r="K43" s="61">
        <f>ARALIK!I39</f>
        <v>0</v>
      </c>
      <c r="L43" s="62">
        <f>ARALIK!J39</f>
        <v>0</v>
      </c>
      <c r="M43" s="58">
        <f>ARALIK!K39</f>
        <v>0</v>
      </c>
      <c r="N43" s="61">
        <f>ARALIK!L39</f>
        <v>0</v>
      </c>
      <c r="O43" s="62">
        <f>ARALIK!M39</f>
        <v>0</v>
      </c>
      <c r="P43" s="560"/>
      <c r="Q43" s="560"/>
      <c r="R43" s="560"/>
      <c r="S43" s="560"/>
      <c r="T43" s="560"/>
      <c r="U43" s="560"/>
    </row>
    <row r="44" spans="1:21" ht="18" customHeight="1" x14ac:dyDescent="0.3">
      <c r="A44" s="510"/>
      <c r="B44" s="510"/>
      <c r="C44" s="510"/>
      <c r="D44" s="47">
        <f>ARALIK!B40</f>
        <v>0</v>
      </c>
      <c r="E44" s="48">
        <f>ARALIK!C40</f>
        <v>0</v>
      </c>
      <c r="F44" s="49">
        <f>ARALIK!D40</f>
        <v>0</v>
      </c>
      <c r="G44" s="47">
        <f>ARALIK!E40</f>
        <v>0</v>
      </c>
      <c r="H44" s="48">
        <f>ARALIK!F40</f>
        <v>0</v>
      </c>
      <c r="I44" s="50">
        <f>ARALIK!G40</f>
        <v>0</v>
      </c>
      <c r="J44" s="51">
        <f>ARALIK!H40</f>
        <v>0</v>
      </c>
      <c r="K44" s="48">
        <f>ARALIK!I40</f>
        <v>0</v>
      </c>
      <c r="L44" s="49">
        <f>ARALIK!J40</f>
        <v>0</v>
      </c>
      <c r="M44" s="47">
        <f>ARALIK!K40</f>
        <v>0</v>
      </c>
      <c r="N44" s="48">
        <f>ARALIK!L40</f>
        <v>0</v>
      </c>
      <c r="O44" s="49">
        <f>ARALIK!M40</f>
        <v>0</v>
      </c>
      <c r="P44" s="560"/>
      <c r="Q44" s="560"/>
      <c r="R44" s="560"/>
      <c r="S44" s="560"/>
      <c r="T44" s="560"/>
      <c r="U44" s="560"/>
    </row>
    <row r="45" spans="1:21" ht="18" customHeight="1" x14ac:dyDescent="0.3">
      <c r="A45" s="510"/>
      <c r="B45" s="510"/>
      <c r="C45" s="510"/>
      <c r="D45" s="58">
        <f>ARALIK!B41</f>
        <v>0</v>
      </c>
      <c r="E45" s="61">
        <f>ARALIK!C41</f>
        <v>0</v>
      </c>
      <c r="F45" s="62">
        <f>ARALIK!D41</f>
        <v>0</v>
      </c>
      <c r="G45" s="58">
        <f>ARALIK!E41</f>
        <v>0</v>
      </c>
      <c r="H45" s="61">
        <f>ARALIK!F41</f>
        <v>0</v>
      </c>
      <c r="I45" s="63">
        <f>ARALIK!G41</f>
        <v>0</v>
      </c>
      <c r="J45" s="60">
        <f>ARALIK!H41</f>
        <v>0</v>
      </c>
      <c r="K45" s="61">
        <f>ARALIK!I41</f>
        <v>0</v>
      </c>
      <c r="L45" s="62">
        <f>ARALIK!J41</f>
        <v>0</v>
      </c>
      <c r="M45" s="58">
        <f>ARALIK!K41</f>
        <v>0</v>
      </c>
      <c r="N45" s="61">
        <f>ARALIK!L41</f>
        <v>0</v>
      </c>
      <c r="O45" s="62">
        <f>ARALIK!M41</f>
        <v>0</v>
      </c>
      <c r="P45" s="560"/>
      <c r="Q45" s="560"/>
      <c r="R45" s="560"/>
      <c r="S45" s="560"/>
      <c r="T45" s="560"/>
      <c r="U45" s="560"/>
    </row>
    <row r="46" spans="1:21" ht="18" customHeight="1" x14ac:dyDescent="0.3">
      <c r="A46" s="510"/>
      <c r="B46" s="510"/>
      <c r="C46" s="510"/>
      <c r="D46" s="47">
        <f>ARALIK!B42</f>
        <v>0</v>
      </c>
      <c r="E46" s="48">
        <f>ARALIK!C42</f>
        <v>0</v>
      </c>
      <c r="F46" s="49">
        <f>ARALIK!D42</f>
        <v>0</v>
      </c>
      <c r="G46" s="47">
        <f>ARALIK!E42</f>
        <v>0</v>
      </c>
      <c r="H46" s="48">
        <f>ARALIK!F42</f>
        <v>0</v>
      </c>
      <c r="I46" s="50">
        <f>ARALIK!G42</f>
        <v>0</v>
      </c>
      <c r="J46" s="51">
        <f>ARALIK!H42</f>
        <v>0</v>
      </c>
      <c r="K46" s="48">
        <f>ARALIK!I42</f>
        <v>0</v>
      </c>
      <c r="L46" s="49">
        <f>ARALIK!J42</f>
        <v>0</v>
      </c>
      <c r="M46" s="47">
        <f>ARALIK!K42</f>
        <v>0</v>
      </c>
      <c r="N46" s="48">
        <f>ARALIK!L42</f>
        <v>0</v>
      </c>
      <c r="O46" s="49">
        <f>ARALIK!M42</f>
        <v>0</v>
      </c>
      <c r="P46" s="560"/>
      <c r="Q46" s="560"/>
      <c r="R46" s="560"/>
      <c r="S46" s="560"/>
      <c r="T46" s="560"/>
      <c r="U46" s="560"/>
    </row>
    <row r="47" spans="1:21" ht="18" customHeight="1" x14ac:dyDescent="0.3">
      <c r="A47" s="510"/>
      <c r="B47" s="510"/>
      <c r="C47" s="510"/>
      <c r="D47" s="58">
        <f>ARALIK!B43</f>
        <v>0</v>
      </c>
      <c r="E47" s="61">
        <f>ARALIK!C43</f>
        <v>0</v>
      </c>
      <c r="F47" s="62">
        <f>ARALIK!D43</f>
        <v>0</v>
      </c>
      <c r="G47" s="58">
        <f>ARALIK!E43</f>
        <v>0</v>
      </c>
      <c r="H47" s="61">
        <f>ARALIK!F43</f>
        <v>0</v>
      </c>
      <c r="I47" s="63">
        <f>ARALIK!G43</f>
        <v>0</v>
      </c>
      <c r="J47" s="60">
        <f>ARALIK!H43</f>
        <v>0</v>
      </c>
      <c r="K47" s="61">
        <f>ARALIK!I43</f>
        <v>0</v>
      </c>
      <c r="L47" s="62">
        <f>ARALIK!J43</f>
        <v>0</v>
      </c>
      <c r="M47" s="58">
        <f>ARALIK!K43</f>
        <v>0</v>
      </c>
      <c r="N47" s="61">
        <f>ARALIK!L43</f>
        <v>0</v>
      </c>
      <c r="O47" s="62">
        <f>ARALIK!M43</f>
        <v>0</v>
      </c>
      <c r="P47" s="560"/>
      <c r="Q47" s="560"/>
      <c r="R47" s="560"/>
      <c r="S47" s="560"/>
      <c r="T47" s="560"/>
      <c r="U47" s="560"/>
    </row>
    <row r="48" spans="1:21" ht="18" customHeight="1" x14ac:dyDescent="0.3">
      <c r="A48" s="510"/>
      <c r="B48" s="510"/>
      <c r="C48" s="510"/>
      <c r="D48" s="47">
        <f>ARALIK!B44</f>
        <v>0</v>
      </c>
      <c r="E48" s="48">
        <f>ARALIK!C44</f>
        <v>0</v>
      </c>
      <c r="F48" s="49">
        <f>ARALIK!D44</f>
        <v>0</v>
      </c>
      <c r="G48" s="47">
        <f>ARALIK!E44</f>
        <v>0</v>
      </c>
      <c r="H48" s="48">
        <f>ARALIK!F44</f>
        <v>0</v>
      </c>
      <c r="I48" s="50">
        <f>ARALIK!G44</f>
        <v>0</v>
      </c>
      <c r="J48" s="51">
        <f>ARALIK!H44</f>
        <v>0</v>
      </c>
      <c r="K48" s="48">
        <f>ARALIK!I44</f>
        <v>0</v>
      </c>
      <c r="L48" s="49">
        <f>ARALIK!J44</f>
        <v>0</v>
      </c>
      <c r="M48" s="47">
        <f>ARALIK!K44</f>
        <v>0</v>
      </c>
      <c r="N48" s="48">
        <f>ARALIK!L44</f>
        <v>0</v>
      </c>
      <c r="O48" s="49">
        <f>ARALIK!M44</f>
        <v>0</v>
      </c>
      <c r="P48" s="560"/>
      <c r="Q48" s="560"/>
      <c r="R48" s="560"/>
      <c r="S48" s="560"/>
      <c r="T48" s="560"/>
      <c r="U48" s="560"/>
    </row>
    <row r="49" spans="1:21" ht="18" customHeight="1" x14ac:dyDescent="0.3">
      <c r="A49" s="510"/>
      <c r="B49" s="510"/>
      <c r="C49" s="510"/>
      <c r="D49" s="58">
        <f>ARALIK!B45</f>
        <v>0</v>
      </c>
      <c r="E49" s="61">
        <f>ARALIK!C45</f>
        <v>0</v>
      </c>
      <c r="F49" s="62">
        <f>ARALIK!D45</f>
        <v>0</v>
      </c>
      <c r="G49" s="58">
        <f>ARALIK!E45</f>
        <v>0</v>
      </c>
      <c r="H49" s="61">
        <f>ARALIK!F45</f>
        <v>0</v>
      </c>
      <c r="I49" s="63">
        <f>ARALIK!G45</f>
        <v>0</v>
      </c>
      <c r="J49" s="60">
        <f>ARALIK!H45</f>
        <v>0</v>
      </c>
      <c r="K49" s="61">
        <f>ARALIK!I45</f>
        <v>0</v>
      </c>
      <c r="L49" s="62">
        <f>ARALIK!J45</f>
        <v>0</v>
      </c>
      <c r="M49" s="58">
        <f>ARALIK!K45</f>
        <v>0</v>
      </c>
      <c r="N49" s="61">
        <f>ARALIK!L45</f>
        <v>0</v>
      </c>
      <c r="O49" s="62">
        <f>ARALIK!M45</f>
        <v>0</v>
      </c>
      <c r="P49" s="560"/>
      <c r="Q49" s="560"/>
      <c r="R49" s="560"/>
      <c r="S49" s="560"/>
      <c r="T49" s="560"/>
      <c r="U49" s="560"/>
    </row>
    <row r="50" spans="1:21" ht="18" customHeight="1" x14ac:dyDescent="0.3">
      <c r="A50" s="510"/>
      <c r="B50" s="510"/>
      <c r="C50" s="510"/>
      <c r="D50" s="47">
        <f>ARALIK!B46</f>
        <v>0</v>
      </c>
      <c r="E50" s="48">
        <f>ARALIK!C46</f>
        <v>0</v>
      </c>
      <c r="F50" s="49">
        <f>ARALIK!D46</f>
        <v>0</v>
      </c>
      <c r="G50" s="47">
        <f>ARALIK!E46</f>
        <v>0</v>
      </c>
      <c r="H50" s="48">
        <f>ARALIK!F46</f>
        <v>0</v>
      </c>
      <c r="I50" s="50">
        <f>ARALIK!G46</f>
        <v>0</v>
      </c>
      <c r="J50" s="51">
        <f>ARALIK!H46</f>
        <v>0</v>
      </c>
      <c r="K50" s="48">
        <f>ARALIK!I46</f>
        <v>0</v>
      </c>
      <c r="L50" s="49">
        <f>ARALIK!J46</f>
        <v>0</v>
      </c>
      <c r="M50" s="47">
        <f>ARALIK!K46</f>
        <v>0</v>
      </c>
      <c r="N50" s="48">
        <f>ARALIK!L46</f>
        <v>0</v>
      </c>
      <c r="O50" s="49">
        <f>ARALIK!M46</f>
        <v>0</v>
      </c>
      <c r="P50" s="560"/>
      <c r="Q50" s="560"/>
      <c r="R50" s="560"/>
      <c r="S50" s="560"/>
      <c r="T50" s="560"/>
      <c r="U50" s="560"/>
    </row>
    <row r="51" spans="1:21" ht="18" customHeight="1" x14ac:dyDescent="0.3">
      <c r="A51" s="510"/>
      <c r="B51" s="510"/>
      <c r="C51" s="510"/>
      <c r="D51" s="58">
        <f>ARALIK!B47</f>
        <v>0</v>
      </c>
      <c r="E51" s="61">
        <f>ARALIK!C47</f>
        <v>0</v>
      </c>
      <c r="F51" s="62">
        <f>ARALIK!D47</f>
        <v>0</v>
      </c>
      <c r="G51" s="58">
        <f>ARALIK!E47</f>
        <v>0</v>
      </c>
      <c r="H51" s="61">
        <f>ARALIK!F47</f>
        <v>0</v>
      </c>
      <c r="I51" s="63">
        <f>ARALIK!G47</f>
        <v>0</v>
      </c>
      <c r="J51" s="60">
        <f>ARALIK!H47</f>
        <v>0</v>
      </c>
      <c r="K51" s="61">
        <f>ARALIK!I47</f>
        <v>0</v>
      </c>
      <c r="L51" s="62">
        <f>ARALIK!J47</f>
        <v>0</v>
      </c>
      <c r="M51" s="58">
        <f>ARALIK!K47</f>
        <v>0</v>
      </c>
      <c r="N51" s="61">
        <f>ARALIK!L47</f>
        <v>0</v>
      </c>
      <c r="O51" s="62">
        <f>ARALIK!M47</f>
        <v>0</v>
      </c>
      <c r="P51" s="560"/>
      <c r="Q51" s="560"/>
      <c r="R51" s="560"/>
      <c r="S51" s="560"/>
      <c r="T51" s="560"/>
      <c r="U51" s="560"/>
    </row>
    <row r="52" spans="1:21" ht="18" customHeight="1" x14ac:dyDescent="0.3">
      <c r="A52" s="510"/>
      <c r="B52" s="510"/>
      <c r="C52" s="510"/>
      <c r="D52" s="47">
        <f>ARALIK!B48</f>
        <v>0</v>
      </c>
      <c r="E52" s="48">
        <f>ARALIK!C48</f>
        <v>0</v>
      </c>
      <c r="F52" s="49">
        <f>ARALIK!D48</f>
        <v>0</v>
      </c>
      <c r="G52" s="47">
        <f>ARALIK!E48</f>
        <v>0</v>
      </c>
      <c r="H52" s="48">
        <f>ARALIK!F48</f>
        <v>0</v>
      </c>
      <c r="I52" s="50">
        <f>ARALIK!G48</f>
        <v>0</v>
      </c>
      <c r="J52" s="51">
        <f>ARALIK!H48</f>
        <v>0</v>
      </c>
      <c r="K52" s="48">
        <f>ARALIK!I48</f>
        <v>0</v>
      </c>
      <c r="L52" s="49">
        <f>ARALIK!J48</f>
        <v>0</v>
      </c>
      <c r="M52" s="47">
        <f>ARALIK!K48</f>
        <v>0</v>
      </c>
      <c r="N52" s="48">
        <f>ARALIK!L48</f>
        <v>0</v>
      </c>
      <c r="O52" s="49">
        <f>ARALIK!M48</f>
        <v>0</v>
      </c>
      <c r="P52" s="560"/>
      <c r="Q52" s="560"/>
      <c r="R52" s="560"/>
      <c r="S52" s="560"/>
      <c r="T52" s="560"/>
      <c r="U52" s="560"/>
    </row>
    <row r="53" spans="1:21" ht="18" customHeight="1" x14ac:dyDescent="0.3">
      <c r="A53" s="510"/>
      <c r="B53" s="510"/>
      <c r="C53" s="510"/>
      <c r="D53" s="58">
        <f>ARALIK!B49</f>
        <v>0</v>
      </c>
      <c r="E53" s="61">
        <f>ARALIK!C49</f>
        <v>0</v>
      </c>
      <c r="F53" s="62">
        <f>ARALIK!D49</f>
        <v>0</v>
      </c>
      <c r="G53" s="58">
        <f>ARALIK!E49</f>
        <v>0</v>
      </c>
      <c r="H53" s="61">
        <f>ARALIK!F49</f>
        <v>0</v>
      </c>
      <c r="I53" s="63">
        <f>ARALIK!G49</f>
        <v>0</v>
      </c>
      <c r="J53" s="60">
        <f>ARALIK!H49</f>
        <v>0</v>
      </c>
      <c r="K53" s="61">
        <f>ARALIK!I49</f>
        <v>0</v>
      </c>
      <c r="L53" s="62">
        <f>ARALIK!J49</f>
        <v>0</v>
      </c>
      <c r="M53" s="58">
        <f>ARALIK!K49</f>
        <v>0</v>
      </c>
      <c r="N53" s="61">
        <f>ARALIK!L49</f>
        <v>0</v>
      </c>
      <c r="O53" s="62">
        <f>ARALIK!M49</f>
        <v>0</v>
      </c>
      <c r="P53" s="560"/>
      <c r="Q53" s="560"/>
      <c r="R53" s="560"/>
      <c r="S53" s="560"/>
      <c r="T53" s="560"/>
      <c r="U53" s="560"/>
    </row>
    <row r="54" spans="1:21" ht="18" customHeight="1" x14ac:dyDescent="0.3">
      <c r="A54" s="510"/>
      <c r="B54" s="510"/>
      <c r="C54" s="510"/>
      <c r="D54" s="47">
        <f>ARALIK!B50</f>
        <v>0</v>
      </c>
      <c r="E54" s="48">
        <f>ARALIK!C50</f>
        <v>0</v>
      </c>
      <c r="F54" s="49">
        <f>ARALIK!D50</f>
        <v>0</v>
      </c>
      <c r="G54" s="47">
        <f>ARALIK!E50</f>
        <v>0</v>
      </c>
      <c r="H54" s="48">
        <f>ARALIK!F50</f>
        <v>0</v>
      </c>
      <c r="I54" s="50">
        <f>ARALIK!G50</f>
        <v>0</v>
      </c>
      <c r="J54" s="51">
        <f>ARALIK!H50</f>
        <v>0</v>
      </c>
      <c r="K54" s="48">
        <f>ARALIK!I50</f>
        <v>0</v>
      </c>
      <c r="L54" s="49">
        <f>ARALIK!J50</f>
        <v>0</v>
      </c>
      <c r="M54" s="47">
        <f>ARALIK!K50</f>
        <v>0</v>
      </c>
      <c r="N54" s="48">
        <f>ARALIK!L50</f>
        <v>0</v>
      </c>
      <c r="O54" s="49">
        <f>ARALIK!M50</f>
        <v>0</v>
      </c>
      <c r="P54" s="560"/>
      <c r="Q54" s="560"/>
      <c r="R54" s="560"/>
      <c r="S54" s="560"/>
      <c r="T54" s="560"/>
      <c r="U54" s="560"/>
    </row>
    <row r="55" spans="1:21" ht="18" customHeight="1" x14ac:dyDescent="0.3">
      <c r="A55" s="510"/>
      <c r="B55" s="510"/>
      <c r="C55" s="510"/>
      <c r="D55" s="58">
        <f>ARALIK!B51</f>
        <v>0</v>
      </c>
      <c r="E55" s="61">
        <f>ARALIK!C51</f>
        <v>0</v>
      </c>
      <c r="F55" s="62">
        <f>ARALIK!D51</f>
        <v>0</v>
      </c>
      <c r="G55" s="58">
        <f>ARALIK!E51</f>
        <v>0</v>
      </c>
      <c r="H55" s="61">
        <f>ARALIK!F51</f>
        <v>0</v>
      </c>
      <c r="I55" s="63">
        <f>ARALIK!G51</f>
        <v>0</v>
      </c>
      <c r="J55" s="60">
        <f>ARALIK!H51</f>
        <v>0</v>
      </c>
      <c r="K55" s="61">
        <f>ARALIK!I51</f>
        <v>0</v>
      </c>
      <c r="L55" s="62">
        <f>ARALIK!J51</f>
        <v>0</v>
      </c>
      <c r="M55" s="58">
        <f>ARALIK!K51</f>
        <v>0</v>
      </c>
      <c r="N55" s="61">
        <f>ARALIK!L51</f>
        <v>0</v>
      </c>
      <c r="O55" s="62">
        <f>ARALIK!M51</f>
        <v>0</v>
      </c>
      <c r="P55" s="560"/>
      <c r="Q55" s="560"/>
      <c r="R55" s="560"/>
      <c r="S55" s="560"/>
      <c r="T55" s="560"/>
      <c r="U55" s="560"/>
    </row>
    <row r="56" spans="1:21" ht="18" customHeight="1" x14ac:dyDescent="0.3">
      <c r="A56" s="510"/>
      <c r="B56" s="510"/>
      <c r="C56" s="510"/>
      <c r="D56" s="47">
        <f>ARALIK!B52</f>
        <v>0</v>
      </c>
      <c r="E56" s="48">
        <f>ARALIK!C52</f>
        <v>0</v>
      </c>
      <c r="F56" s="49">
        <f>ARALIK!D52</f>
        <v>0</v>
      </c>
      <c r="G56" s="47">
        <f>ARALIK!E52</f>
        <v>0</v>
      </c>
      <c r="H56" s="48">
        <f>ARALIK!F52</f>
        <v>0</v>
      </c>
      <c r="I56" s="50">
        <f>ARALIK!G52</f>
        <v>0</v>
      </c>
      <c r="J56" s="51">
        <f>ARALIK!H52</f>
        <v>0</v>
      </c>
      <c r="K56" s="48">
        <f>ARALIK!I52</f>
        <v>0</v>
      </c>
      <c r="L56" s="49">
        <f>ARALIK!J52</f>
        <v>0</v>
      </c>
      <c r="M56" s="47">
        <f>ARALIK!K52</f>
        <v>0</v>
      </c>
      <c r="N56" s="48">
        <f>ARALIK!L52</f>
        <v>0</v>
      </c>
      <c r="O56" s="49">
        <f>ARALIK!M52</f>
        <v>0</v>
      </c>
      <c r="P56" s="560"/>
      <c r="Q56" s="560"/>
      <c r="R56" s="560"/>
      <c r="S56" s="560"/>
      <c r="T56" s="560"/>
      <c r="U56" s="560"/>
    </row>
    <row r="57" spans="1:21" x14ac:dyDescent="0.3">
      <c r="A57" s="510"/>
      <c r="B57" s="510"/>
      <c r="C57" s="510"/>
      <c r="D57" s="561" t="s">
        <v>293</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294</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94" spans="1:21" x14ac:dyDescent="0.3">
      <c r="T94" s="2" t="s">
        <v>57</v>
      </c>
    </row>
  </sheetData>
  <sheetProtection formatCells="0" formatColumns="0" formatRows="0" insertColumns="0" insertRows="0" insertHyperlinks="0" deleteColumns="0" deleteRows="0" sort="0" autoFilter="0" pivotTables="0"/>
  <mergeCells count="24">
    <mergeCell ref="D59:O59"/>
    <mergeCell ref="D62:O93"/>
    <mergeCell ref="D10:F10"/>
    <mergeCell ref="G10:I10"/>
    <mergeCell ref="J10:L10"/>
    <mergeCell ref="M10:O10"/>
    <mergeCell ref="D57:O57"/>
    <mergeCell ref="D58:O58"/>
    <mergeCell ref="G9:I9"/>
    <mergeCell ref="A1:C93"/>
    <mergeCell ref="D1:O3"/>
    <mergeCell ref="P1:U93"/>
    <mergeCell ref="V1:Y4"/>
    <mergeCell ref="D4:E4"/>
    <mergeCell ref="F4:O4"/>
    <mergeCell ref="D5:E5"/>
    <mergeCell ref="G5:H5"/>
    <mergeCell ref="J5:O9"/>
    <mergeCell ref="D6:E6"/>
    <mergeCell ref="G6:H6"/>
    <mergeCell ref="D7:E7"/>
    <mergeCell ref="G7:H7"/>
    <mergeCell ref="D8:E8"/>
    <mergeCell ref="G8:H8"/>
  </mergeCells>
  <pageMargins left="0.7" right="0.7" top="0.75" bottom="0.75" header="0.3" footer="0.3"/>
  <pageSetup paperSize="9" scale="7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59B7-0D3F-439F-8AA5-110247D86F73}">
  <sheetPr codeName="Sayfa42">
    <tabColor rgb="FFFFC000"/>
  </sheetPr>
  <dimension ref="A1:AB283"/>
  <sheetViews>
    <sheetView showZeros="0" zoomScaleNormal="100" workbookViewId="0">
      <selection activeCell="D12" sqref="D12"/>
    </sheetView>
  </sheetViews>
  <sheetFormatPr defaultColWidth="8.88671875" defaultRowHeight="14.4" x14ac:dyDescent="0.3"/>
  <cols>
    <col min="1" max="1" width="4.88671875" style="2" customWidth="1"/>
    <col min="2" max="2" width="5.5546875" style="2" customWidth="1"/>
    <col min="3" max="3" width="5.6640625" style="2" customWidth="1"/>
    <col min="4" max="4" width="12.88671875" style="2" customWidth="1"/>
    <col min="5" max="5" width="7.109375" style="2" customWidth="1"/>
    <col min="6" max="6" width="10.6640625" style="2" customWidth="1"/>
    <col min="7" max="7" width="12.88671875" style="2" customWidth="1"/>
    <col min="8" max="8" width="7.109375" style="2" customWidth="1"/>
    <col min="9" max="9" width="10.6640625" style="2" customWidth="1"/>
    <col min="10" max="10" width="12.88671875" style="2" customWidth="1"/>
    <col min="11" max="11" width="7.109375" style="2" customWidth="1"/>
    <col min="12" max="12" width="10.6640625" style="2" customWidth="1"/>
    <col min="13" max="13" width="12.88671875" style="2" customWidth="1"/>
    <col min="14" max="14" width="7.109375" style="2" customWidth="1"/>
    <col min="15" max="20" width="10.6640625" style="2" customWidth="1"/>
    <col min="21" max="21" width="14.5546875" style="2" customWidth="1"/>
    <col min="22" max="22" width="10.109375" style="2" customWidth="1"/>
    <col min="23" max="24" width="11.33203125" style="2" bestFit="1" customWidth="1"/>
    <col min="25" max="25" width="12.33203125" style="2" bestFit="1" customWidth="1"/>
    <col min="26" max="26" width="11.33203125" style="2" bestFit="1" customWidth="1"/>
    <col min="27" max="16384" width="8.88671875" style="2"/>
  </cols>
  <sheetData>
    <row r="1" spans="1:28" ht="15" customHeight="1" x14ac:dyDescent="0.3">
      <c r="A1" s="510"/>
      <c r="B1" s="510"/>
      <c r="C1" s="510"/>
      <c r="D1" s="408" t="s">
        <v>48</v>
      </c>
      <c r="E1" s="553"/>
      <c r="F1" s="553"/>
      <c r="G1" s="553"/>
      <c r="H1" s="553"/>
      <c r="I1" s="553"/>
      <c r="J1" s="553"/>
      <c r="K1" s="553"/>
      <c r="L1" s="553"/>
      <c r="M1" s="553"/>
      <c r="N1" s="553"/>
      <c r="O1" s="553"/>
      <c r="P1" s="560"/>
      <c r="Q1" s="560"/>
      <c r="R1" s="560"/>
      <c r="S1" s="560"/>
      <c r="T1" s="560"/>
      <c r="U1" s="560"/>
      <c r="V1" s="552" t="s">
        <v>47</v>
      </c>
      <c r="W1" s="552"/>
      <c r="X1" s="552"/>
      <c r="Y1" s="552"/>
      <c r="Z1" s="8"/>
      <c r="AA1" s="8"/>
      <c r="AB1" s="8"/>
    </row>
    <row r="2" spans="1:28" x14ac:dyDescent="0.3">
      <c r="A2" s="510"/>
      <c r="B2" s="510"/>
      <c r="C2" s="510"/>
      <c r="D2" s="553"/>
      <c r="E2" s="553"/>
      <c r="F2" s="553"/>
      <c r="G2" s="553"/>
      <c r="H2" s="553"/>
      <c r="I2" s="553"/>
      <c r="J2" s="553"/>
      <c r="K2" s="553"/>
      <c r="L2" s="553"/>
      <c r="M2" s="553"/>
      <c r="N2" s="553"/>
      <c r="O2" s="553"/>
      <c r="P2" s="560"/>
      <c r="Q2" s="560"/>
      <c r="R2" s="560"/>
      <c r="S2" s="560"/>
      <c r="T2" s="560"/>
      <c r="U2" s="560"/>
      <c r="V2" s="552"/>
      <c r="W2" s="552"/>
      <c r="X2" s="552"/>
      <c r="Y2" s="552"/>
      <c r="Z2" s="8"/>
      <c r="AA2" s="8"/>
      <c r="AB2" s="8"/>
    </row>
    <row r="3" spans="1:28" x14ac:dyDescent="0.3">
      <c r="A3" s="510"/>
      <c r="B3" s="510"/>
      <c r="C3" s="510"/>
      <c r="D3" s="554"/>
      <c r="E3" s="554"/>
      <c r="F3" s="554"/>
      <c r="G3" s="554"/>
      <c r="H3" s="554"/>
      <c r="I3" s="554"/>
      <c r="J3" s="554"/>
      <c r="K3" s="554"/>
      <c r="L3" s="554"/>
      <c r="M3" s="554"/>
      <c r="N3" s="554"/>
      <c r="O3" s="554"/>
      <c r="P3" s="560"/>
      <c r="Q3" s="560"/>
      <c r="R3" s="560"/>
      <c r="S3" s="560"/>
      <c r="T3" s="560"/>
      <c r="U3" s="560"/>
      <c r="V3" s="552"/>
      <c r="W3" s="552"/>
      <c r="X3" s="552"/>
      <c r="Y3" s="552"/>
      <c r="Z3" s="8"/>
      <c r="AA3" s="8"/>
      <c r="AB3" s="8"/>
    </row>
    <row r="4" spans="1:28" ht="31.5" customHeight="1" x14ac:dyDescent="0.3">
      <c r="A4" s="510"/>
      <c r="B4" s="510"/>
      <c r="C4" s="510"/>
      <c r="D4" s="562" t="str">
        <f>AYARLAR!N8&amp;" "&amp;"YILI"</f>
        <v>2024 YILI</v>
      </c>
      <c r="E4" s="563"/>
      <c r="F4" s="564" t="str">
        <f>ARALIK!N1&amp;" "&amp;"AYI BORÇ-ALACAK DURUM RAPORU"</f>
        <v>ARALIK AYI BORÇ-ALACAK DURUM RAPORU</v>
      </c>
      <c r="G4" s="564"/>
      <c r="H4" s="564"/>
      <c r="I4" s="564"/>
      <c r="J4" s="564"/>
      <c r="K4" s="564"/>
      <c r="L4" s="564"/>
      <c r="M4" s="564"/>
      <c r="N4" s="564"/>
      <c r="O4" s="565"/>
      <c r="P4" s="560"/>
      <c r="Q4" s="560"/>
      <c r="R4" s="560"/>
      <c r="S4" s="560"/>
      <c r="T4" s="560"/>
      <c r="U4" s="560"/>
      <c r="V4" s="552"/>
      <c r="W4" s="552"/>
      <c r="X4" s="552"/>
      <c r="Y4" s="552"/>
      <c r="Z4" s="8"/>
      <c r="AA4" s="8"/>
      <c r="AB4" s="8"/>
    </row>
    <row r="5" spans="1:28" ht="24.9" customHeight="1" x14ac:dyDescent="0.3">
      <c r="A5" s="510"/>
      <c r="B5" s="510"/>
      <c r="C5" s="510"/>
      <c r="D5" s="598" t="str">
        <f>"BU AYKİ"&amp;" "&amp;"TOPLAM"&amp;" "&amp;AYARLAR!N12</f>
        <v>BU AYKİ TOPLAM BORÇ VERİLERİ</v>
      </c>
      <c r="E5" s="599"/>
      <c r="F5" s="600"/>
      <c r="G5" s="598" t="str">
        <f>"BU AYKİ"&amp;" "&amp;"TOPLAM"&amp;" "&amp;AYARLAR!S12</f>
        <v>BU AYKİ TOPLAM ALACAK VERİLERİ</v>
      </c>
      <c r="H5" s="599"/>
      <c r="I5" s="600"/>
      <c r="J5" s="588"/>
      <c r="K5" s="589"/>
      <c r="L5" s="589"/>
      <c r="M5" s="589"/>
      <c r="N5" s="589"/>
      <c r="O5" s="590"/>
      <c r="P5" s="560"/>
      <c r="Q5" s="560"/>
      <c r="R5" s="560"/>
      <c r="S5" s="560"/>
      <c r="T5" s="560"/>
      <c r="U5" s="560"/>
      <c r="V5" s="199"/>
      <c r="W5" s="200" t="s">
        <v>273</v>
      </c>
      <c r="X5" s="200" t="s">
        <v>274</v>
      </c>
      <c r="Y5" s="200" t="s">
        <v>275</v>
      </c>
      <c r="Z5" s="200" t="s">
        <v>276</v>
      </c>
      <c r="AA5" s="8"/>
      <c r="AB5" s="8"/>
    </row>
    <row r="6" spans="1:28" ht="24.9" customHeight="1" x14ac:dyDescent="0.3">
      <c r="A6" s="510"/>
      <c r="B6" s="510"/>
      <c r="C6" s="510"/>
      <c r="D6" s="587" t="str">
        <f>ARALIK!R2</f>
        <v>Bu Ay Ödenen Borç Toplamı</v>
      </c>
      <c r="E6" s="587"/>
      <c r="F6" s="40">
        <f>ARALIK!S2</f>
        <v>0</v>
      </c>
      <c r="G6" s="587" t="str">
        <f>ARALIK!T2</f>
        <v>Bu Ay Alınan Alacak Toplamı</v>
      </c>
      <c r="H6" s="587"/>
      <c r="I6" s="40">
        <f>ARALIK!U2</f>
        <v>0</v>
      </c>
      <c r="J6" s="591"/>
      <c r="K6" s="592"/>
      <c r="L6" s="592"/>
      <c r="M6" s="592"/>
      <c r="N6" s="592"/>
      <c r="O6" s="593"/>
      <c r="P6" s="560"/>
      <c r="Q6" s="560"/>
      <c r="R6" s="560"/>
      <c r="S6" s="560"/>
      <c r="T6" s="560"/>
      <c r="U6" s="560"/>
      <c r="V6" s="201" t="s">
        <v>4</v>
      </c>
      <c r="W6" s="205">
        <f>EKİMALVER!F6</f>
        <v>0</v>
      </c>
      <c r="X6" s="205">
        <f>EKİMALVER!I6</f>
        <v>0</v>
      </c>
      <c r="Y6" s="205">
        <f>EKİMALVER!F7</f>
        <v>0</v>
      </c>
      <c r="Z6" s="11">
        <f>EKİMALVER!I7</f>
        <v>0</v>
      </c>
      <c r="AA6" s="8"/>
      <c r="AB6" s="8"/>
    </row>
    <row r="7" spans="1:28" ht="24.9" customHeight="1" x14ac:dyDescent="0.3">
      <c r="A7" s="510"/>
      <c r="B7" s="510"/>
      <c r="C7" s="510"/>
      <c r="D7" s="587" t="str">
        <f>ARALIK!R3</f>
        <v>Bu Ay Kalan Borç</v>
      </c>
      <c r="E7" s="587"/>
      <c r="F7" s="40">
        <f>ARALIK!S3</f>
        <v>0</v>
      </c>
      <c r="G7" s="587" t="str">
        <f>ARALIK!T3</f>
        <v>Bu Ay Kalan Alacak</v>
      </c>
      <c r="H7" s="587"/>
      <c r="I7" s="40">
        <f>ARALIK!U3</f>
        <v>0</v>
      </c>
      <c r="J7" s="591"/>
      <c r="K7" s="592"/>
      <c r="L7" s="592"/>
      <c r="M7" s="592"/>
      <c r="N7" s="592"/>
      <c r="O7" s="593"/>
      <c r="P7" s="560"/>
      <c r="Q7" s="560"/>
      <c r="R7" s="560"/>
      <c r="S7" s="560"/>
      <c r="T7" s="560"/>
      <c r="U7" s="560"/>
      <c r="V7" s="202" t="s">
        <v>5</v>
      </c>
      <c r="W7" s="205">
        <f>KASIMALVER!F6</f>
        <v>0</v>
      </c>
      <c r="X7" s="205">
        <f>KASIMALVER!I6</f>
        <v>0</v>
      </c>
      <c r="Y7" s="205">
        <f>KASIMALVER!F7</f>
        <v>0</v>
      </c>
      <c r="Z7" s="11">
        <f>KASIMALVER!I7</f>
        <v>0</v>
      </c>
      <c r="AA7" s="8"/>
      <c r="AB7" s="8"/>
    </row>
    <row r="8" spans="1:28" ht="24.9" customHeight="1" x14ac:dyDescent="0.3">
      <c r="A8" s="510"/>
      <c r="B8" s="510"/>
      <c r="C8" s="510"/>
      <c r="D8" s="587" t="str">
        <f>ARALIK!R4</f>
        <v>Genel Ödenen Borç</v>
      </c>
      <c r="E8" s="587"/>
      <c r="F8" s="40">
        <f>ARALIK!S4</f>
        <v>0</v>
      </c>
      <c r="G8" s="587" t="str">
        <f>ARALIK!T4</f>
        <v>Genel Alınan Alacak</v>
      </c>
      <c r="H8" s="587"/>
      <c r="I8" s="40">
        <f>ARALIK!U4</f>
        <v>0</v>
      </c>
      <c r="J8" s="591"/>
      <c r="K8" s="592"/>
      <c r="L8" s="592"/>
      <c r="M8" s="592"/>
      <c r="N8" s="592"/>
      <c r="O8" s="593"/>
      <c r="P8" s="560"/>
      <c r="Q8" s="560"/>
      <c r="R8" s="560"/>
      <c r="S8" s="560"/>
      <c r="T8" s="560"/>
      <c r="U8" s="560"/>
      <c r="V8" s="202" t="s">
        <v>6</v>
      </c>
      <c r="W8" s="11">
        <f>F6</f>
        <v>0</v>
      </c>
      <c r="X8" s="11">
        <f>I6</f>
        <v>0</v>
      </c>
      <c r="Y8" s="11">
        <f>F7</f>
        <v>0</v>
      </c>
      <c r="Z8" s="11">
        <f>I7</f>
        <v>0</v>
      </c>
      <c r="AA8" s="8"/>
      <c r="AB8" s="8"/>
    </row>
    <row r="9" spans="1:28" ht="24.6" customHeight="1" x14ac:dyDescent="0.3">
      <c r="A9" s="510"/>
      <c r="B9" s="510"/>
      <c r="C9" s="510"/>
      <c r="D9" s="587" t="str">
        <f>ARALIK!R5</f>
        <v>Genel Kalan Borç</v>
      </c>
      <c r="E9" s="587"/>
      <c r="F9" s="40">
        <f>ARALIK!S5</f>
        <v>0</v>
      </c>
      <c r="G9" s="587" t="str">
        <f>ARALIK!T5</f>
        <v>Genel Kalan Alacak</v>
      </c>
      <c r="H9" s="587"/>
      <c r="I9" s="40">
        <f>ARALIK!U5</f>
        <v>0</v>
      </c>
      <c r="J9" s="594"/>
      <c r="K9" s="594"/>
      <c r="L9" s="594"/>
      <c r="M9" s="594"/>
      <c r="N9" s="594"/>
      <c r="O9" s="595"/>
      <c r="P9" s="560"/>
      <c r="Q9" s="560"/>
      <c r="R9" s="560"/>
      <c r="S9" s="560"/>
      <c r="T9" s="560"/>
      <c r="U9" s="560"/>
      <c r="V9" s="8"/>
      <c r="W9" s="8"/>
      <c r="X9" s="8"/>
      <c r="Y9" s="8"/>
      <c r="Z9" s="8"/>
      <c r="AA9" s="8"/>
      <c r="AB9" s="8"/>
    </row>
    <row r="10" spans="1:28" ht="18" customHeight="1" x14ac:dyDescent="0.3">
      <c r="A10" s="510"/>
      <c r="B10" s="510"/>
      <c r="C10" s="510"/>
      <c r="D10" s="601" t="str">
        <f>AYARLAR!N12</f>
        <v>BORÇ VERİLERİ</v>
      </c>
      <c r="E10" s="602"/>
      <c r="F10" s="602"/>
      <c r="G10" s="602"/>
      <c r="H10" s="602"/>
      <c r="I10" s="602"/>
      <c r="J10" s="603" t="str">
        <f>AYARLAR!S12</f>
        <v>ALACAK VERİLERİ</v>
      </c>
      <c r="K10" s="604"/>
      <c r="L10" s="604"/>
      <c r="M10" s="604"/>
      <c r="N10" s="604"/>
      <c r="O10" s="557"/>
      <c r="P10" s="560"/>
      <c r="Q10" s="560"/>
      <c r="R10" s="560"/>
      <c r="S10" s="560"/>
      <c r="T10" s="560"/>
      <c r="U10" s="560"/>
    </row>
    <row r="11" spans="1:28" ht="16.5" customHeight="1" x14ac:dyDescent="0.3">
      <c r="A11" s="510"/>
      <c r="B11" s="510"/>
      <c r="C11" s="510"/>
      <c r="D11" s="45" t="str">
        <f>AYARLAR!N13</f>
        <v>Tarih</v>
      </c>
      <c r="E11" s="605" t="str">
        <f>AYARLAR!O13</f>
        <v>Adı</v>
      </c>
      <c r="F11" s="606"/>
      <c r="G11" s="45" t="str">
        <f>AYARLAR!P13</f>
        <v>Ödeme</v>
      </c>
      <c r="H11" s="605" t="str">
        <f>AYARLAR!Q13</f>
        <v>Kalan</v>
      </c>
      <c r="I11" s="607"/>
      <c r="J11" s="211" t="str">
        <f>AYARLAR!R13</f>
        <v>Tarih</v>
      </c>
      <c r="K11" s="605" t="str">
        <f>AYARLAR!S13</f>
        <v>Adı</v>
      </c>
      <c r="L11" s="606"/>
      <c r="M11" s="45" t="str">
        <f>AYARLAR!T13</f>
        <v>Tahsil</v>
      </c>
      <c r="N11" s="605" t="str">
        <f>AYARLAR!U13</f>
        <v>Kalan</v>
      </c>
      <c r="O11" s="606"/>
      <c r="P11" s="560"/>
      <c r="Q11" s="560"/>
      <c r="R11" s="560"/>
      <c r="S11" s="560"/>
      <c r="T11" s="560"/>
      <c r="U11" s="560"/>
    </row>
    <row r="12" spans="1:28" ht="18" customHeight="1" x14ac:dyDescent="0.3">
      <c r="A12" s="510"/>
      <c r="B12" s="510"/>
      <c r="C12" s="510"/>
      <c r="D12" s="47">
        <f>ARALIK!N8</f>
        <v>0</v>
      </c>
      <c r="E12" s="575">
        <f>ARALIK!O8</f>
        <v>0</v>
      </c>
      <c r="F12" s="576"/>
      <c r="G12" s="57">
        <f>ARALIK!P8</f>
        <v>0</v>
      </c>
      <c r="H12" s="577" t="str">
        <f>IF(ARALIK!Q8=" "," ",IF(ARALIK!Q8=0,"Borç Bitti",ARALIK!Q8))</f>
        <v/>
      </c>
      <c r="I12" s="578"/>
      <c r="J12" s="51">
        <f>ARALIK!R8</f>
        <v>0</v>
      </c>
      <c r="K12" s="575">
        <f>ARALIK!S8</f>
        <v>0</v>
      </c>
      <c r="L12" s="576"/>
      <c r="M12" s="57">
        <f>ARALIK!T8</f>
        <v>0</v>
      </c>
      <c r="N12" s="577" t="str">
        <f>IF(ARALIK!U8=" "," ",IF(ARALIK!U8=0,"Alacak Bitti",ARALIK!U8))</f>
        <v/>
      </c>
      <c r="O12" s="608"/>
      <c r="P12" s="560"/>
      <c r="Q12" s="560"/>
      <c r="R12" s="560"/>
      <c r="S12" s="560"/>
      <c r="T12" s="560"/>
      <c r="U12" s="560"/>
    </row>
    <row r="13" spans="1:28" ht="18" customHeight="1" x14ac:dyDescent="0.3">
      <c r="A13" s="510"/>
      <c r="B13" s="510"/>
      <c r="C13" s="510"/>
      <c r="D13" s="58">
        <f>ARALIK!N9</f>
        <v>0</v>
      </c>
      <c r="E13" s="581">
        <f>ARALIK!O9</f>
        <v>0</v>
      </c>
      <c r="F13" s="582"/>
      <c r="G13" s="59">
        <f>ARALIK!P9</f>
        <v>0</v>
      </c>
      <c r="H13" s="583" t="str">
        <f>IF(ARALIK!Q9=" "," ",IF(ARALIK!Q9=0,"Borç Bitti",ARALIK!Q9))</f>
        <v/>
      </c>
      <c r="I13" s="584"/>
      <c r="J13" s="60">
        <f>ARALIK!R9</f>
        <v>0</v>
      </c>
      <c r="K13" s="581">
        <f>ARALIK!S9</f>
        <v>0</v>
      </c>
      <c r="L13" s="582"/>
      <c r="M13" s="59">
        <f>ARALIK!T9</f>
        <v>0</v>
      </c>
      <c r="N13" s="583" t="str">
        <f>IF(ARALIK!U9=" "," ",IF(ARALIK!U9=0,"Alacak Bitti",ARALIK!U9))</f>
        <v/>
      </c>
      <c r="O13" s="609"/>
      <c r="P13" s="560"/>
      <c r="Q13" s="560"/>
      <c r="R13" s="560"/>
      <c r="S13" s="560"/>
      <c r="T13" s="560"/>
      <c r="U13" s="560"/>
    </row>
    <row r="14" spans="1:28" ht="18" customHeight="1" x14ac:dyDescent="0.3">
      <c r="A14" s="510"/>
      <c r="B14" s="510"/>
      <c r="C14" s="510"/>
      <c r="D14" s="47">
        <f>ARALIK!N10</f>
        <v>0</v>
      </c>
      <c r="E14" s="575">
        <f>ARALIK!O10</f>
        <v>0</v>
      </c>
      <c r="F14" s="576"/>
      <c r="G14" s="57">
        <f>ARALIK!P10</f>
        <v>0</v>
      </c>
      <c r="H14" s="577" t="str">
        <f>IF(ARALIK!Q10=" "," ",IF(ARALIK!Q10=0,"Borç Bitti",ARALIK!Q10))</f>
        <v/>
      </c>
      <c r="I14" s="578"/>
      <c r="J14" s="51">
        <f>ARALIK!R10</f>
        <v>0</v>
      </c>
      <c r="K14" s="575">
        <f>ARALIK!S10</f>
        <v>0</v>
      </c>
      <c r="L14" s="576"/>
      <c r="M14" s="57">
        <f>ARALIK!T10</f>
        <v>0</v>
      </c>
      <c r="N14" s="577" t="str">
        <f>IF(ARALIK!U10=" "," ",IF(ARALIK!U10=0,"Alacak Bitti",ARALIK!U10))</f>
        <v/>
      </c>
      <c r="O14" s="608"/>
      <c r="P14" s="560"/>
      <c r="Q14" s="560"/>
      <c r="R14" s="560"/>
      <c r="S14" s="560"/>
      <c r="T14" s="560"/>
      <c r="U14" s="560"/>
    </row>
    <row r="15" spans="1:28" ht="18" customHeight="1" x14ac:dyDescent="0.3">
      <c r="A15" s="510"/>
      <c r="B15" s="510"/>
      <c r="C15" s="510"/>
      <c r="D15" s="58">
        <f>ARALIK!N11</f>
        <v>0</v>
      </c>
      <c r="E15" s="581">
        <f>ARALIK!O11</f>
        <v>0</v>
      </c>
      <c r="F15" s="582"/>
      <c r="G15" s="59">
        <f>ARALIK!P11</f>
        <v>0</v>
      </c>
      <c r="H15" s="583" t="str">
        <f>IF(ARALIK!Q11=" "," ",IF(ARALIK!Q11=0,"Borç Bitti",ARALIK!Q11))</f>
        <v/>
      </c>
      <c r="I15" s="584"/>
      <c r="J15" s="60">
        <f>ARALIK!R11</f>
        <v>0</v>
      </c>
      <c r="K15" s="581">
        <f>ARALIK!S11</f>
        <v>0</v>
      </c>
      <c r="L15" s="582"/>
      <c r="M15" s="59">
        <f>ARALIK!T11</f>
        <v>0</v>
      </c>
      <c r="N15" s="583" t="str">
        <f>IF(ARALIK!U11=" "," ",IF(ARALIK!U11=0,"Alacak Bitti",ARALIK!U11))</f>
        <v/>
      </c>
      <c r="O15" s="609"/>
      <c r="P15" s="560"/>
      <c r="Q15" s="560"/>
      <c r="R15" s="560"/>
      <c r="S15" s="560"/>
      <c r="T15" s="560"/>
      <c r="U15" s="560"/>
    </row>
    <row r="16" spans="1:28" ht="18" customHeight="1" x14ac:dyDescent="0.3">
      <c r="A16" s="510"/>
      <c r="B16" s="510"/>
      <c r="C16" s="510"/>
      <c r="D16" s="47">
        <f>ARALIK!N12</f>
        <v>0</v>
      </c>
      <c r="E16" s="575">
        <f>ARALIK!O12</f>
        <v>0</v>
      </c>
      <c r="F16" s="576"/>
      <c r="G16" s="57">
        <f>ARALIK!P12</f>
        <v>0</v>
      </c>
      <c r="H16" s="577" t="str">
        <f>IF(ARALIK!Q12=" "," ",IF(ARALIK!Q12=0,"Borç Bitti",ARALIK!Q12))</f>
        <v/>
      </c>
      <c r="I16" s="578"/>
      <c r="J16" s="51">
        <f>ARALIK!R12</f>
        <v>0</v>
      </c>
      <c r="K16" s="575">
        <f>ARALIK!S12</f>
        <v>0</v>
      </c>
      <c r="L16" s="576"/>
      <c r="M16" s="57">
        <f>ARALIK!T12</f>
        <v>0</v>
      </c>
      <c r="N16" s="577" t="str">
        <f>IF(ARALIK!U12=" "," ",IF(ARALIK!U12=0,"Alacak Bitti",ARALIK!U12))</f>
        <v/>
      </c>
      <c r="O16" s="608"/>
      <c r="P16" s="560"/>
      <c r="Q16" s="560"/>
      <c r="R16" s="560"/>
      <c r="S16" s="560"/>
      <c r="T16" s="560"/>
      <c r="U16" s="560"/>
    </row>
    <row r="17" spans="1:21" ht="18" customHeight="1" x14ac:dyDescent="0.3">
      <c r="A17" s="510"/>
      <c r="B17" s="510"/>
      <c r="C17" s="510"/>
      <c r="D17" s="58">
        <f>ARALIK!N13</f>
        <v>0</v>
      </c>
      <c r="E17" s="581">
        <f>ARALIK!O13</f>
        <v>0</v>
      </c>
      <c r="F17" s="582"/>
      <c r="G17" s="59">
        <f>ARALIK!P13</f>
        <v>0</v>
      </c>
      <c r="H17" s="583" t="str">
        <f>IF(ARALIK!Q13=" "," ",IF(ARALIK!Q13=0,"Borç Bitti",ARALIK!Q13))</f>
        <v/>
      </c>
      <c r="I17" s="584"/>
      <c r="J17" s="60">
        <f>ARALIK!R13</f>
        <v>0</v>
      </c>
      <c r="K17" s="581">
        <f>ARALIK!S13</f>
        <v>0</v>
      </c>
      <c r="L17" s="582"/>
      <c r="M17" s="59">
        <f>ARALIK!T13</f>
        <v>0</v>
      </c>
      <c r="N17" s="583" t="str">
        <f>IF(ARALIK!U13=" "," ",IF(ARALIK!U13=0,"Alacak Bitti",ARALIK!U13))</f>
        <v/>
      </c>
      <c r="O17" s="609"/>
      <c r="P17" s="560"/>
      <c r="Q17" s="560"/>
      <c r="R17" s="560"/>
      <c r="S17" s="560"/>
      <c r="T17" s="560"/>
      <c r="U17" s="560"/>
    </row>
    <row r="18" spans="1:21" ht="18" customHeight="1" x14ac:dyDescent="0.3">
      <c r="A18" s="510"/>
      <c r="B18" s="510"/>
      <c r="C18" s="510"/>
      <c r="D18" s="47">
        <f>ARALIK!N14</f>
        <v>0</v>
      </c>
      <c r="E18" s="575">
        <f>ARALIK!O14</f>
        <v>0</v>
      </c>
      <c r="F18" s="576"/>
      <c r="G18" s="57">
        <f>ARALIK!P14</f>
        <v>0</v>
      </c>
      <c r="H18" s="577" t="str">
        <f>IF(ARALIK!Q14=" "," ",IF(ARALIK!Q14=0,"Borç Bitti",ARALIK!Q14))</f>
        <v/>
      </c>
      <c r="I18" s="578"/>
      <c r="J18" s="51">
        <f>ARALIK!R14</f>
        <v>0</v>
      </c>
      <c r="K18" s="575">
        <f>ARALIK!S14</f>
        <v>0</v>
      </c>
      <c r="L18" s="576"/>
      <c r="M18" s="57">
        <f>ARALIK!T14</f>
        <v>0</v>
      </c>
      <c r="N18" s="577" t="str">
        <f>IF(ARALIK!U14=" "," ",IF(ARALIK!U14=0,"Alacak Bitti",ARALIK!U14))</f>
        <v/>
      </c>
      <c r="O18" s="608"/>
      <c r="P18" s="560"/>
      <c r="Q18" s="560"/>
      <c r="R18" s="560"/>
      <c r="S18" s="560"/>
      <c r="T18" s="560"/>
      <c r="U18" s="560"/>
    </row>
    <row r="19" spans="1:21" ht="18" customHeight="1" x14ac:dyDescent="0.3">
      <c r="A19" s="510"/>
      <c r="B19" s="510"/>
      <c r="C19" s="510"/>
      <c r="D19" s="58">
        <f>ARALIK!N15</f>
        <v>0</v>
      </c>
      <c r="E19" s="581">
        <f>ARALIK!O15</f>
        <v>0</v>
      </c>
      <c r="F19" s="582"/>
      <c r="G19" s="59">
        <f>ARALIK!P15</f>
        <v>0</v>
      </c>
      <c r="H19" s="583" t="str">
        <f>IF(ARALIK!Q15=" "," ",IF(ARALIK!Q15=0,"Borç Bitti",ARALIK!Q15))</f>
        <v/>
      </c>
      <c r="I19" s="584"/>
      <c r="J19" s="60">
        <f>ARALIK!R15</f>
        <v>0</v>
      </c>
      <c r="K19" s="581">
        <f>ARALIK!S15</f>
        <v>0</v>
      </c>
      <c r="L19" s="582"/>
      <c r="M19" s="59">
        <f>ARALIK!T15</f>
        <v>0</v>
      </c>
      <c r="N19" s="583" t="str">
        <f>IF(ARALIK!U15=" "," ",IF(ARALIK!U15=0,"Alacak Bitti",ARALIK!U15))</f>
        <v/>
      </c>
      <c r="O19" s="609"/>
      <c r="P19" s="560"/>
      <c r="Q19" s="560"/>
      <c r="R19" s="560"/>
      <c r="S19" s="560"/>
      <c r="T19" s="560"/>
      <c r="U19" s="560"/>
    </row>
    <row r="20" spans="1:21" ht="18" customHeight="1" x14ac:dyDescent="0.3">
      <c r="A20" s="510"/>
      <c r="B20" s="510"/>
      <c r="C20" s="510"/>
      <c r="D20" s="47">
        <f>ARALIK!N16</f>
        <v>0</v>
      </c>
      <c r="E20" s="575">
        <f>ARALIK!O16</f>
        <v>0</v>
      </c>
      <c r="F20" s="576"/>
      <c r="G20" s="57">
        <f>ARALIK!P16</f>
        <v>0</v>
      </c>
      <c r="H20" s="577" t="str">
        <f>IF(ARALIK!Q16=" "," ",IF(ARALIK!Q16=0,"Borç Bitti",ARALIK!Q16))</f>
        <v/>
      </c>
      <c r="I20" s="578"/>
      <c r="J20" s="51">
        <f>ARALIK!R16</f>
        <v>0</v>
      </c>
      <c r="K20" s="575">
        <f>ARALIK!S16</f>
        <v>0</v>
      </c>
      <c r="L20" s="576"/>
      <c r="M20" s="57">
        <f>ARALIK!T16</f>
        <v>0</v>
      </c>
      <c r="N20" s="577" t="str">
        <f>IF(ARALIK!U16=" "," ",IF(ARALIK!U16=0,"Alacak Bitti",ARALIK!U16))</f>
        <v/>
      </c>
      <c r="O20" s="608"/>
      <c r="P20" s="560"/>
      <c r="Q20" s="560"/>
      <c r="R20" s="560"/>
      <c r="S20" s="560"/>
      <c r="T20" s="560"/>
      <c r="U20" s="560"/>
    </row>
    <row r="21" spans="1:21" ht="18" customHeight="1" x14ac:dyDescent="0.3">
      <c r="A21" s="510"/>
      <c r="B21" s="510"/>
      <c r="C21" s="510"/>
      <c r="D21" s="58">
        <f>ARALIK!N17</f>
        <v>0</v>
      </c>
      <c r="E21" s="581">
        <f>ARALIK!O17</f>
        <v>0</v>
      </c>
      <c r="F21" s="582"/>
      <c r="G21" s="59">
        <f>ARALIK!P17</f>
        <v>0</v>
      </c>
      <c r="H21" s="583" t="str">
        <f>IF(ARALIK!Q17=" "," ",IF(ARALIK!Q17=0,"Borç Bitti",ARALIK!Q17))</f>
        <v/>
      </c>
      <c r="I21" s="584"/>
      <c r="J21" s="60">
        <f>ARALIK!R17</f>
        <v>0</v>
      </c>
      <c r="K21" s="581">
        <f>ARALIK!S17</f>
        <v>0</v>
      </c>
      <c r="L21" s="582"/>
      <c r="M21" s="59">
        <f>ARALIK!T17</f>
        <v>0</v>
      </c>
      <c r="N21" s="583" t="str">
        <f>IF(ARALIK!U17=" "," ",IF(ARALIK!U17=0,"Alacak Bitti",ARALIK!U17))</f>
        <v/>
      </c>
      <c r="O21" s="609"/>
      <c r="P21" s="560"/>
      <c r="Q21" s="560"/>
      <c r="R21" s="560"/>
      <c r="S21" s="560"/>
      <c r="T21" s="560"/>
      <c r="U21" s="560"/>
    </row>
    <row r="22" spans="1:21" ht="18" customHeight="1" x14ac:dyDescent="0.3">
      <c r="A22" s="510"/>
      <c r="B22" s="510"/>
      <c r="C22" s="510"/>
      <c r="D22" s="47">
        <f>ARALIK!N18</f>
        <v>0</v>
      </c>
      <c r="E22" s="575">
        <f>ARALIK!O18</f>
        <v>0</v>
      </c>
      <c r="F22" s="576"/>
      <c r="G22" s="57">
        <f>ARALIK!P18</f>
        <v>0</v>
      </c>
      <c r="H22" s="577" t="str">
        <f>IF(ARALIK!Q18=" "," ",IF(ARALIK!Q18=0,"Borç Bitti",ARALIK!Q18))</f>
        <v/>
      </c>
      <c r="I22" s="578"/>
      <c r="J22" s="51">
        <f>ARALIK!R18</f>
        <v>0</v>
      </c>
      <c r="K22" s="575">
        <f>ARALIK!S18</f>
        <v>0</v>
      </c>
      <c r="L22" s="576"/>
      <c r="M22" s="57">
        <f>ARALIK!T18</f>
        <v>0</v>
      </c>
      <c r="N22" s="577" t="str">
        <f>IF(ARALIK!U18=" "," ",IF(ARALIK!U18=0,"Alacak Bitti",ARALIK!U18))</f>
        <v/>
      </c>
      <c r="O22" s="608"/>
      <c r="P22" s="560"/>
      <c r="Q22" s="560"/>
      <c r="R22" s="560"/>
      <c r="S22" s="560"/>
      <c r="T22" s="560"/>
      <c r="U22" s="560"/>
    </row>
    <row r="23" spans="1:21" ht="18" customHeight="1" x14ac:dyDescent="0.3">
      <c r="A23" s="510"/>
      <c r="B23" s="510"/>
      <c r="C23" s="510"/>
      <c r="D23" s="58">
        <f>ARALIK!N19</f>
        <v>0</v>
      </c>
      <c r="E23" s="581">
        <f>ARALIK!O19</f>
        <v>0</v>
      </c>
      <c r="F23" s="582"/>
      <c r="G23" s="59">
        <f>ARALIK!P19</f>
        <v>0</v>
      </c>
      <c r="H23" s="583" t="str">
        <f>IF(ARALIK!Q19=" "," ",IF(ARALIK!Q19=0,"Borç Bitti",ARALIK!Q19))</f>
        <v/>
      </c>
      <c r="I23" s="584"/>
      <c r="J23" s="60">
        <f>ARALIK!R19</f>
        <v>0</v>
      </c>
      <c r="K23" s="581">
        <f>ARALIK!S19</f>
        <v>0</v>
      </c>
      <c r="L23" s="582"/>
      <c r="M23" s="59">
        <f>ARALIK!T19</f>
        <v>0</v>
      </c>
      <c r="N23" s="583" t="str">
        <f>IF(ARALIK!U19=" "," ",IF(ARALIK!U19=0,"Alacak Bitti",ARALIK!U19))</f>
        <v/>
      </c>
      <c r="O23" s="609"/>
      <c r="P23" s="560"/>
      <c r="Q23" s="560"/>
      <c r="R23" s="560"/>
      <c r="S23" s="560"/>
      <c r="T23" s="560"/>
      <c r="U23" s="560"/>
    </row>
    <row r="24" spans="1:21" ht="18" customHeight="1" x14ac:dyDescent="0.3">
      <c r="A24" s="510"/>
      <c r="B24" s="510"/>
      <c r="C24" s="510"/>
      <c r="D24" s="47">
        <f>ARALIK!N20</f>
        <v>0</v>
      </c>
      <c r="E24" s="575">
        <f>ARALIK!O20</f>
        <v>0</v>
      </c>
      <c r="F24" s="576"/>
      <c r="G24" s="57">
        <f>ARALIK!P20</f>
        <v>0</v>
      </c>
      <c r="H24" s="577" t="str">
        <f>IF(ARALIK!Q20=" "," ",IF(ARALIK!Q20=0,"Borç Bitti",ARALIK!Q20))</f>
        <v/>
      </c>
      <c r="I24" s="578"/>
      <c r="J24" s="51">
        <f>ARALIK!R20</f>
        <v>0</v>
      </c>
      <c r="K24" s="575">
        <f>ARALIK!S20</f>
        <v>0</v>
      </c>
      <c r="L24" s="576"/>
      <c r="M24" s="57">
        <f>ARALIK!T20</f>
        <v>0</v>
      </c>
      <c r="N24" s="577" t="str">
        <f>IF(ARALIK!U20=" "," ",IF(ARALIK!U20=0,"Alacak Bitti",ARALIK!U20))</f>
        <v/>
      </c>
      <c r="O24" s="608"/>
      <c r="P24" s="560"/>
      <c r="Q24" s="560"/>
      <c r="R24" s="560"/>
      <c r="S24" s="560"/>
      <c r="T24" s="560"/>
      <c r="U24" s="560"/>
    </row>
    <row r="25" spans="1:21" ht="18" customHeight="1" x14ac:dyDescent="0.3">
      <c r="A25" s="510"/>
      <c r="B25" s="510"/>
      <c r="C25" s="510"/>
      <c r="D25" s="58">
        <f>ARALIK!N21</f>
        <v>0</v>
      </c>
      <c r="E25" s="581">
        <f>ARALIK!O21</f>
        <v>0</v>
      </c>
      <c r="F25" s="582"/>
      <c r="G25" s="59">
        <f>ARALIK!P21</f>
        <v>0</v>
      </c>
      <c r="H25" s="583" t="str">
        <f>IF(ARALIK!Q21=" "," ",IF(ARALIK!Q21=0,"Borç Bitti",ARALIK!Q21))</f>
        <v/>
      </c>
      <c r="I25" s="584"/>
      <c r="J25" s="60">
        <f>ARALIK!R21</f>
        <v>0</v>
      </c>
      <c r="K25" s="581">
        <f>ARALIK!S21</f>
        <v>0</v>
      </c>
      <c r="L25" s="582"/>
      <c r="M25" s="59">
        <f>ARALIK!T21</f>
        <v>0</v>
      </c>
      <c r="N25" s="583" t="str">
        <f>IF(ARALIK!U21=" "," ",IF(ARALIK!U21=0,"Alacak Bitti",ARALIK!U21))</f>
        <v/>
      </c>
      <c r="O25" s="609"/>
      <c r="P25" s="560"/>
      <c r="Q25" s="560"/>
      <c r="R25" s="560"/>
      <c r="S25" s="560"/>
      <c r="T25" s="560"/>
      <c r="U25" s="560"/>
    </row>
    <row r="26" spans="1:21" ht="18" customHeight="1" x14ac:dyDescent="0.3">
      <c r="A26" s="510"/>
      <c r="B26" s="510"/>
      <c r="C26" s="510"/>
      <c r="D26" s="47">
        <f>ARALIK!N22</f>
        <v>0</v>
      </c>
      <c r="E26" s="575">
        <f>ARALIK!O22</f>
        <v>0</v>
      </c>
      <c r="F26" s="576"/>
      <c r="G26" s="57">
        <f>ARALIK!P22</f>
        <v>0</v>
      </c>
      <c r="H26" s="577" t="str">
        <f>IF(ARALIK!Q22=" "," ",IF(ARALIK!Q22=0,"Borç Bitti",ARALIK!Q22))</f>
        <v/>
      </c>
      <c r="I26" s="578"/>
      <c r="J26" s="51">
        <f>ARALIK!R22</f>
        <v>0</v>
      </c>
      <c r="K26" s="575">
        <f>ARALIK!S22</f>
        <v>0</v>
      </c>
      <c r="L26" s="576"/>
      <c r="M26" s="57">
        <f>ARALIK!T22</f>
        <v>0</v>
      </c>
      <c r="N26" s="577" t="str">
        <f>IF(ARALIK!U22=" "," ",IF(ARALIK!U22=0,"Alacak Bitti",ARALIK!U22))</f>
        <v/>
      </c>
      <c r="O26" s="608"/>
      <c r="P26" s="560"/>
      <c r="Q26" s="560"/>
      <c r="R26" s="560"/>
      <c r="S26" s="560"/>
      <c r="T26" s="560"/>
      <c r="U26" s="560"/>
    </row>
    <row r="27" spans="1:21" ht="18" customHeight="1" x14ac:dyDescent="0.3">
      <c r="A27" s="510"/>
      <c r="B27" s="510"/>
      <c r="C27" s="510"/>
      <c r="D27" s="58">
        <f>ARALIK!N23</f>
        <v>0</v>
      </c>
      <c r="E27" s="581">
        <f>ARALIK!O23</f>
        <v>0</v>
      </c>
      <c r="F27" s="582"/>
      <c r="G27" s="59">
        <f>ARALIK!P23</f>
        <v>0</v>
      </c>
      <c r="H27" s="583" t="str">
        <f>IF(ARALIK!Q23=" "," ",IF(ARALIK!Q23=0,"Borç Bitti",ARALIK!Q23))</f>
        <v/>
      </c>
      <c r="I27" s="584"/>
      <c r="J27" s="60">
        <f>ARALIK!R23</f>
        <v>0</v>
      </c>
      <c r="K27" s="581">
        <f>ARALIK!S23</f>
        <v>0</v>
      </c>
      <c r="L27" s="582"/>
      <c r="M27" s="59">
        <f>ARALIK!T23</f>
        <v>0</v>
      </c>
      <c r="N27" s="583" t="str">
        <f>IF(ARALIK!U23=" "," ",IF(ARALIK!U23=0,"Alacak Bitti",ARALIK!U23))</f>
        <v/>
      </c>
      <c r="O27" s="609"/>
      <c r="P27" s="560"/>
      <c r="Q27" s="560"/>
      <c r="R27" s="560"/>
      <c r="S27" s="560"/>
      <c r="T27" s="560"/>
      <c r="U27" s="560"/>
    </row>
    <row r="28" spans="1:21" ht="18" customHeight="1" x14ac:dyDescent="0.3">
      <c r="A28" s="510"/>
      <c r="B28" s="510"/>
      <c r="C28" s="510"/>
      <c r="D28" s="47">
        <f>ARALIK!N24</f>
        <v>0</v>
      </c>
      <c r="E28" s="575">
        <f>ARALIK!O24</f>
        <v>0</v>
      </c>
      <c r="F28" s="576"/>
      <c r="G28" s="57">
        <f>ARALIK!P24</f>
        <v>0</v>
      </c>
      <c r="H28" s="577" t="str">
        <f>IF(ARALIK!Q24=" "," ",IF(ARALIK!Q24=0,"Borç Bitti",ARALIK!Q24))</f>
        <v/>
      </c>
      <c r="I28" s="578"/>
      <c r="J28" s="51">
        <f>ARALIK!R24</f>
        <v>0</v>
      </c>
      <c r="K28" s="575">
        <f>ARALIK!S24</f>
        <v>0</v>
      </c>
      <c r="L28" s="576"/>
      <c r="M28" s="57">
        <f>ARALIK!T24</f>
        <v>0</v>
      </c>
      <c r="N28" s="577" t="str">
        <f>IF(ARALIK!U24=" "," ",IF(ARALIK!U24=0,"Alacak Bitti",ARALIK!U24))</f>
        <v/>
      </c>
      <c r="O28" s="608"/>
      <c r="P28" s="560"/>
      <c r="Q28" s="560"/>
      <c r="R28" s="560"/>
      <c r="S28" s="560"/>
      <c r="T28" s="560"/>
      <c r="U28" s="560"/>
    </row>
    <row r="29" spans="1:21" ht="18" customHeight="1" x14ac:dyDescent="0.3">
      <c r="A29" s="510"/>
      <c r="B29" s="510"/>
      <c r="C29" s="510"/>
      <c r="D29" s="58">
        <f>ARALIK!N25</f>
        <v>0</v>
      </c>
      <c r="E29" s="581">
        <f>ARALIK!O25</f>
        <v>0</v>
      </c>
      <c r="F29" s="582"/>
      <c r="G29" s="59">
        <f>ARALIK!P25</f>
        <v>0</v>
      </c>
      <c r="H29" s="583" t="str">
        <f>IF(ARALIK!Q25=" "," ",IF(ARALIK!Q25=0,"Borç Bitti",ARALIK!Q25))</f>
        <v/>
      </c>
      <c r="I29" s="584"/>
      <c r="J29" s="60">
        <f>ARALIK!R25</f>
        <v>0</v>
      </c>
      <c r="K29" s="581">
        <f>ARALIK!S25</f>
        <v>0</v>
      </c>
      <c r="L29" s="582"/>
      <c r="M29" s="59">
        <f>ARALIK!T25</f>
        <v>0</v>
      </c>
      <c r="N29" s="583" t="str">
        <f>IF(ARALIK!U25=" "," ",IF(ARALIK!U25=0,"Alacak Bitti",ARALIK!U25))</f>
        <v/>
      </c>
      <c r="O29" s="609"/>
      <c r="P29" s="560"/>
      <c r="Q29" s="560"/>
      <c r="R29" s="560"/>
      <c r="S29" s="560"/>
      <c r="T29" s="560"/>
      <c r="U29" s="560"/>
    </row>
    <row r="30" spans="1:21" ht="18" customHeight="1" x14ac:dyDescent="0.3">
      <c r="A30" s="510"/>
      <c r="B30" s="510"/>
      <c r="C30" s="510"/>
      <c r="D30" s="47">
        <f>ARALIK!N26</f>
        <v>0</v>
      </c>
      <c r="E30" s="575">
        <f>ARALIK!O26</f>
        <v>0</v>
      </c>
      <c r="F30" s="576"/>
      <c r="G30" s="57">
        <f>ARALIK!P26</f>
        <v>0</v>
      </c>
      <c r="H30" s="577" t="str">
        <f>IF(ARALIK!Q26=" "," ",IF(ARALIK!Q26=0,"Borç Bitti",ARALIK!Q26))</f>
        <v/>
      </c>
      <c r="I30" s="578"/>
      <c r="J30" s="51">
        <f>ARALIK!R26</f>
        <v>0</v>
      </c>
      <c r="K30" s="575">
        <f>ARALIK!S26</f>
        <v>0</v>
      </c>
      <c r="L30" s="576"/>
      <c r="M30" s="57">
        <f>ARALIK!T26</f>
        <v>0</v>
      </c>
      <c r="N30" s="577" t="str">
        <f>IF(ARALIK!U26=" "," ",IF(ARALIK!U26=0,"Alacak Bitti",ARALIK!U26))</f>
        <v/>
      </c>
      <c r="O30" s="608"/>
      <c r="P30" s="560"/>
      <c r="Q30" s="560"/>
      <c r="R30" s="560"/>
      <c r="S30" s="560"/>
      <c r="T30" s="560"/>
      <c r="U30" s="560"/>
    </row>
    <row r="31" spans="1:21" ht="18" customHeight="1" x14ac:dyDescent="0.3">
      <c r="A31" s="510"/>
      <c r="B31" s="510"/>
      <c r="C31" s="510"/>
      <c r="D31" s="58">
        <f>ARALIK!N27</f>
        <v>0</v>
      </c>
      <c r="E31" s="581">
        <f>ARALIK!O27</f>
        <v>0</v>
      </c>
      <c r="F31" s="582"/>
      <c r="G31" s="59">
        <f>ARALIK!P27</f>
        <v>0</v>
      </c>
      <c r="H31" s="583" t="str">
        <f>IF(ARALIK!Q27=" "," ",IF(ARALIK!Q27=0,"Borç Bitti",ARALIK!Q27))</f>
        <v/>
      </c>
      <c r="I31" s="584"/>
      <c r="J31" s="60">
        <f>ARALIK!R27</f>
        <v>0</v>
      </c>
      <c r="K31" s="581">
        <f>ARALIK!S27</f>
        <v>0</v>
      </c>
      <c r="L31" s="582"/>
      <c r="M31" s="59">
        <f>ARALIK!T27</f>
        <v>0</v>
      </c>
      <c r="N31" s="583" t="str">
        <f>IF(ARALIK!U27=" "," ",IF(ARALIK!U27=0,"Alacak Bitti",ARALIK!U27))</f>
        <v/>
      </c>
      <c r="O31" s="609"/>
      <c r="P31" s="560"/>
      <c r="Q31" s="560"/>
      <c r="R31" s="560"/>
      <c r="S31" s="560"/>
      <c r="T31" s="560"/>
      <c r="U31" s="560"/>
    </row>
    <row r="32" spans="1:21" ht="18" customHeight="1" x14ac:dyDescent="0.3">
      <c r="A32" s="510"/>
      <c r="B32" s="510"/>
      <c r="C32" s="510"/>
      <c r="D32" s="47">
        <f>ARALIK!N28</f>
        <v>0</v>
      </c>
      <c r="E32" s="575">
        <f>ARALIK!O28</f>
        <v>0</v>
      </c>
      <c r="F32" s="576"/>
      <c r="G32" s="57">
        <f>ARALIK!P28</f>
        <v>0</v>
      </c>
      <c r="H32" s="577" t="str">
        <f>IF(ARALIK!Q28=" "," ",IF(ARALIK!Q28=0,"Borç Bitti",ARALIK!Q28))</f>
        <v/>
      </c>
      <c r="I32" s="578"/>
      <c r="J32" s="51">
        <f>ARALIK!R28</f>
        <v>0</v>
      </c>
      <c r="K32" s="575">
        <f>ARALIK!S28</f>
        <v>0</v>
      </c>
      <c r="L32" s="576"/>
      <c r="M32" s="57">
        <f>ARALIK!T28</f>
        <v>0</v>
      </c>
      <c r="N32" s="577" t="str">
        <f>IF(ARALIK!U28=" "," ",IF(ARALIK!U28=0,"Alacak Bitti",ARALIK!U28))</f>
        <v/>
      </c>
      <c r="O32" s="608"/>
      <c r="P32" s="560"/>
      <c r="Q32" s="560"/>
      <c r="R32" s="560"/>
      <c r="S32" s="560"/>
      <c r="T32" s="560"/>
      <c r="U32" s="560"/>
    </row>
    <row r="33" spans="1:21" ht="18" customHeight="1" x14ac:dyDescent="0.3">
      <c r="A33" s="510"/>
      <c r="B33" s="510"/>
      <c r="C33" s="510"/>
      <c r="D33" s="58">
        <f>ARALIK!N29</f>
        <v>0</v>
      </c>
      <c r="E33" s="581">
        <f>ARALIK!O29</f>
        <v>0</v>
      </c>
      <c r="F33" s="582"/>
      <c r="G33" s="59">
        <f>ARALIK!P29</f>
        <v>0</v>
      </c>
      <c r="H33" s="583" t="str">
        <f>IF(ARALIK!Q29=" "," ",IF(ARALIK!Q29=0,"Borç Bitti",ARALIK!Q29))</f>
        <v/>
      </c>
      <c r="I33" s="584"/>
      <c r="J33" s="60">
        <f>ARALIK!R29</f>
        <v>0</v>
      </c>
      <c r="K33" s="581">
        <f>ARALIK!S29</f>
        <v>0</v>
      </c>
      <c r="L33" s="582"/>
      <c r="M33" s="59">
        <f>ARALIK!T29</f>
        <v>0</v>
      </c>
      <c r="N33" s="583" t="str">
        <f>IF(ARALIK!U29=" "," ",IF(ARALIK!U29=0,"Alacak Bitti",ARALIK!U29))</f>
        <v/>
      </c>
      <c r="O33" s="609"/>
      <c r="P33" s="560"/>
      <c r="Q33" s="560"/>
      <c r="R33" s="560"/>
      <c r="S33" s="560"/>
      <c r="T33" s="560"/>
      <c r="U33" s="560"/>
    </row>
    <row r="34" spans="1:21" ht="18" customHeight="1" x14ac:dyDescent="0.3">
      <c r="A34" s="510"/>
      <c r="B34" s="510"/>
      <c r="C34" s="510"/>
      <c r="D34" s="47">
        <f>ARALIK!N30</f>
        <v>0</v>
      </c>
      <c r="E34" s="575">
        <f>ARALIK!O30</f>
        <v>0</v>
      </c>
      <c r="F34" s="576"/>
      <c r="G34" s="57">
        <f>ARALIK!P30</f>
        <v>0</v>
      </c>
      <c r="H34" s="577" t="str">
        <f>IF(ARALIK!Q30=" "," ",IF(ARALIK!Q30=0,"Borç Bitti",ARALIK!Q30))</f>
        <v/>
      </c>
      <c r="I34" s="578"/>
      <c r="J34" s="51">
        <f>ARALIK!R30</f>
        <v>0</v>
      </c>
      <c r="K34" s="575">
        <f>ARALIK!S30</f>
        <v>0</v>
      </c>
      <c r="L34" s="576"/>
      <c r="M34" s="57">
        <f>ARALIK!T30</f>
        <v>0</v>
      </c>
      <c r="N34" s="577" t="str">
        <f>IF(ARALIK!U30=" "," ",IF(ARALIK!U30=0,"Alacak Bitti",ARALIK!U30))</f>
        <v/>
      </c>
      <c r="O34" s="608"/>
      <c r="P34" s="560"/>
      <c r="Q34" s="560"/>
      <c r="R34" s="560"/>
      <c r="S34" s="560"/>
      <c r="T34" s="560"/>
      <c r="U34" s="560"/>
    </row>
    <row r="35" spans="1:21" ht="18" customHeight="1" x14ac:dyDescent="0.3">
      <c r="A35" s="510"/>
      <c r="B35" s="510"/>
      <c r="C35" s="510"/>
      <c r="D35" s="58">
        <f>ARALIK!N31</f>
        <v>0</v>
      </c>
      <c r="E35" s="581">
        <f>ARALIK!O31</f>
        <v>0</v>
      </c>
      <c r="F35" s="582"/>
      <c r="G35" s="59">
        <f>ARALIK!P31</f>
        <v>0</v>
      </c>
      <c r="H35" s="583" t="str">
        <f>IF(ARALIK!Q31=" "," ",IF(ARALIK!Q31=0,"Borç Bitti",ARALIK!Q31))</f>
        <v/>
      </c>
      <c r="I35" s="584"/>
      <c r="J35" s="60">
        <f>ARALIK!R31</f>
        <v>0</v>
      </c>
      <c r="K35" s="581">
        <f>ARALIK!S31</f>
        <v>0</v>
      </c>
      <c r="L35" s="582"/>
      <c r="M35" s="59">
        <f>ARALIK!T31</f>
        <v>0</v>
      </c>
      <c r="N35" s="583" t="str">
        <f>IF(ARALIK!U31=" "," ",IF(ARALIK!U31=0,"Alacak Bitti",ARALIK!U31))</f>
        <v/>
      </c>
      <c r="O35" s="609"/>
      <c r="P35" s="560"/>
      <c r="Q35" s="560"/>
      <c r="R35" s="560"/>
      <c r="S35" s="560"/>
      <c r="T35" s="560"/>
      <c r="U35" s="560"/>
    </row>
    <row r="36" spans="1:21" ht="18" customHeight="1" x14ac:dyDescent="0.3">
      <c r="A36" s="510"/>
      <c r="B36" s="510"/>
      <c r="C36" s="510"/>
      <c r="D36" s="47">
        <f>ARALIK!N32</f>
        <v>0</v>
      </c>
      <c r="E36" s="575">
        <f>ARALIK!O32</f>
        <v>0</v>
      </c>
      <c r="F36" s="576"/>
      <c r="G36" s="57">
        <f>ARALIK!P32</f>
        <v>0</v>
      </c>
      <c r="H36" s="577" t="str">
        <f>IF(ARALIK!Q32=" "," ",IF(ARALIK!Q32=0,"Borç Bitti",ARALIK!Q32))</f>
        <v/>
      </c>
      <c r="I36" s="578"/>
      <c r="J36" s="51">
        <f>ARALIK!R32</f>
        <v>0</v>
      </c>
      <c r="K36" s="575">
        <f>ARALIK!S32</f>
        <v>0</v>
      </c>
      <c r="L36" s="576"/>
      <c r="M36" s="57">
        <f>ARALIK!T32</f>
        <v>0</v>
      </c>
      <c r="N36" s="577" t="str">
        <f>IF(ARALIK!U32=" "," ",IF(ARALIK!U32=0,"Alacak Bitti",ARALIK!U32))</f>
        <v/>
      </c>
      <c r="O36" s="608"/>
      <c r="P36" s="560"/>
      <c r="Q36" s="560"/>
      <c r="R36" s="560"/>
      <c r="S36" s="560"/>
      <c r="T36" s="560"/>
      <c r="U36" s="560"/>
    </row>
    <row r="37" spans="1:21" ht="18" customHeight="1" x14ac:dyDescent="0.3">
      <c r="A37" s="510"/>
      <c r="B37" s="510"/>
      <c r="C37" s="510"/>
      <c r="D37" s="58">
        <f>ARALIK!N33</f>
        <v>0</v>
      </c>
      <c r="E37" s="581">
        <f>ARALIK!O33</f>
        <v>0</v>
      </c>
      <c r="F37" s="582"/>
      <c r="G37" s="59">
        <f>ARALIK!P33</f>
        <v>0</v>
      </c>
      <c r="H37" s="583" t="str">
        <f>IF(ARALIK!Q33=" "," ",IF(ARALIK!Q33=0,"Borç Bitti",ARALIK!Q33))</f>
        <v/>
      </c>
      <c r="I37" s="584"/>
      <c r="J37" s="60">
        <f>ARALIK!R33</f>
        <v>0</v>
      </c>
      <c r="K37" s="581">
        <f>ARALIK!S33</f>
        <v>0</v>
      </c>
      <c r="L37" s="582"/>
      <c r="M37" s="59">
        <f>ARALIK!T33</f>
        <v>0</v>
      </c>
      <c r="N37" s="583" t="str">
        <f>IF(ARALIK!U33=" "," ",IF(ARALIK!U33=0,"Alacak Bitti",ARALIK!U33))</f>
        <v/>
      </c>
      <c r="O37" s="609"/>
      <c r="P37" s="560"/>
      <c r="Q37" s="560"/>
      <c r="R37" s="560"/>
      <c r="S37" s="560"/>
      <c r="T37" s="560"/>
      <c r="U37" s="560"/>
    </row>
    <row r="38" spans="1:21" ht="18" customHeight="1" x14ac:dyDescent="0.3">
      <c r="A38" s="510"/>
      <c r="B38" s="510"/>
      <c r="C38" s="510"/>
      <c r="D38" s="47">
        <f>ARALIK!N34</f>
        <v>0</v>
      </c>
      <c r="E38" s="575">
        <f>ARALIK!O34</f>
        <v>0</v>
      </c>
      <c r="F38" s="576"/>
      <c r="G38" s="57">
        <f>ARALIK!P34</f>
        <v>0</v>
      </c>
      <c r="H38" s="577" t="str">
        <f>IF(ARALIK!Q34=" "," ",IF(ARALIK!Q34=0,"Borç Bitti",ARALIK!Q34))</f>
        <v/>
      </c>
      <c r="I38" s="578"/>
      <c r="J38" s="51">
        <f>ARALIK!R34</f>
        <v>0</v>
      </c>
      <c r="K38" s="575">
        <f>ARALIK!S34</f>
        <v>0</v>
      </c>
      <c r="L38" s="576"/>
      <c r="M38" s="57">
        <f>ARALIK!T34</f>
        <v>0</v>
      </c>
      <c r="N38" s="577" t="str">
        <f>IF(ARALIK!U34=" "," ",IF(ARALIK!U34=0,"Alacak Bitti",ARALIK!U34))</f>
        <v/>
      </c>
      <c r="O38" s="608"/>
      <c r="P38" s="560"/>
      <c r="Q38" s="560"/>
      <c r="R38" s="560"/>
      <c r="S38" s="560"/>
      <c r="T38" s="560"/>
      <c r="U38" s="560"/>
    </row>
    <row r="39" spans="1:21" ht="18" customHeight="1" x14ac:dyDescent="0.3">
      <c r="A39" s="510"/>
      <c r="B39" s="510"/>
      <c r="C39" s="510"/>
      <c r="D39" s="58">
        <f>ARALIK!N35</f>
        <v>0</v>
      </c>
      <c r="E39" s="581">
        <f>ARALIK!O35</f>
        <v>0</v>
      </c>
      <c r="F39" s="582"/>
      <c r="G39" s="59">
        <f>ARALIK!P35</f>
        <v>0</v>
      </c>
      <c r="H39" s="583" t="str">
        <f>IF(ARALIK!Q35=" "," ",IF(ARALIK!Q35=0,"Borç Bitti",ARALIK!Q35))</f>
        <v/>
      </c>
      <c r="I39" s="584"/>
      <c r="J39" s="60">
        <f>ARALIK!R35</f>
        <v>0</v>
      </c>
      <c r="K39" s="581">
        <f>ARALIK!S35</f>
        <v>0</v>
      </c>
      <c r="L39" s="582"/>
      <c r="M39" s="59">
        <f>ARALIK!T35</f>
        <v>0</v>
      </c>
      <c r="N39" s="583" t="str">
        <f>IF(ARALIK!U35=" "," ",IF(ARALIK!U35=0,"Alacak Bitti",ARALIK!U35))</f>
        <v/>
      </c>
      <c r="O39" s="609"/>
      <c r="P39" s="560"/>
      <c r="Q39" s="560"/>
      <c r="R39" s="560"/>
      <c r="S39" s="560"/>
      <c r="T39" s="560"/>
      <c r="U39" s="560"/>
    </row>
    <row r="40" spans="1:21" ht="18" customHeight="1" x14ac:dyDescent="0.3">
      <c r="A40" s="510"/>
      <c r="B40" s="510"/>
      <c r="C40" s="510"/>
      <c r="D40" s="47">
        <f>ARALIK!N36</f>
        <v>0</v>
      </c>
      <c r="E40" s="575">
        <f>ARALIK!O36</f>
        <v>0</v>
      </c>
      <c r="F40" s="576"/>
      <c r="G40" s="57">
        <f>ARALIK!P36</f>
        <v>0</v>
      </c>
      <c r="H40" s="577" t="str">
        <f>IF(ARALIK!Q36=" "," ",IF(ARALIK!Q36=0,"Borç Bitti",ARALIK!Q36))</f>
        <v/>
      </c>
      <c r="I40" s="578"/>
      <c r="J40" s="51">
        <f>ARALIK!R36</f>
        <v>0</v>
      </c>
      <c r="K40" s="575">
        <f>ARALIK!S36</f>
        <v>0</v>
      </c>
      <c r="L40" s="576"/>
      <c r="M40" s="57">
        <f>ARALIK!T36</f>
        <v>0</v>
      </c>
      <c r="N40" s="577" t="str">
        <f>IF(ARALIK!U36=" "," ",IF(ARALIK!U36=0,"Alacak Bitti",ARALIK!U36))</f>
        <v/>
      </c>
      <c r="O40" s="608"/>
      <c r="P40" s="560"/>
      <c r="Q40" s="560"/>
      <c r="R40" s="560"/>
      <c r="S40" s="560"/>
      <c r="T40" s="560"/>
      <c r="U40" s="560"/>
    </row>
    <row r="41" spans="1:21" ht="18" customHeight="1" x14ac:dyDescent="0.3">
      <c r="A41" s="510"/>
      <c r="B41" s="510"/>
      <c r="C41" s="510"/>
      <c r="D41" s="58">
        <f>ARALIK!N37</f>
        <v>0</v>
      </c>
      <c r="E41" s="581">
        <f>ARALIK!O37</f>
        <v>0</v>
      </c>
      <c r="F41" s="582"/>
      <c r="G41" s="59">
        <f>ARALIK!P37</f>
        <v>0</v>
      </c>
      <c r="H41" s="583" t="str">
        <f>IF(ARALIK!Q37=" "," ",IF(ARALIK!Q37=0,"Borç Bitti",ARALIK!Q37))</f>
        <v/>
      </c>
      <c r="I41" s="584"/>
      <c r="J41" s="60">
        <f>ARALIK!R37</f>
        <v>0</v>
      </c>
      <c r="K41" s="581">
        <f>ARALIK!S37</f>
        <v>0</v>
      </c>
      <c r="L41" s="582"/>
      <c r="M41" s="59">
        <f>ARALIK!T37</f>
        <v>0</v>
      </c>
      <c r="N41" s="583" t="str">
        <f>IF(ARALIK!U37=" "," ",IF(ARALIK!U37=0,"Alacak Bitti",ARALIK!U37))</f>
        <v/>
      </c>
      <c r="O41" s="609"/>
      <c r="P41" s="560"/>
      <c r="Q41" s="560"/>
      <c r="R41" s="560"/>
      <c r="S41" s="560"/>
      <c r="T41" s="560"/>
      <c r="U41" s="560"/>
    </row>
    <row r="42" spans="1:21" ht="18" customHeight="1" x14ac:dyDescent="0.3">
      <c r="A42" s="510"/>
      <c r="B42" s="510"/>
      <c r="C42" s="510"/>
      <c r="D42" s="47">
        <f>ARALIK!N38</f>
        <v>0</v>
      </c>
      <c r="E42" s="575">
        <f>ARALIK!O38</f>
        <v>0</v>
      </c>
      <c r="F42" s="576"/>
      <c r="G42" s="57">
        <f>ARALIK!P38</f>
        <v>0</v>
      </c>
      <c r="H42" s="577" t="str">
        <f>IF(ARALIK!Q38=" "," ",IF(ARALIK!Q38=0,"Borç Bitti",ARALIK!Q38))</f>
        <v/>
      </c>
      <c r="I42" s="578"/>
      <c r="J42" s="51">
        <f>ARALIK!R38</f>
        <v>0</v>
      </c>
      <c r="K42" s="575">
        <f>ARALIK!S38</f>
        <v>0</v>
      </c>
      <c r="L42" s="576"/>
      <c r="M42" s="57">
        <f>ARALIK!T38</f>
        <v>0</v>
      </c>
      <c r="N42" s="577" t="str">
        <f>IF(ARALIK!U38=" "," ",IF(ARALIK!U38=0,"Alacak Bitti",ARALIK!U38))</f>
        <v/>
      </c>
      <c r="O42" s="608"/>
      <c r="P42" s="560"/>
      <c r="Q42" s="560"/>
      <c r="R42" s="560"/>
      <c r="S42" s="560"/>
      <c r="T42" s="560"/>
      <c r="U42" s="560"/>
    </row>
    <row r="43" spans="1:21" ht="18" customHeight="1" x14ac:dyDescent="0.3">
      <c r="A43" s="510"/>
      <c r="B43" s="510"/>
      <c r="C43" s="510"/>
      <c r="D43" s="58">
        <f>ARALIK!N39</f>
        <v>0</v>
      </c>
      <c r="E43" s="581">
        <f>ARALIK!O39</f>
        <v>0</v>
      </c>
      <c r="F43" s="582"/>
      <c r="G43" s="59">
        <f>ARALIK!P39</f>
        <v>0</v>
      </c>
      <c r="H43" s="583" t="str">
        <f>IF(ARALIK!Q39=" "," ",IF(ARALIK!Q39=0,"Borç Bitti",ARALIK!Q39))</f>
        <v/>
      </c>
      <c r="I43" s="584"/>
      <c r="J43" s="60">
        <f>ARALIK!R39</f>
        <v>0</v>
      </c>
      <c r="K43" s="581">
        <f>ARALIK!S39</f>
        <v>0</v>
      </c>
      <c r="L43" s="582"/>
      <c r="M43" s="59">
        <f>ARALIK!T39</f>
        <v>0</v>
      </c>
      <c r="N43" s="583" t="str">
        <f>IF(ARALIK!U39=" "," ",IF(ARALIK!U39=0,"Alacak Bitti",ARALIK!U39))</f>
        <v/>
      </c>
      <c r="O43" s="609"/>
      <c r="P43" s="560"/>
      <c r="Q43" s="560"/>
      <c r="R43" s="560"/>
      <c r="S43" s="560"/>
      <c r="T43" s="560"/>
      <c r="U43" s="560"/>
    </row>
    <row r="44" spans="1:21" ht="18" customHeight="1" x14ac:dyDescent="0.3">
      <c r="A44" s="510"/>
      <c r="B44" s="510"/>
      <c r="C44" s="510"/>
      <c r="D44" s="47">
        <f>ARALIK!N40</f>
        <v>0</v>
      </c>
      <c r="E44" s="575">
        <f>ARALIK!O40</f>
        <v>0</v>
      </c>
      <c r="F44" s="576"/>
      <c r="G44" s="57">
        <f>ARALIK!P40</f>
        <v>0</v>
      </c>
      <c r="H44" s="577" t="str">
        <f>IF(ARALIK!Q40=" "," ",IF(ARALIK!Q40=0,"Borç Bitti",ARALIK!Q40))</f>
        <v/>
      </c>
      <c r="I44" s="578"/>
      <c r="J44" s="51">
        <f>ARALIK!R40</f>
        <v>0</v>
      </c>
      <c r="K44" s="575">
        <f>ARALIK!S40</f>
        <v>0</v>
      </c>
      <c r="L44" s="576"/>
      <c r="M44" s="57">
        <f>ARALIK!T40</f>
        <v>0</v>
      </c>
      <c r="N44" s="577" t="str">
        <f>IF(ARALIK!U40=" "," ",IF(ARALIK!U40=0,"Alacak Bitti",ARALIK!U40))</f>
        <v/>
      </c>
      <c r="O44" s="608"/>
      <c r="P44" s="560"/>
      <c r="Q44" s="560"/>
      <c r="R44" s="560"/>
      <c r="S44" s="560"/>
      <c r="T44" s="560"/>
      <c r="U44" s="560"/>
    </row>
    <row r="45" spans="1:21" ht="18" customHeight="1" x14ac:dyDescent="0.3">
      <c r="A45" s="510"/>
      <c r="B45" s="510"/>
      <c r="C45" s="510"/>
      <c r="D45" s="58">
        <f>ARALIK!N41</f>
        <v>0</v>
      </c>
      <c r="E45" s="581">
        <f>ARALIK!O41</f>
        <v>0</v>
      </c>
      <c r="F45" s="582"/>
      <c r="G45" s="59">
        <f>ARALIK!P41</f>
        <v>0</v>
      </c>
      <c r="H45" s="583" t="str">
        <f>IF(ARALIK!Q41=" "," ",IF(ARALIK!Q41=0,"Borç Bitti",ARALIK!Q41))</f>
        <v/>
      </c>
      <c r="I45" s="584"/>
      <c r="J45" s="60">
        <f>ARALIK!R41</f>
        <v>0</v>
      </c>
      <c r="K45" s="581">
        <f>ARALIK!S41</f>
        <v>0</v>
      </c>
      <c r="L45" s="582"/>
      <c r="M45" s="59">
        <f>ARALIK!T41</f>
        <v>0</v>
      </c>
      <c r="N45" s="583" t="str">
        <f>IF(ARALIK!U41=" "," ",IF(ARALIK!U41=0,"Alacak Bitti",ARALIK!U41))</f>
        <v/>
      </c>
      <c r="O45" s="609"/>
      <c r="P45" s="560"/>
      <c r="Q45" s="560"/>
      <c r="R45" s="560"/>
      <c r="S45" s="560"/>
      <c r="T45" s="560"/>
      <c r="U45" s="560"/>
    </row>
    <row r="46" spans="1:21" ht="18" customHeight="1" x14ac:dyDescent="0.3">
      <c r="A46" s="510"/>
      <c r="B46" s="510"/>
      <c r="C46" s="510"/>
      <c r="D46" s="47">
        <f>ARALIK!N42</f>
        <v>0</v>
      </c>
      <c r="E46" s="575">
        <f>ARALIK!O42</f>
        <v>0</v>
      </c>
      <c r="F46" s="576"/>
      <c r="G46" s="57">
        <f>ARALIK!P42</f>
        <v>0</v>
      </c>
      <c r="H46" s="577" t="str">
        <f>IF(ARALIK!Q42=" "," ",IF(ARALIK!Q42=0,"Borç Bitti",ARALIK!Q42))</f>
        <v/>
      </c>
      <c r="I46" s="578"/>
      <c r="J46" s="51">
        <f>ARALIK!R42</f>
        <v>0</v>
      </c>
      <c r="K46" s="575">
        <f>ARALIK!S42</f>
        <v>0</v>
      </c>
      <c r="L46" s="576"/>
      <c r="M46" s="57">
        <f>ARALIK!T42</f>
        <v>0</v>
      </c>
      <c r="N46" s="577" t="str">
        <f>IF(ARALIK!U42=" "," ",IF(ARALIK!U42=0,"Alacak Bitti",ARALIK!U42))</f>
        <v/>
      </c>
      <c r="O46" s="608"/>
      <c r="P46" s="560"/>
      <c r="Q46" s="560"/>
      <c r="R46" s="560"/>
      <c r="S46" s="560"/>
      <c r="T46" s="560"/>
      <c r="U46" s="560"/>
    </row>
    <row r="47" spans="1:21" ht="18" customHeight="1" x14ac:dyDescent="0.3">
      <c r="A47" s="510"/>
      <c r="B47" s="510"/>
      <c r="C47" s="510"/>
      <c r="D47" s="58">
        <f>ARALIK!N43</f>
        <v>0</v>
      </c>
      <c r="E47" s="581">
        <f>ARALIK!O43</f>
        <v>0</v>
      </c>
      <c r="F47" s="582"/>
      <c r="G47" s="59">
        <f>ARALIK!P43</f>
        <v>0</v>
      </c>
      <c r="H47" s="583" t="str">
        <f>IF(ARALIK!Q43=" "," ",IF(ARALIK!Q43=0,"Borç Bitti",ARALIK!Q43))</f>
        <v/>
      </c>
      <c r="I47" s="584"/>
      <c r="J47" s="60">
        <f>ARALIK!R43</f>
        <v>0</v>
      </c>
      <c r="K47" s="581">
        <f>ARALIK!S43</f>
        <v>0</v>
      </c>
      <c r="L47" s="582"/>
      <c r="M47" s="59">
        <f>ARALIK!T43</f>
        <v>0</v>
      </c>
      <c r="N47" s="583" t="str">
        <f>IF(ARALIK!U43=" "," ",IF(ARALIK!U43=0,"Alacak Bitti",ARALIK!U43))</f>
        <v/>
      </c>
      <c r="O47" s="609"/>
      <c r="P47" s="560"/>
      <c r="Q47" s="560"/>
      <c r="R47" s="560"/>
      <c r="S47" s="560"/>
      <c r="T47" s="560"/>
      <c r="U47" s="560"/>
    </row>
    <row r="48" spans="1:21" ht="18" customHeight="1" x14ac:dyDescent="0.3">
      <c r="A48" s="510"/>
      <c r="B48" s="510"/>
      <c r="C48" s="510"/>
      <c r="D48" s="47">
        <f>ARALIK!N44</f>
        <v>0</v>
      </c>
      <c r="E48" s="575">
        <f>ARALIK!O44</f>
        <v>0</v>
      </c>
      <c r="F48" s="576"/>
      <c r="G48" s="57">
        <f>ARALIK!P44</f>
        <v>0</v>
      </c>
      <c r="H48" s="577" t="str">
        <f>IF(ARALIK!Q44=" "," ",IF(ARALIK!Q44=0,"Borç Bitti",ARALIK!Q44))</f>
        <v/>
      </c>
      <c r="I48" s="578"/>
      <c r="J48" s="51">
        <f>ARALIK!R44</f>
        <v>0</v>
      </c>
      <c r="K48" s="575">
        <f>ARALIK!S44</f>
        <v>0</v>
      </c>
      <c r="L48" s="576"/>
      <c r="M48" s="57">
        <f>ARALIK!T44</f>
        <v>0</v>
      </c>
      <c r="N48" s="577" t="str">
        <f>IF(ARALIK!U44=" "," ",IF(ARALIK!U44=0,"Alacak Bitti",ARALIK!U44))</f>
        <v/>
      </c>
      <c r="O48" s="608"/>
      <c r="P48" s="560"/>
      <c r="Q48" s="560"/>
      <c r="R48" s="560"/>
      <c r="S48" s="560"/>
      <c r="T48" s="560"/>
      <c r="U48" s="560"/>
    </row>
    <row r="49" spans="1:21" ht="18" customHeight="1" x14ac:dyDescent="0.3">
      <c r="A49" s="510"/>
      <c r="B49" s="510"/>
      <c r="C49" s="510"/>
      <c r="D49" s="58">
        <f>ARALIK!N45</f>
        <v>0</v>
      </c>
      <c r="E49" s="581">
        <f>ARALIK!O45</f>
        <v>0</v>
      </c>
      <c r="F49" s="582"/>
      <c r="G49" s="59">
        <f>ARALIK!P45</f>
        <v>0</v>
      </c>
      <c r="H49" s="583" t="str">
        <f>IF(ARALIK!Q45=" "," ",IF(ARALIK!Q45=0,"Borç Bitti",ARALIK!Q45))</f>
        <v/>
      </c>
      <c r="I49" s="584"/>
      <c r="J49" s="60">
        <f>ARALIK!R45</f>
        <v>0</v>
      </c>
      <c r="K49" s="581">
        <f>ARALIK!S45</f>
        <v>0</v>
      </c>
      <c r="L49" s="582"/>
      <c r="M49" s="59">
        <f>ARALIK!T45</f>
        <v>0</v>
      </c>
      <c r="N49" s="583" t="str">
        <f>IF(ARALIK!U45=" "," ",IF(ARALIK!U45=0,"Alacak Bitti",ARALIK!U45))</f>
        <v/>
      </c>
      <c r="O49" s="609"/>
      <c r="P49" s="560"/>
      <c r="Q49" s="560"/>
      <c r="R49" s="560"/>
      <c r="S49" s="560"/>
      <c r="T49" s="560"/>
      <c r="U49" s="560"/>
    </row>
    <row r="50" spans="1:21" ht="18" customHeight="1" x14ac:dyDescent="0.3">
      <c r="A50" s="510"/>
      <c r="B50" s="510"/>
      <c r="C50" s="510"/>
      <c r="D50" s="47">
        <f>ARALIK!N46</f>
        <v>0</v>
      </c>
      <c r="E50" s="575">
        <f>ARALIK!O46</f>
        <v>0</v>
      </c>
      <c r="F50" s="576"/>
      <c r="G50" s="57">
        <f>ARALIK!P46</f>
        <v>0</v>
      </c>
      <c r="H50" s="577" t="str">
        <f>IF(ARALIK!Q46=" "," ",IF(ARALIK!Q46=0,"Borç Bitti",ARALIK!Q46))</f>
        <v/>
      </c>
      <c r="I50" s="578"/>
      <c r="J50" s="51">
        <f>ARALIK!R46</f>
        <v>0</v>
      </c>
      <c r="K50" s="575">
        <f>ARALIK!S46</f>
        <v>0</v>
      </c>
      <c r="L50" s="576"/>
      <c r="M50" s="57">
        <f>ARALIK!T46</f>
        <v>0</v>
      </c>
      <c r="N50" s="577" t="str">
        <f>IF(ARALIK!U46=" "," ",IF(ARALIK!U46=0,"Alacak Bitti",ARALIK!U46))</f>
        <v/>
      </c>
      <c r="O50" s="608"/>
      <c r="P50" s="560"/>
      <c r="Q50" s="560"/>
      <c r="R50" s="560"/>
      <c r="S50" s="560"/>
      <c r="T50" s="560"/>
      <c r="U50" s="560"/>
    </row>
    <row r="51" spans="1:21" ht="18" customHeight="1" x14ac:dyDescent="0.3">
      <c r="A51" s="510"/>
      <c r="B51" s="510"/>
      <c r="C51" s="510"/>
      <c r="D51" s="58">
        <f>ARALIK!N47</f>
        <v>0</v>
      </c>
      <c r="E51" s="581">
        <f>ARALIK!O47</f>
        <v>0</v>
      </c>
      <c r="F51" s="582"/>
      <c r="G51" s="59">
        <f>ARALIK!P47</f>
        <v>0</v>
      </c>
      <c r="H51" s="583" t="str">
        <f>IF(ARALIK!Q47=" "," ",IF(ARALIK!Q47=0,"Borç Bitti",ARALIK!Q47))</f>
        <v/>
      </c>
      <c r="I51" s="584"/>
      <c r="J51" s="60">
        <f>ARALIK!R47</f>
        <v>0</v>
      </c>
      <c r="K51" s="581">
        <f>ARALIK!S47</f>
        <v>0</v>
      </c>
      <c r="L51" s="582"/>
      <c r="M51" s="59">
        <f>ARALIK!T47</f>
        <v>0</v>
      </c>
      <c r="N51" s="583" t="str">
        <f>IF(ARALIK!U47=" "," ",IF(ARALIK!U47=0,"Alacak Bitti",ARALIK!U47))</f>
        <v/>
      </c>
      <c r="O51" s="609"/>
      <c r="P51" s="560"/>
      <c r="Q51" s="560"/>
      <c r="R51" s="560"/>
      <c r="S51" s="560"/>
      <c r="T51" s="560"/>
      <c r="U51" s="560"/>
    </row>
    <row r="52" spans="1:21" ht="18" customHeight="1" x14ac:dyDescent="0.3">
      <c r="A52" s="510"/>
      <c r="B52" s="510"/>
      <c r="C52" s="510"/>
      <c r="D52" s="47">
        <f>ARALIK!N48</f>
        <v>0</v>
      </c>
      <c r="E52" s="575">
        <f>ARALIK!O48</f>
        <v>0</v>
      </c>
      <c r="F52" s="576"/>
      <c r="G52" s="57">
        <f>ARALIK!P48</f>
        <v>0</v>
      </c>
      <c r="H52" s="577" t="str">
        <f>IF(ARALIK!Q48=" "," ",IF(ARALIK!Q48=0,"Borç Bitti",ARALIK!Q48))</f>
        <v/>
      </c>
      <c r="I52" s="578"/>
      <c r="J52" s="51">
        <f>ARALIK!R48</f>
        <v>0</v>
      </c>
      <c r="K52" s="575">
        <f>ARALIK!S48</f>
        <v>0</v>
      </c>
      <c r="L52" s="576"/>
      <c r="M52" s="57">
        <f>ARALIK!T48</f>
        <v>0</v>
      </c>
      <c r="N52" s="577" t="str">
        <f>IF(ARALIK!U48=" "," ",IF(ARALIK!U48=0,"Alacak Bitti",ARALIK!U48))</f>
        <v/>
      </c>
      <c r="O52" s="608"/>
      <c r="P52" s="560"/>
      <c r="Q52" s="560"/>
      <c r="R52" s="560"/>
      <c r="S52" s="560"/>
      <c r="T52" s="560"/>
      <c r="U52" s="560"/>
    </row>
    <row r="53" spans="1:21" ht="18" customHeight="1" x14ac:dyDescent="0.3">
      <c r="A53" s="510"/>
      <c r="B53" s="510"/>
      <c r="C53" s="510"/>
      <c r="D53" s="58">
        <f>ARALIK!N49</f>
        <v>0</v>
      </c>
      <c r="E53" s="581">
        <f>ARALIK!O49</f>
        <v>0</v>
      </c>
      <c r="F53" s="582"/>
      <c r="G53" s="59">
        <f>ARALIK!P49</f>
        <v>0</v>
      </c>
      <c r="H53" s="583" t="str">
        <f>IF(ARALIK!Q49=" "," ",IF(ARALIK!Q49=0,"Borç Bitti",ARALIK!Q49))</f>
        <v/>
      </c>
      <c r="I53" s="584"/>
      <c r="J53" s="60">
        <f>ARALIK!R49</f>
        <v>0</v>
      </c>
      <c r="K53" s="581">
        <f>ARALIK!S49</f>
        <v>0</v>
      </c>
      <c r="L53" s="582"/>
      <c r="M53" s="59">
        <f>ARALIK!T49</f>
        <v>0</v>
      </c>
      <c r="N53" s="583" t="str">
        <f>IF(ARALIK!U49=" "," ",IF(ARALIK!U49=0,"Alacak Bitti",ARALIK!U49))</f>
        <v/>
      </c>
      <c r="O53" s="609"/>
      <c r="P53" s="560"/>
      <c r="Q53" s="560"/>
      <c r="R53" s="560"/>
      <c r="S53" s="560"/>
      <c r="T53" s="560"/>
      <c r="U53" s="560"/>
    </row>
    <row r="54" spans="1:21" ht="18" customHeight="1" x14ac:dyDescent="0.3">
      <c r="A54" s="510"/>
      <c r="B54" s="510"/>
      <c r="C54" s="510"/>
      <c r="D54" s="47">
        <f>ARALIK!N50</f>
        <v>0</v>
      </c>
      <c r="E54" s="575">
        <f>ARALIK!O50</f>
        <v>0</v>
      </c>
      <c r="F54" s="576"/>
      <c r="G54" s="57">
        <f>ARALIK!P50</f>
        <v>0</v>
      </c>
      <c r="H54" s="577" t="str">
        <f>IF(ARALIK!Q50=" "," ",IF(ARALIK!Q50=0,"Borç Bitti",ARALIK!Q50))</f>
        <v/>
      </c>
      <c r="I54" s="578"/>
      <c r="J54" s="51">
        <f>ARALIK!R50</f>
        <v>0</v>
      </c>
      <c r="K54" s="575">
        <f>ARALIK!S50</f>
        <v>0</v>
      </c>
      <c r="L54" s="576"/>
      <c r="M54" s="57">
        <f>ARALIK!T50</f>
        <v>0</v>
      </c>
      <c r="N54" s="577" t="str">
        <f>IF(ARALIK!U50=" "," ",IF(ARALIK!U50=0,"Alacak Bitti",ARALIK!U50))</f>
        <v/>
      </c>
      <c r="O54" s="608"/>
      <c r="P54" s="560"/>
      <c r="Q54" s="560"/>
      <c r="R54" s="560"/>
      <c r="S54" s="560"/>
      <c r="T54" s="560"/>
      <c r="U54" s="560"/>
    </row>
    <row r="55" spans="1:21" ht="18" customHeight="1" x14ac:dyDescent="0.3">
      <c r="A55" s="510"/>
      <c r="B55" s="510"/>
      <c r="C55" s="510"/>
      <c r="D55" s="58">
        <f>ARALIK!N51</f>
        <v>0</v>
      </c>
      <c r="E55" s="581">
        <f>ARALIK!O51</f>
        <v>0</v>
      </c>
      <c r="F55" s="582"/>
      <c r="G55" s="59">
        <f>ARALIK!P51</f>
        <v>0</v>
      </c>
      <c r="H55" s="583" t="str">
        <f>IF(ARALIK!Q51=" "," ",IF(ARALIK!Q51=0,"Borç Bitti",ARALIK!Q51))</f>
        <v/>
      </c>
      <c r="I55" s="584"/>
      <c r="J55" s="60">
        <f>ARALIK!R51</f>
        <v>0</v>
      </c>
      <c r="K55" s="581">
        <f>ARALIK!S51</f>
        <v>0</v>
      </c>
      <c r="L55" s="582"/>
      <c r="M55" s="59">
        <f>ARALIK!T51</f>
        <v>0</v>
      </c>
      <c r="N55" s="583" t="str">
        <f>IF(ARALIK!U51=" "," ",IF(ARALIK!U51=0,"Alacak Bitti",ARALIK!U51))</f>
        <v/>
      </c>
      <c r="O55" s="609"/>
      <c r="P55" s="560"/>
      <c r="Q55" s="560"/>
      <c r="R55" s="560"/>
      <c r="S55" s="560"/>
      <c r="T55" s="560"/>
      <c r="U55" s="560"/>
    </row>
    <row r="56" spans="1:21" ht="18" customHeight="1" x14ac:dyDescent="0.3">
      <c r="A56" s="510"/>
      <c r="B56" s="510"/>
      <c r="C56" s="510"/>
      <c r="D56" s="47">
        <f>ARALIK!N52</f>
        <v>0</v>
      </c>
      <c r="E56" s="575">
        <f>ARALIK!O52</f>
        <v>0</v>
      </c>
      <c r="F56" s="576"/>
      <c r="G56" s="57">
        <f>ARALIK!P52</f>
        <v>0</v>
      </c>
      <c r="H56" s="577" t="str">
        <f>IF(ARALIK!Q52=" "," ",IF(ARALIK!Q52=0,"Borç Bitti",ARALIK!Q52))</f>
        <v/>
      </c>
      <c r="I56" s="578"/>
      <c r="J56" s="51">
        <f>ARALIK!R52</f>
        <v>0</v>
      </c>
      <c r="K56" s="575">
        <f>ARALIK!S52</f>
        <v>0</v>
      </c>
      <c r="L56" s="576"/>
      <c r="M56" s="57">
        <f>ARALIK!T52</f>
        <v>0</v>
      </c>
      <c r="N56" s="577" t="str">
        <f>IF(ARALIK!U52=" "," ",IF(ARALIK!U52=0,"Alacak Bitti",ARALIK!U52))</f>
        <v/>
      </c>
      <c r="O56" s="608"/>
      <c r="P56" s="560"/>
      <c r="Q56" s="560"/>
      <c r="R56" s="560"/>
      <c r="S56" s="560"/>
      <c r="T56" s="560"/>
      <c r="U56" s="560"/>
    </row>
    <row r="57" spans="1:21" x14ac:dyDescent="0.3">
      <c r="A57" s="510"/>
      <c r="B57" s="510"/>
      <c r="C57" s="510"/>
      <c r="D57" s="561" t="s">
        <v>291</v>
      </c>
      <c r="E57" s="561"/>
      <c r="F57" s="561"/>
      <c r="G57" s="561"/>
      <c r="H57" s="561"/>
      <c r="I57" s="561"/>
      <c r="J57" s="561"/>
      <c r="K57" s="561"/>
      <c r="L57" s="561"/>
      <c r="M57" s="561"/>
      <c r="N57" s="561"/>
      <c r="O57" s="561"/>
      <c r="P57" s="560"/>
      <c r="Q57" s="560"/>
      <c r="R57" s="560"/>
      <c r="S57" s="560"/>
      <c r="T57" s="560"/>
      <c r="U57" s="560"/>
    </row>
    <row r="58" spans="1:21" x14ac:dyDescent="0.3">
      <c r="A58" s="510"/>
      <c r="B58" s="510"/>
      <c r="C58" s="510"/>
      <c r="D58" s="561" t="s">
        <v>292</v>
      </c>
      <c r="E58" s="561"/>
      <c r="F58" s="561"/>
      <c r="G58" s="561"/>
      <c r="H58" s="561"/>
      <c r="I58" s="561"/>
      <c r="J58" s="561"/>
      <c r="K58" s="561"/>
      <c r="L58" s="561"/>
      <c r="M58" s="561"/>
      <c r="N58" s="561"/>
      <c r="O58" s="561"/>
      <c r="P58" s="560"/>
      <c r="Q58" s="560"/>
      <c r="R58" s="560"/>
      <c r="S58" s="560"/>
      <c r="T58" s="560"/>
      <c r="U58" s="560"/>
    </row>
    <row r="59" spans="1:21" x14ac:dyDescent="0.3">
      <c r="A59" s="510"/>
      <c r="B59" s="510"/>
      <c r="C59" s="510"/>
      <c r="D59" s="596"/>
      <c r="E59" s="597"/>
      <c r="F59" s="597"/>
      <c r="G59" s="597"/>
      <c r="H59" s="597"/>
      <c r="I59" s="597"/>
      <c r="J59" s="597"/>
      <c r="K59" s="597"/>
      <c r="L59" s="597"/>
      <c r="M59" s="597"/>
      <c r="N59" s="597"/>
      <c r="O59" s="597"/>
      <c r="P59" s="560"/>
      <c r="Q59" s="560"/>
      <c r="R59" s="560"/>
      <c r="S59" s="560"/>
      <c r="T59" s="560"/>
      <c r="U59" s="560"/>
    </row>
    <row r="60" spans="1:21" x14ac:dyDescent="0.3">
      <c r="A60" s="510"/>
      <c r="B60" s="510"/>
      <c r="C60" s="510"/>
      <c r="P60" s="560"/>
      <c r="Q60" s="560"/>
      <c r="R60" s="560"/>
      <c r="S60" s="560"/>
      <c r="T60" s="560"/>
      <c r="U60" s="560"/>
    </row>
    <row r="61" spans="1:21" x14ac:dyDescent="0.3">
      <c r="A61" s="510"/>
      <c r="B61" s="510"/>
      <c r="C61" s="510"/>
      <c r="P61" s="560"/>
      <c r="Q61" s="560"/>
      <c r="R61" s="560"/>
      <c r="S61" s="560"/>
      <c r="T61" s="560"/>
      <c r="U61" s="560"/>
    </row>
    <row r="62" spans="1:21" x14ac:dyDescent="0.3">
      <c r="A62" s="510"/>
      <c r="B62" s="510"/>
      <c r="C62" s="510"/>
      <c r="D62" s="510"/>
      <c r="E62" s="510"/>
      <c r="F62" s="510"/>
      <c r="G62" s="510"/>
      <c r="H62" s="510"/>
      <c r="I62" s="510"/>
      <c r="J62" s="510"/>
      <c r="K62" s="510"/>
      <c r="L62" s="510"/>
      <c r="M62" s="510"/>
      <c r="N62" s="510"/>
      <c r="O62" s="510"/>
      <c r="P62" s="560"/>
      <c r="Q62" s="560"/>
      <c r="R62" s="560"/>
      <c r="S62" s="560"/>
      <c r="T62" s="560"/>
      <c r="U62" s="560"/>
    </row>
    <row r="63" spans="1:21" x14ac:dyDescent="0.3">
      <c r="A63" s="510"/>
      <c r="B63" s="510"/>
      <c r="C63" s="510"/>
      <c r="D63" s="510"/>
      <c r="E63" s="510"/>
      <c r="F63" s="510"/>
      <c r="G63" s="510"/>
      <c r="H63" s="510"/>
      <c r="I63" s="510"/>
      <c r="J63" s="510"/>
      <c r="K63" s="510"/>
      <c r="L63" s="510"/>
      <c r="M63" s="510"/>
      <c r="N63" s="510"/>
      <c r="O63" s="510"/>
      <c r="P63" s="560"/>
      <c r="Q63" s="560"/>
      <c r="R63" s="560"/>
      <c r="S63" s="560"/>
      <c r="T63" s="560"/>
      <c r="U63" s="560"/>
    </row>
    <row r="64" spans="1:21" x14ac:dyDescent="0.3">
      <c r="A64" s="510"/>
      <c r="B64" s="510"/>
      <c r="C64" s="510"/>
      <c r="D64" s="510"/>
      <c r="E64" s="510"/>
      <c r="F64" s="510"/>
      <c r="G64" s="510"/>
      <c r="H64" s="510"/>
      <c r="I64" s="510"/>
      <c r="J64" s="510"/>
      <c r="K64" s="510"/>
      <c r="L64" s="510"/>
      <c r="M64" s="510"/>
      <c r="N64" s="510"/>
      <c r="O64" s="510"/>
      <c r="P64" s="560"/>
      <c r="Q64" s="560"/>
      <c r="R64" s="560"/>
      <c r="S64" s="560"/>
      <c r="T64" s="560"/>
      <c r="U64" s="560"/>
    </row>
    <row r="65" spans="1:21" x14ac:dyDescent="0.3">
      <c r="A65" s="510"/>
      <c r="B65" s="510"/>
      <c r="C65" s="510"/>
      <c r="D65" s="510"/>
      <c r="E65" s="510"/>
      <c r="F65" s="510"/>
      <c r="G65" s="510"/>
      <c r="H65" s="510"/>
      <c r="I65" s="510"/>
      <c r="J65" s="510"/>
      <c r="K65" s="510"/>
      <c r="L65" s="510"/>
      <c r="M65" s="510"/>
      <c r="N65" s="510"/>
      <c r="O65" s="510"/>
      <c r="P65" s="560"/>
      <c r="Q65" s="560"/>
      <c r="R65" s="560"/>
      <c r="S65" s="560"/>
      <c r="T65" s="560"/>
      <c r="U65" s="560"/>
    </row>
    <row r="66" spans="1:21" x14ac:dyDescent="0.3">
      <c r="A66" s="510"/>
      <c r="B66" s="510"/>
      <c r="C66" s="510"/>
      <c r="D66" s="510"/>
      <c r="E66" s="510"/>
      <c r="F66" s="510"/>
      <c r="G66" s="510"/>
      <c r="H66" s="510"/>
      <c r="I66" s="510"/>
      <c r="J66" s="510"/>
      <c r="K66" s="510"/>
      <c r="L66" s="510"/>
      <c r="M66" s="510"/>
      <c r="N66" s="510"/>
      <c r="O66" s="510"/>
      <c r="P66" s="560"/>
      <c r="Q66" s="560"/>
      <c r="R66" s="560"/>
      <c r="S66" s="560"/>
      <c r="T66" s="560"/>
      <c r="U66" s="560"/>
    </row>
    <row r="67" spans="1:21" x14ac:dyDescent="0.3">
      <c r="A67" s="510"/>
      <c r="B67" s="510"/>
      <c r="C67" s="510"/>
      <c r="D67" s="510"/>
      <c r="E67" s="510"/>
      <c r="F67" s="510"/>
      <c r="G67" s="510"/>
      <c r="H67" s="510"/>
      <c r="I67" s="510"/>
      <c r="J67" s="510"/>
      <c r="K67" s="510"/>
      <c r="L67" s="510"/>
      <c r="M67" s="510"/>
      <c r="N67" s="510"/>
      <c r="O67" s="510"/>
      <c r="P67" s="560"/>
      <c r="Q67" s="560"/>
      <c r="R67" s="560"/>
      <c r="S67" s="560"/>
      <c r="T67" s="560"/>
      <c r="U67" s="560"/>
    </row>
    <row r="68" spans="1:21" x14ac:dyDescent="0.3">
      <c r="A68" s="510"/>
      <c r="B68" s="510"/>
      <c r="C68" s="510"/>
      <c r="D68" s="510"/>
      <c r="E68" s="510"/>
      <c r="F68" s="510"/>
      <c r="G68" s="510"/>
      <c r="H68" s="510"/>
      <c r="I68" s="510"/>
      <c r="J68" s="510"/>
      <c r="K68" s="510"/>
      <c r="L68" s="510"/>
      <c r="M68" s="510"/>
      <c r="N68" s="510"/>
      <c r="O68" s="510"/>
      <c r="P68" s="560"/>
      <c r="Q68" s="560"/>
      <c r="R68" s="560"/>
      <c r="S68" s="560"/>
      <c r="T68" s="560"/>
      <c r="U68" s="560"/>
    </row>
    <row r="69" spans="1:21" x14ac:dyDescent="0.3">
      <c r="A69" s="510"/>
      <c r="B69" s="510"/>
      <c r="C69" s="510"/>
      <c r="D69" s="510"/>
      <c r="E69" s="510"/>
      <c r="F69" s="510"/>
      <c r="G69" s="510"/>
      <c r="H69" s="510"/>
      <c r="I69" s="510"/>
      <c r="J69" s="510"/>
      <c r="K69" s="510"/>
      <c r="L69" s="510"/>
      <c r="M69" s="510"/>
      <c r="N69" s="510"/>
      <c r="O69" s="510"/>
      <c r="P69" s="560"/>
      <c r="Q69" s="560"/>
      <c r="R69" s="560"/>
      <c r="S69" s="560"/>
      <c r="T69" s="560"/>
      <c r="U69" s="560"/>
    </row>
    <row r="70" spans="1:21" x14ac:dyDescent="0.3">
      <c r="A70" s="510"/>
      <c r="B70" s="510"/>
      <c r="C70" s="510"/>
      <c r="D70" s="510"/>
      <c r="E70" s="510"/>
      <c r="F70" s="510"/>
      <c r="G70" s="510"/>
      <c r="H70" s="510"/>
      <c r="I70" s="510"/>
      <c r="J70" s="510"/>
      <c r="K70" s="510"/>
      <c r="L70" s="510"/>
      <c r="M70" s="510"/>
      <c r="N70" s="510"/>
      <c r="O70" s="510"/>
      <c r="P70" s="560"/>
      <c r="Q70" s="560"/>
      <c r="R70" s="560"/>
      <c r="S70" s="560"/>
      <c r="T70" s="560"/>
      <c r="U70" s="560"/>
    </row>
    <row r="71" spans="1:21" x14ac:dyDescent="0.3">
      <c r="A71" s="510"/>
      <c r="B71" s="510"/>
      <c r="C71" s="510"/>
      <c r="D71" s="510"/>
      <c r="E71" s="510"/>
      <c r="F71" s="510"/>
      <c r="G71" s="510"/>
      <c r="H71" s="510"/>
      <c r="I71" s="510"/>
      <c r="J71" s="510"/>
      <c r="K71" s="510"/>
      <c r="L71" s="510"/>
      <c r="M71" s="510"/>
      <c r="N71" s="510"/>
      <c r="O71" s="510"/>
      <c r="P71" s="560"/>
      <c r="Q71" s="560"/>
      <c r="R71" s="560"/>
      <c r="S71" s="560"/>
      <c r="T71" s="560"/>
      <c r="U71" s="560"/>
    </row>
    <row r="72" spans="1:21" x14ac:dyDescent="0.3">
      <c r="A72" s="510"/>
      <c r="B72" s="510"/>
      <c r="C72" s="510"/>
      <c r="D72" s="510"/>
      <c r="E72" s="510"/>
      <c r="F72" s="510"/>
      <c r="G72" s="510"/>
      <c r="H72" s="510"/>
      <c r="I72" s="510"/>
      <c r="J72" s="510"/>
      <c r="K72" s="510"/>
      <c r="L72" s="510"/>
      <c r="M72" s="510"/>
      <c r="N72" s="510"/>
      <c r="O72" s="510"/>
      <c r="P72" s="560"/>
      <c r="Q72" s="560"/>
      <c r="R72" s="560"/>
      <c r="S72" s="560"/>
      <c r="T72" s="560"/>
      <c r="U72" s="560"/>
    </row>
    <row r="73" spans="1:21" x14ac:dyDescent="0.3">
      <c r="A73" s="510"/>
      <c r="B73" s="510"/>
      <c r="C73" s="510"/>
      <c r="D73" s="510"/>
      <c r="E73" s="510"/>
      <c r="F73" s="510"/>
      <c r="G73" s="510"/>
      <c r="H73" s="510"/>
      <c r="I73" s="510"/>
      <c r="J73" s="510"/>
      <c r="K73" s="510"/>
      <c r="L73" s="510"/>
      <c r="M73" s="510"/>
      <c r="N73" s="510"/>
      <c r="O73" s="510"/>
      <c r="P73" s="560"/>
      <c r="Q73" s="560"/>
      <c r="R73" s="560"/>
      <c r="S73" s="560"/>
      <c r="T73" s="560"/>
      <c r="U73" s="560"/>
    </row>
    <row r="74" spans="1:21" x14ac:dyDescent="0.3">
      <c r="A74" s="510"/>
      <c r="B74" s="510"/>
      <c r="C74" s="510"/>
      <c r="D74" s="510"/>
      <c r="E74" s="510"/>
      <c r="F74" s="510"/>
      <c r="G74" s="510"/>
      <c r="H74" s="510"/>
      <c r="I74" s="510"/>
      <c r="J74" s="510"/>
      <c r="K74" s="510"/>
      <c r="L74" s="510"/>
      <c r="M74" s="510"/>
      <c r="N74" s="510"/>
      <c r="O74" s="510"/>
      <c r="P74" s="560"/>
      <c r="Q74" s="560"/>
      <c r="R74" s="560"/>
      <c r="S74" s="560"/>
      <c r="T74" s="560"/>
      <c r="U74" s="560"/>
    </row>
    <row r="75" spans="1:21" x14ac:dyDescent="0.3">
      <c r="A75" s="510"/>
      <c r="B75" s="510"/>
      <c r="C75" s="510"/>
      <c r="D75" s="510"/>
      <c r="E75" s="510"/>
      <c r="F75" s="510"/>
      <c r="G75" s="510"/>
      <c r="H75" s="510"/>
      <c r="I75" s="510"/>
      <c r="J75" s="510"/>
      <c r="K75" s="510"/>
      <c r="L75" s="510"/>
      <c r="M75" s="510"/>
      <c r="N75" s="510"/>
      <c r="O75" s="510"/>
      <c r="P75" s="560"/>
      <c r="Q75" s="560"/>
      <c r="R75" s="560"/>
      <c r="S75" s="560"/>
      <c r="T75" s="560"/>
      <c r="U75" s="560"/>
    </row>
    <row r="76" spans="1:21" x14ac:dyDescent="0.3">
      <c r="A76" s="510"/>
      <c r="B76" s="510"/>
      <c r="C76" s="510"/>
      <c r="D76" s="510"/>
      <c r="E76" s="510"/>
      <c r="F76" s="510"/>
      <c r="G76" s="510"/>
      <c r="H76" s="510"/>
      <c r="I76" s="510"/>
      <c r="J76" s="510"/>
      <c r="K76" s="510"/>
      <c r="L76" s="510"/>
      <c r="M76" s="510"/>
      <c r="N76" s="510"/>
      <c r="O76" s="510"/>
      <c r="P76" s="560"/>
      <c r="Q76" s="560"/>
      <c r="R76" s="560"/>
      <c r="S76" s="560"/>
      <c r="T76" s="560"/>
      <c r="U76" s="560"/>
    </row>
    <row r="77" spans="1:21" x14ac:dyDescent="0.3">
      <c r="A77" s="510"/>
      <c r="B77" s="510"/>
      <c r="C77" s="510"/>
      <c r="D77" s="510"/>
      <c r="E77" s="510"/>
      <c r="F77" s="510"/>
      <c r="G77" s="510"/>
      <c r="H77" s="510"/>
      <c r="I77" s="510"/>
      <c r="J77" s="510"/>
      <c r="K77" s="510"/>
      <c r="L77" s="510"/>
      <c r="M77" s="510"/>
      <c r="N77" s="510"/>
      <c r="O77" s="510"/>
      <c r="P77" s="560"/>
      <c r="Q77" s="560"/>
      <c r="R77" s="560"/>
      <c r="S77" s="560"/>
      <c r="T77" s="560"/>
      <c r="U77" s="560"/>
    </row>
    <row r="78" spans="1:21" x14ac:dyDescent="0.3">
      <c r="A78" s="510"/>
      <c r="B78" s="510"/>
      <c r="C78" s="510"/>
      <c r="D78" s="510"/>
      <c r="E78" s="510"/>
      <c r="F78" s="510"/>
      <c r="G78" s="510"/>
      <c r="H78" s="510"/>
      <c r="I78" s="510"/>
      <c r="J78" s="510"/>
      <c r="K78" s="510"/>
      <c r="L78" s="510"/>
      <c r="M78" s="510"/>
      <c r="N78" s="510"/>
      <c r="O78" s="510"/>
      <c r="P78" s="560"/>
      <c r="Q78" s="560"/>
      <c r="R78" s="560"/>
      <c r="S78" s="560"/>
      <c r="T78" s="560"/>
      <c r="U78" s="560"/>
    </row>
    <row r="79" spans="1:21" x14ac:dyDescent="0.3">
      <c r="A79" s="510"/>
      <c r="B79" s="510"/>
      <c r="C79" s="510"/>
      <c r="D79" s="510"/>
      <c r="E79" s="510"/>
      <c r="F79" s="510"/>
      <c r="G79" s="510"/>
      <c r="H79" s="510"/>
      <c r="I79" s="510"/>
      <c r="J79" s="510"/>
      <c r="K79" s="510"/>
      <c r="L79" s="510"/>
      <c r="M79" s="510"/>
      <c r="N79" s="510"/>
      <c r="O79" s="510"/>
      <c r="P79" s="560"/>
      <c r="Q79" s="560"/>
      <c r="R79" s="560"/>
      <c r="S79" s="560"/>
      <c r="T79" s="560"/>
      <c r="U79" s="560"/>
    </row>
    <row r="80" spans="1:21" x14ac:dyDescent="0.3">
      <c r="A80" s="510"/>
      <c r="B80" s="510"/>
      <c r="C80" s="510"/>
      <c r="D80" s="510"/>
      <c r="E80" s="510"/>
      <c r="F80" s="510"/>
      <c r="G80" s="510"/>
      <c r="H80" s="510"/>
      <c r="I80" s="510"/>
      <c r="J80" s="510"/>
      <c r="K80" s="510"/>
      <c r="L80" s="510"/>
      <c r="M80" s="510"/>
      <c r="N80" s="510"/>
      <c r="O80" s="510"/>
      <c r="P80" s="560"/>
      <c r="Q80" s="560"/>
      <c r="R80" s="560"/>
      <c r="S80" s="560"/>
      <c r="T80" s="560"/>
      <c r="U80" s="560"/>
    </row>
    <row r="81" spans="1:21" x14ac:dyDescent="0.3">
      <c r="A81" s="510"/>
      <c r="B81" s="510"/>
      <c r="C81" s="510"/>
      <c r="D81" s="510"/>
      <c r="E81" s="510"/>
      <c r="F81" s="510"/>
      <c r="G81" s="510"/>
      <c r="H81" s="510"/>
      <c r="I81" s="510"/>
      <c r="J81" s="510"/>
      <c r="K81" s="510"/>
      <c r="L81" s="510"/>
      <c r="M81" s="510"/>
      <c r="N81" s="510"/>
      <c r="O81" s="510"/>
      <c r="P81" s="560"/>
      <c r="Q81" s="560"/>
      <c r="R81" s="560"/>
      <c r="S81" s="560"/>
      <c r="T81" s="560"/>
      <c r="U81" s="560"/>
    </row>
    <row r="82" spans="1:21" x14ac:dyDescent="0.3">
      <c r="A82" s="510"/>
      <c r="B82" s="510"/>
      <c r="C82" s="510"/>
      <c r="D82" s="510"/>
      <c r="E82" s="510"/>
      <c r="F82" s="510"/>
      <c r="G82" s="510"/>
      <c r="H82" s="510"/>
      <c r="I82" s="510"/>
      <c r="J82" s="510"/>
      <c r="K82" s="510"/>
      <c r="L82" s="510"/>
      <c r="M82" s="510"/>
      <c r="N82" s="510"/>
      <c r="O82" s="510"/>
      <c r="P82" s="560"/>
      <c r="Q82" s="560"/>
      <c r="R82" s="560"/>
      <c r="S82" s="560"/>
      <c r="T82" s="560"/>
      <c r="U82" s="560"/>
    </row>
    <row r="83" spans="1:21" x14ac:dyDescent="0.3">
      <c r="A83" s="510"/>
      <c r="B83" s="510"/>
      <c r="C83" s="510"/>
      <c r="D83" s="510"/>
      <c r="E83" s="510"/>
      <c r="F83" s="510"/>
      <c r="G83" s="510"/>
      <c r="H83" s="510"/>
      <c r="I83" s="510"/>
      <c r="J83" s="510"/>
      <c r="K83" s="510"/>
      <c r="L83" s="510"/>
      <c r="M83" s="510"/>
      <c r="N83" s="510"/>
      <c r="O83" s="510"/>
      <c r="P83" s="560"/>
      <c r="Q83" s="560"/>
      <c r="R83" s="560"/>
      <c r="S83" s="560"/>
      <c r="T83" s="560"/>
      <c r="U83" s="560"/>
    </row>
    <row r="84" spans="1:21" x14ac:dyDescent="0.3">
      <c r="A84" s="510"/>
      <c r="B84" s="510"/>
      <c r="C84" s="510"/>
      <c r="D84" s="510"/>
      <c r="E84" s="510"/>
      <c r="F84" s="510"/>
      <c r="G84" s="510"/>
      <c r="H84" s="510"/>
      <c r="I84" s="510"/>
      <c r="J84" s="510"/>
      <c r="K84" s="510"/>
      <c r="L84" s="510"/>
      <c r="M84" s="510"/>
      <c r="N84" s="510"/>
      <c r="O84" s="510"/>
      <c r="P84" s="560"/>
      <c r="Q84" s="560"/>
      <c r="R84" s="560"/>
      <c r="S84" s="560"/>
      <c r="T84" s="560"/>
      <c r="U84" s="560"/>
    </row>
    <row r="85" spans="1:21" x14ac:dyDescent="0.3">
      <c r="A85" s="510"/>
      <c r="B85" s="510"/>
      <c r="C85" s="510"/>
      <c r="D85" s="510"/>
      <c r="E85" s="510"/>
      <c r="F85" s="510"/>
      <c r="G85" s="510"/>
      <c r="H85" s="510"/>
      <c r="I85" s="510"/>
      <c r="J85" s="510"/>
      <c r="K85" s="510"/>
      <c r="L85" s="510"/>
      <c r="M85" s="510"/>
      <c r="N85" s="510"/>
      <c r="O85" s="510"/>
      <c r="P85" s="560"/>
      <c r="Q85" s="560"/>
      <c r="R85" s="560"/>
      <c r="S85" s="560"/>
      <c r="T85" s="560"/>
      <c r="U85" s="560"/>
    </row>
    <row r="86" spans="1:21" x14ac:dyDescent="0.3">
      <c r="A86" s="510"/>
      <c r="B86" s="510"/>
      <c r="C86" s="510"/>
      <c r="D86" s="510"/>
      <c r="E86" s="510"/>
      <c r="F86" s="510"/>
      <c r="G86" s="510"/>
      <c r="H86" s="510"/>
      <c r="I86" s="510"/>
      <c r="J86" s="510"/>
      <c r="K86" s="510"/>
      <c r="L86" s="510"/>
      <c r="M86" s="510"/>
      <c r="N86" s="510"/>
      <c r="O86" s="510"/>
      <c r="P86" s="560"/>
      <c r="Q86" s="560"/>
      <c r="R86" s="560"/>
      <c r="S86" s="560"/>
      <c r="T86" s="560"/>
      <c r="U86" s="560"/>
    </row>
    <row r="87" spans="1:21" x14ac:dyDescent="0.3">
      <c r="A87" s="510"/>
      <c r="B87" s="510"/>
      <c r="C87" s="510"/>
      <c r="D87" s="510"/>
      <c r="E87" s="510"/>
      <c r="F87" s="510"/>
      <c r="G87" s="510"/>
      <c r="H87" s="510"/>
      <c r="I87" s="510"/>
      <c r="J87" s="510"/>
      <c r="K87" s="510"/>
      <c r="L87" s="510"/>
      <c r="M87" s="510"/>
      <c r="N87" s="510"/>
      <c r="O87" s="510"/>
      <c r="P87" s="560"/>
      <c r="Q87" s="560"/>
      <c r="R87" s="560"/>
      <c r="S87" s="560"/>
      <c r="T87" s="560"/>
      <c r="U87" s="560"/>
    </row>
    <row r="88" spans="1:21" x14ac:dyDescent="0.3">
      <c r="A88" s="510"/>
      <c r="B88" s="510"/>
      <c r="C88" s="510"/>
      <c r="D88" s="510"/>
      <c r="E88" s="510"/>
      <c r="F88" s="510"/>
      <c r="G88" s="510"/>
      <c r="H88" s="510"/>
      <c r="I88" s="510"/>
      <c r="J88" s="510"/>
      <c r="K88" s="510"/>
      <c r="L88" s="510"/>
      <c r="M88" s="510"/>
      <c r="N88" s="510"/>
      <c r="O88" s="510"/>
      <c r="P88" s="560"/>
      <c r="Q88" s="560"/>
      <c r="R88" s="560"/>
      <c r="S88" s="560"/>
      <c r="T88" s="560"/>
      <c r="U88" s="560"/>
    </row>
    <row r="89" spans="1:21" x14ac:dyDescent="0.3">
      <c r="A89" s="510"/>
      <c r="B89" s="510"/>
      <c r="C89" s="510"/>
      <c r="D89" s="510"/>
      <c r="E89" s="510"/>
      <c r="F89" s="510"/>
      <c r="G89" s="510"/>
      <c r="H89" s="510"/>
      <c r="I89" s="510"/>
      <c r="J89" s="510"/>
      <c r="K89" s="510"/>
      <c r="L89" s="510"/>
      <c r="M89" s="510"/>
      <c r="N89" s="510"/>
      <c r="O89" s="510"/>
      <c r="P89" s="560"/>
      <c r="Q89" s="560"/>
      <c r="R89" s="560"/>
      <c r="S89" s="560"/>
      <c r="T89" s="560"/>
      <c r="U89" s="560"/>
    </row>
    <row r="90" spans="1:21" x14ac:dyDescent="0.3">
      <c r="A90" s="510"/>
      <c r="B90" s="510"/>
      <c r="C90" s="510"/>
      <c r="D90" s="510"/>
      <c r="E90" s="510"/>
      <c r="F90" s="510"/>
      <c r="G90" s="510"/>
      <c r="H90" s="510"/>
      <c r="I90" s="510"/>
      <c r="J90" s="510"/>
      <c r="K90" s="510"/>
      <c r="L90" s="510"/>
      <c r="M90" s="510"/>
      <c r="N90" s="510"/>
      <c r="O90" s="510"/>
      <c r="P90" s="560"/>
      <c r="Q90" s="560"/>
      <c r="R90" s="560"/>
      <c r="S90" s="560"/>
      <c r="T90" s="560"/>
      <c r="U90" s="560"/>
    </row>
    <row r="91" spans="1:21" x14ac:dyDescent="0.3">
      <c r="A91" s="510"/>
      <c r="B91" s="510"/>
      <c r="C91" s="510"/>
      <c r="D91" s="510"/>
      <c r="E91" s="510"/>
      <c r="F91" s="510"/>
      <c r="G91" s="510"/>
      <c r="H91" s="510"/>
      <c r="I91" s="510"/>
      <c r="J91" s="510"/>
      <c r="K91" s="510"/>
      <c r="L91" s="510"/>
      <c r="M91" s="510"/>
      <c r="N91" s="510"/>
      <c r="O91" s="510"/>
      <c r="P91" s="560"/>
      <c r="Q91" s="560"/>
      <c r="R91" s="560"/>
      <c r="S91" s="560"/>
      <c r="T91" s="560"/>
      <c r="U91" s="560"/>
    </row>
    <row r="92" spans="1:21" x14ac:dyDescent="0.3">
      <c r="A92" s="510"/>
      <c r="B92" s="510"/>
      <c r="C92" s="510"/>
      <c r="D92" s="510"/>
      <c r="E92" s="510"/>
      <c r="F92" s="510"/>
      <c r="G92" s="510"/>
      <c r="H92" s="510"/>
      <c r="I92" s="510"/>
      <c r="J92" s="510"/>
      <c r="K92" s="510"/>
      <c r="L92" s="510"/>
      <c r="M92" s="510"/>
      <c r="N92" s="510"/>
      <c r="O92" s="510"/>
      <c r="P92" s="560"/>
      <c r="Q92" s="560"/>
      <c r="R92" s="560"/>
      <c r="S92" s="560"/>
      <c r="T92" s="560"/>
      <c r="U92" s="560"/>
    </row>
    <row r="93" spans="1:21" x14ac:dyDescent="0.3">
      <c r="A93" s="510"/>
      <c r="B93" s="510"/>
      <c r="C93" s="510"/>
      <c r="D93" s="510"/>
      <c r="E93" s="510"/>
      <c r="F93" s="510"/>
      <c r="G93" s="510"/>
      <c r="H93" s="510"/>
      <c r="I93" s="510"/>
      <c r="J93" s="510"/>
      <c r="K93" s="510"/>
      <c r="L93" s="510"/>
      <c r="M93" s="510"/>
      <c r="N93" s="510"/>
      <c r="O93" s="510"/>
      <c r="P93" s="560"/>
      <c r="Q93" s="560"/>
      <c r="R93" s="560"/>
      <c r="S93" s="560"/>
      <c r="T93" s="560"/>
      <c r="U93" s="560"/>
    </row>
    <row r="283" spans="9:9" x14ac:dyDescent="0.3">
      <c r="I283" s="2" t="s">
        <v>57</v>
      </c>
    </row>
  </sheetData>
  <sheetProtection formatCells="0" formatColumns="0" formatRows="0" insertColumns="0" insertRows="0" insertHyperlinks="0" deleteColumns="0" deleteRows="0" sort="0" autoFilter="0" pivotTables="0"/>
  <mergeCells count="207">
    <mergeCell ref="D59:O59"/>
    <mergeCell ref="D62:O93"/>
    <mergeCell ref="E56:F56"/>
    <mergeCell ref="H56:I56"/>
    <mergeCell ref="K56:L56"/>
    <mergeCell ref="N56:O56"/>
    <mergeCell ref="D57:O57"/>
    <mergeCell ref="D58:O58"/>
    <mergeCell ref="E54:F54"/>
    <mergeCell ref="H54:I54"/>
    <mergeCell ref="K54:L54"/>
    <mergeCell ref="N54:O54"/>
    <mergeCell ref="E55:F55"/>
    <mergeCell ref="H55:I55"/>
    <mergeCell ref="K55:L55"/>
    <mergeCell ref="N55:O55"/>
    <mergeCell ref="E52:F52"/>
    <mergeCell ref="H52:I52"/>
    <mergeCell ref="K52:L52"/>
    <mergeCell ref="N52:O52"/>
    <mergeCell ref="E53:F53"/>
    <mergeCell ref="H53:I53"/>
    <mergeCell ref="K53:L53"/>
    <mergeCell ref="N53:O53"/>
    <mergeCell ref="E50:F50"/>
    <mergeCell ref="H50:I50"/>
    <mergeCell ref="K50:L50"/>
    <mergeCell ref="N50:O50"/>
    <mergeCell ref="E51:F51"/>
    <mergeCell ref="H51:I51"/>
    <mergeCell ref="K51:L51"/>
    <mergeCell ref="N51:O51"/>
    <mergeCell ref="E48:F48"/>
    <mergeCell ref="H48:I48"/>
    <mergeCell ref="K48:L48"/>
    <mergeCell ref="N48:O48"/>
    <mergeCell ref="E49:F49"/>
    <mergeCell ref="H49:I49"/>
    <mergeCell ref="K49:L49"/>
    <mergeCell ref="N49:O49"/>
    <mergeCell ref="E46:F46"/>
    <mergeCell ref="H46:I46"/>
    <mergeCell ref="K46:L46"/>
    <mergeCell ref="N46:O46"/>
    <mergeCell ref="E47:F47"/>
    <mergeCell ref="H47:I47"/>
    <mergeCell ref="K47:L47"/>
    <mergeCell ref="N47:O47"/>
    <mergeCell ref="E44:F44"/>
    <mergeCell ref="H44:I44"/>
    <mergeCell ref="K44:L44"/>
    <mergeCell ref="N44:O44"/>
    <mergeCell ref="E45:F45"/>
    <mergeCell ref="H45:I45"/>
    <mergeCell ref="K45:L45"/>
    <mergeCell ref="N45:O45"/>
    <mergeCell ref="E42:F42"/>
    <mergeCell ref="H42:I42"/>
    <mergeCell ref="K42:L42"/>
    <mergeCell ref="N42:O42"/>
    <mergeCell ref="E43:F43"/>
    <mergeCell ref="H43:I43"/>
    <mergeCell ref="K43:L43"/>
    <mergeCell ref="N43:O43"/>
    <mergeCell ref="E40:F40"/>
    <mergeCell ref="H40:I40"/>
    <mergeCell ref="K40:L40"/>
    <mergeCell ref="N40:O40"/>
    <mergeCell ref="E41:F41"/>
    <mergeCell ref="H41:I41"/>
    <mergeCell ref="K41:L41"/>
    <mergeCell ref="N41:O41"/>
    <mergeCell ref="E38:F38"/>
    <mergeCell ref="H38:I38"/>
    <mergeCell ref="K38:L38"/>
    <mergeCell ref="N38:O38"/>
    <mergeCell ref="E39:F39"/>
    <mergeCell ref="H39:I39"/>
    <mergeCell ref="K39:L39"/>
    <mergeCell ref="N39:O39"/>
    <mergeCell ref="E36:F36"/>
    <mergeCell ref="H36:I36"/>
    <mergeCell ref="K36:L36"/>
    <mergeCell ref="N36:O36"/>
    <mergeCell ref="E37:F37"/>
    <mergeCell ref="H37:I37"/>
    <mergeCell ref="K37:L37"/>
    <mergeCell ref="N37:O37"/>
    <mergeCell ref="E34:F34"/>
    <mergeCell ref="H34:I34"/>
    <mergeCell ref="K34:L34"/>
    <mergeCell ref="N34:O34"/>
    <mergeCell ref="E35:F35"/>
    <mergeCell ref="H35:I35"/>
    <mergeCell ref="K35:L35"/>
    <mergeCell ref="N35:O35"/>
    <mergeCell ref="E32:F32"/>
    <mergeCell ref="H32:I32"/>
    <mergeCell ref="K32:L32"/>
    <mergeCell ref="N32:O32"/>
    <mergeCell ref="E33:F33"/>
    <mergeCell ref="H33:I33"/>
    <mergeCell ref="K33:L33"/>
    <mergeCell ref="N33:O33"/>
    <mergeCell ref="E30:F30"/>
    <mergeCell ref="H30:I30"/>
    <mergeCell ref="K30:L30"/>
    <mergeCell ref="N30:O30"/>
    <mergeCell ref="E31:F31"/>
    <mergeCell ref="H31:I31"/>
    <mergeCell ref="K31:L31"/>
    <mergeCell ref="N31:O31"/>
    <mergeCell ref="E28:F28"/>
    <mergeCell ref="H28:I28"/>
    <mergeCell ref="K28:L28"/>
    <mergeCell ref="N28:O28"/>
    <mergeCell ref="E29:F29"/>
    <mergeCell ref="H29:I29"/>
    <mergeCell ref="K29:L29"/>
    <mergeCell ref="N29:O29"/>
    <mergeCell ref="E26:F26"/>
    <mergeCell ref="H26:I26"/>
    <mergeCell ref="K26:L26"/>
    <mergeCell ref="N26:O26"/>
    <mergeCell ref="E27:F27"/>
    <mergeCell ref="H27:I27"/>
    <mergeCell ref="K27:L27"/>
    <mergeCell ref="N27:O27"/>
    <mergeCell ref="E24:F24"/>
    <mergeCell ref="H24:I24"/>
    <mergeCell ref="K24:L24"/>
    <mergeCell ref="N24:O24"/>
    <mergeCell ref="E25:F25"/>
    <mergeCell ref="H25:I25"/>
    <mergeCell ref="K25:L25"/>
    <mergeCell ref="N25:O25"/>
    <mergeCell ref="E22:F22"/>
    <mergeCell ref="H22:I22"/>
    <mergeCell ref="K22:L22"/>
    <mergeCell ref="N22:O22"/>
    <mergeCell ref="E23:F23"/>
    <mergeCell ref="H23:I23"/>
    <mergeCell ref="K23:L23"/>
    <mergeCell ref="N23:O23"/>
    <mergeCell ref="H20:I20"/>
    <mergeCell ref="K20:L20"/>
    <mergeCell ref="N20:O20"/>
    <mergeCell ref="E21:F21"/>
    <mergeCell ref="H21:I21"/>
    <mergeCell ref="K21:L21"/>
    <mergeCell ref="N21:O21"/>
    <mergeCell ref="E18:F18"/>
    <mergeCell ref="H18:I18"/>
    <mergeCell ref="K18:L18"/>
    <mergeCell ref="N18:O18"/>
    <mergeCell ref="E19:F19"/>
    <mergeCell ref="H19:I19"/>
    <mergeCell ref="K19:L19"/>
    <mergeCell ref="N19:O19"/>
    <mergeCell ref="A1:C93"/>
    <mergeCell ref="D1:O3"/>
    <mergeCell ref="E12:F12"/>
    <mergeCell ref="H12:I12"/>
    <mergeCell ref="K12:L12"/>
    <mergeCell ref="N12:O12"/>
    <mergeCell ref="E13:F13"/>
    <mergeCell ref="H13:I13"/>
    <mergeCell ref="K13:L13"/>
    <mergeCell ref="N13:O13"/>
    <mergeCell ref="D10:I10"/>
    <mergeCell ref="J10:O10"/>
    <mergeCell ref="E11:F11"/>
    <mergeCell ref="H11:I11"/>
    <mergeCell ref="K11:L11"/>
    <mergeCell ref="N11:O11"/>
    <mergeCell ref="E16:F16"/>
    <mergeCell ref="H16:I16"/>
    <mergeCell ref="K16:L16"/>
    <mergeCell ref="N16:O16"/>
    <mergeCell ref="E17:F17"/>
    <mergeCell ref="H17:I17"/>
    <mergeCell ref="K17:L17"/>
    <mergeCell ref="N17:O17"/>
    <mergeCell ref="P1:U93"/>
    <mergeCell ref="V1:Y4"/>
    <mergeCell ref="D4:E4"/>
    <mergeCell ref="F4:O4"/>
    <mergeCell ref="D5:F5"/>
    <mergeCell ref="G5:I5"/>
    <mergeCell ref="J5:O9"/>
    <mergeCell ref="D6:E6"/>
    <mergeCell ref="G6:H6"/>
    <mergeCell ref="D7:E7"/>
    <mergeCell ref="G7:H7"/>
    <mergeCell ref="D8:E8"/>
    <mergeCell ref="G8:H8"/>
    <mergeCell ref="D9:E9"/>
    <mergeCell ref="G9:H9"/>
    <mergeCell ref="E14:F14"/>
    <mergeCell ref="H14:I14"/>
    <mergeCell ref="K14:L14"/>
    <mergeCell ref="N14:O14"/>
    <mergeCell ref="E15:F15"/>
    <mergeCell ref="H15:I15"/>
    <mergeCell ref="K15:L15"/>
    <mergeCell ref="N15:O15"/>
    <mergeCell ref="E20:F20"/>
  </mergeCells>
  <pageMargins left="0.7" right="0.7" top="0.75" bottom="0.75" header="0.3" footer="0.3"/>
  <pageSetup paperSize="9" scale="70" orientation="portrait" horizontalDpi="360" verticalDpi="36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ayfa43">
    <tabColor theme="1" tint="0.34998626667073579"/>
  </sheetPr>
  <dimension ref="A1:AB200"/>
  <sheetViews>
    <sheetView showGridLines="0" topLeftCell="A28" workbookViewId="0">
      <selection activeCell="B1" sqref="B1:H1"/>
    </sheetView>
  </sheetViews>
  <sheetFormatPr defaultColWidth="8.88671875" defaultRowHeight="14.4" x14ac:dyDescent="0.3"/>
  <cols>
    <col min="1" max="1" width="18.5546875" style="2" customWidth="1"/>
    <col min="2" max="2" width="29.44140625" style="2" customWidth="1"/>
    <col min="3" max="3" width="15" style="2" customWidth="1"/>
    <col min="4" max="4" width="14.33203125" style="2" customWidth="1"/>
    <col min="5" max="5" width="4.33203125" style="2" customWidth="1"/>
    <col min="6" max="6" width="25" style="2" customWidth="1"/>
    <col min="7" max="7" width="14.33203125" style="2" customWidth="1"/>
    <col min="8" max="8" width="15" style="2" customWidth="1"/>
    <col min="9" max="16384" width="8.88671875" style="2"/>
  </cols>
  <sheetData>
    <row r="1" spans="1:28" ht="49.5" customHeight="1" x14ac:dyDescent="0.3">
      <c r="A1" s="510" t="s">
        <v>20</v>
      </c>
      <c r="B1" s="628" t="s">
        <v>54</v>
      </c>
      <c r="C1" s="629"/>
      <c r="D1" s="629"/>
      <c r="E1" s="629"/>
      <c r="F1" s="629"/>
      <c r="G1" s="629"/>
      <c r="H1" s="629"/>
      <c r="I1" s="1"/>
      <c r="J1" s="1"/>
      <c r="K1" s="1"/>
      <c r="L1" s="1"/>
      <c r="M1" s="1"/>
      <c r="N1" s="1"/>
      <c r="O1" s="1"/>
      <c r="P1" s="1"/>
      <c r="Q1" s="1"/>
      <c r="R1" s="1"/>
      <c r="S1" s="1"/>
      <c r="T1" s="1"/>
      <c r="U1" s="1"/>
      <c r="V1" s="1"/>
      <c r="W1" s="1"/>
      <c r="X1" s="1"/>
      <c r="Y1" s="1"/>
      <c r="Z1" s="1"/>
      <c r="AA1" s="1"/>
      <c r="AB1" s="1"/>
    </row>
    <row r="2" spans="1:28" ht="45" customHeight="1" x14ac:dyDescent="0.3">
      <c r="A2" s="510"/>
      <c r="B2" s="68">
        <f>AYARLAR!N8</f>
        <v>2024</v>
      </c>
      <c r="C2" s="616" t="s">
        <v>300</v>
      </c>
      <c r="D2" s="616"/>
      <c r="E2" s="616"/>
      <c r="F2" s="616"/>
      <c r="G2" s="616"/>
      <c r="H2" s="616"/>
      <c r="I2" s="1"/>
      <c r="J2" s="1"/>
      <c r="K2" s="1"/>
      <c r="L2" s="1"/>
      <c r="M2" s="1"/>
      <c r="N2" s="1"/>
      <c r="O2" s="1"/>
      <c r="P2" s="1"/>
      <c r="Q2" s="1"/>
      <c r="R2" s="1"/>
      <c r="S2" s="1"/>
      <c r="T2" s="1"/>
      <c r="U2" s="1"/>
      <c r="V2" s="1"/>
      <c r="W2" s="1"/>
      <c r="X2" s="1"/>
      <c r="Y2" s="1"/>
      <c r="Z2" s="1"/>
      <c r="AA2" s="1"/>
      <c r="AB2" s="1"/>
    </row>
    <row r="3" spans="1:28" x14ac:dyDescent="0.3">
      <c r="A3" s="510"/>
      <c r="B3" s="610"/>
      <c r="C3" s="610"/>
      <c r="D3" s="610"/>
      <c r="E3" s="610"/>
      <c r="F3" s="610"/>
      <c r="G3" s="610"/>
      <c r="H3" s="610"/>
      <c r="I3" s="1"/>
      <c r="J3" s="1"/>
      <c r="K3" s="1"/>
      <c r="L3" s="1"/>
      <c r="M3" s="1"/>
      <c r="N3" s="1"/>
      <c r="O3" s="1"/>
      <c r="P3" s="1"/>
      <c r="Q3" s="1"/>
      <c r="R3" s="1"/>
      <c r="S3" s="1"/>
      <c r="T3" s="1"/>
      <c r="U3" s="1"/>
      <c r="V3" s="1"/>
      <c r="W3" s="1"/>
      <c r="X3" s="1"/>
      <c r="Y3" s="1"/>
      <c r="Z3" s="1"/>
      <c r="AA3" s="1"/>
      <c r="AB3" s="1"/>
    </row>
    <row r="4" spans="1:28" x14ac:dyDescent="0.3">
      <c r="A4" s="510"/>
      <c r="B4" s="610"/>
      <c r="C4" s="610"/>
      <c r="D4" s="610"/>
      <c r="E4" s="610"/>
      <c r="F4" s="610"/>
      <c r="G4" s="610"/>
      <c r="H4" s="610"/>
      <c r="I4" s="1"/>
      <c r="J4" s="1"/>
      <c r="K4" s="1"/>
      <c r="L4" s="1"/>
      <c r="M4" s="1"/>
      <c r="N4" s="1"/>
      <c r="O4" s="1"/>
      <c r="P4" s="1"/>
      <c r="Q4" s="1"/>
      <c r="R4" s="1"/>
      <c r="S4" s="1"/>
      <c r="T4" s="1"/>
      <c r="U4" s="1"/>
      <c r="V4" s="1"/>
      <c r="W4" s="1"/>
      <c r="X4" s="1"/>
      <c r="Y4" s="1"/>
      <c r="Z4" s="1"/>
      <c r="AA4" s="1"/>
      <c r="AB4" s="1"/>
    </row>
    <row r="5" spans="1:28" x14ac:dyDescent="0.3">
      <c r="A5" s="510"/>
      <c r="B5" s="610"/>
      <c r="C5" s="610"/>
      <c r="D5" s="610"/>
      <c r="E5" s="610"/>
      <c r="F5" s="610"/>
      <c r="G5" s="610"/>
      <c r="H5" s="610"/>
      <c r="I5" s="1"/>
      <c r="J5" s="1"/>
      <c r="K5" s="1"/>
      <c r="L5" s="1"/>
      <c r="M5" s="1"/>
      <c r="N5" s="1"/>
      <c r="O5" s="1"/>
      <c r="P5" s="1"/>
      <c r="Q5" s="1"/>
      <c r="R5" s="1"/>
      <c r="S5" s="1"/>
      <c r="T5" s="1"/>
      <c r="U5" s="1"/>
      <c r="V5" s="1"/>
      <c r="W5" s="1"/>
      <c r="X5" s="1"/>
      <c r="Y5" s="1"/>
      <c r="Z5" s="1"/>
      <c r="AA5" s="1"/>
      <c r="AB5" s="1"/>
    </row>
    <row r="6" spans="1:28" x14ac:dyDescent="0.3">
      <c r="A6" s="510"/>
      <c r="B6" s="610"/>
      <c r="C6" s="610"/>
      <c r="D6" s="610"/>
      <c r="E6" s="610"/>
      <c r="F6" s="610"/>
      <c r="G6" s="610"/>
      <c r="H6" s="610"/>
      <c r="I6" s="1"/>
      <c r="J6" s="1"/>
      <c r="K6" s="1"/>
      <c r="L6" s="1"/>
      <c r="M6" s="1"/>
      <c r="N6" s="1"/>
      <c r="O6" s="1"/>
      <c r="P6" s="1"/>
      <c r="Q6" s="1"/>
      <c r="R6" s="1"/>
      <c r="S6" s="1"/>
      <c r="T6" s="1"/>
      <c r="U6" s="1"/>
      <c r="V6" s="1"/>
      <c r="W6" s="1"/>
      <c r="X6" s="1"/>
      <c r="Y6" s="1"/>
      <c r="Z6" s="1"/>
      <c r="AA6" s="1"/>
      <c r="AB6" s="1"/>
    </row>
    <row r="7" spans="1:28" x14ac:dyDescent="0.3">
      <c r="A7" s="510"/>
      <c r="B7" s="610"/>
      <c r="C7" s="610"/>
      <c r="D7" s="610"/>
      <c r="E7" s="610"/>
      <c r="F7" s="610"/>
      <c r="G7" s="610"/>
      <c r="H7" s="610"/>
      <c r="I7" s="1"/>
      <c r="J7" s="1"/>
      <c r="K7" s="1"/>
      <c r="L7" s="1"/>
      <c r="M7" s="1"/>
      <c r="N7" s="1"/>
      <c r="O7" s="1"/>
      <c r="P7" s="1"/>
      <c r="Q7" s="1"/>
      <c r="R7" s="1"/>
      <c r="S7" s="1"/>
      <c r="T7" s="1"/>
      <c r="U7" s="1"/>
      <c r="V7" s="1"/>
      <c r="W7" s="1"/>
      <c r="X7" s="1"/>
      <c r="Y7" s="1"/>
      <c r="Z7" s="1"/>
      <c r="AA7" s="1"/>
      <c r="AB7" s="1"/>
    </row>
    <row r="8" spans="1:28" x14ac:dyDescent="0.3">
      <c r="A8" s="510"/>
      <c r="B8" s="610"/>
      <c r="C8" s="610"/>
      <c r="D8" s="610"/>
      <c r="E8" s="610"/>
      <c r="F8" s="610"/>
      <c r="G8" s="610"/>
      <c r="H8" s="610"/>
      <c r="I8" s="1"/>
      <c r="J8" s="1"/>
      <c r="K8" s="1"/>
      <c r="L8" s="1"/>
      <c r="M8" s="1"/>
      <c r="N8" s="1"/>
      <c r="O8" s="1"/>
      <c r="P8" s="1"/>
      <c r="Q8" s="1"/>
      <c r="R8" s="1"/>
      <c r="S8" s="1"/>
      <c r="T8" s="1"/>
      <c r="U8" s="1"/>
      <c r="V8" s="1"/>
      <c r="W8" s="1"/>
      <c r="X8" s="1"/>
      <c r="Y8" s="1"/>
      <c r="Z8" s="1"/>
      <c r="AA8" s="1"/>
      <c r="AB8" s="1"/>
    </row>
    <row r="9" spans="1:28" x14ac:dyDescent="0.3">
      <c r="A9" s="510"/>
      <c r="B9" s="610"/>
      <c r="C9" s="610"/>
      <c r="D9" s="610"/>
      <c r="E9" s="610"/>
      <c r="F9" s="610"/>
      <c r="G9" s="610"/>
      <c r="H9" s="610"/>
      <c r="I9" s="1"/>
      <c r="J9" s="1"/>
      <c r="K9" s="1"/>
      <c r="L9" s="1"/>
      <c r="M9" s="1"/>
      <c r="N9" s="1"/>
      <c r="O9" s="1"/>
      <c r="P9" s="1"/>
      <c r="Q9" s="1"/>
      <c r="R9" s="1"/>
      <c r="S9" s="1"/>
      <c r="T9" s="1"/>
      <c r="U9" s="1"/>
      <c r="V9" s="1"/>
      <c r="W9" s="1"/>
      <c r="X9" s="1"/>
      <c r="Y9" s="1"/>
      <c r="Z9" s="1"/>
      <c r="AA9" s="1"/>
      <c r="AB9" s="1"/>
    </row>
    <row r="10" spans="1:28" x14ac:dyDescent="0.3">
      <c r="A10" s="510"/>
      <c r="B10" s="610"/>
      <c r="C10" s="610"/>
      <c r="D10" s="610"/>
      <c r="E10" s="610"/>
      <c r="F10" s="610"/>
      <c r="G10" s="610"/>
      <c r="H10" s="610"/>
      <c r="I10" s="1"/>
      <c r="J10" s="1"/>
      <c r="K10" s="1"/>
      <c r="L10" s="1"/>
      <c r="M10" s="1"/>
      <c r="N10" s="1"/>
      <c r="O10" s="1"/>
      <c r="P10" s="1"/>
      <c r="Q10" s="1"/>
      <c r="R10" s="1"/>
      <c r="S10" s="1"/>
      <c r="T10" s="1"/>
      <c r="U10" s="1"/>
      <c r="V10" s="1"/>
      <c r="W10" s="1"/>
      <c r="X10" s="1"/>
      <c r="Y10" s="1"/>
      <c r="Z10" s="1"/>
      <c r="AA10" s="1"/>
      <c r="AB10" s="1"/>
    </row>
    <row r="11" spans="1:28" x14ac:dyDescent="0.3">
      <c r="A11" s="510"/>
      <c r="B11" s="610"/>
      <c r="C11" s="610"/>
      <c r="D11" s="610"/>
      <c r="E11" s="610"/>
      <c r="F11" s="610"/>
      <c r="G11" s="610"/>
      <c r="H11" s="610"/>
      <c r="I11" s="1"/>
      <c r="J11" s="1"/>
      <c r="K11" s="1"/>
      <c r="L11" s="1"/>
      <c r="M11" s="1"/>
      <c r="N11" s="1"/>
      <c r="O11" s="1"/>
      <c r="P11" s="1"/>
      <c r="Q11" s="1"/>
      <c r="R11" s="1"/>
      <c r="S11" s="1"/>
      <c r="T11" s="1"/>
      <c r="U11" s="1"/>
      <c r="V11" s="1"/>
      <c r="W11" s="1"/>
      <c r="X11" s="1"/>
      <c r="Y11" s="1"/>
      <c r="Z11" s="1"/>
      <c r="AA11" s="1"/>
      <c r="AB11" s="1"/>
    </row>
    <row r="12" spans="1:28" x14ac:dyDescent="0.3">
      <c r="A12" s="510"/>
      <c r="B12" s="610"/>
      <c r="C12" s="610"/>
      <c r="D12" s="610"/>
      <c r="E12" s="610"/>
      <c r="F12" s="610"/>
      <c r="G12" s="610"/>
      <c r="H12" s="610"/>
      <c r="I12" s="1"/>
      <c r="J12" s="1"/>
      <c r="K12" s="1"/>
      <c r="L12" s="1"/>
      <c r="M12" s="1"/>
      <c r="N12" s="1"/>
      <c r="O12" s="1"/>
      <c r="P12" s="1"/>
      <c r="Q12" s="1"/>
      <c r="R12" s="1"/>
      <c r="S12" s="1"/>
      <c r="T12" s="1"/>
      <c r="U12" s="1"/>
      <c r="V12" s="1"/>
      <c r="W12" s="1"/>
      <c r="X12" s="1"/>
      <c r="Y12" s="1"/>
      <c r="Z12" s="1"/>
      <c r="AA12" s="1"/>
      <c r="AB12" s="1"/>
    </row>
    <row r="13" spans="1:28" x14ac:dyDescent="0.3">
      <c r="A13" s="510"/>
      <c r="B13" s="610"/>
      <c r="C13" s="610"/>
      <c r="D13" s="610"/>
      <c r="E13" s="610"/>
      <c r="F13" s="610"/>
      <c r="G13" s="610"/>
      <c r="H13" s="610"/>
      <c r="I13" s="1"/>
      <c r="J13" s="1"/>
      <c r="K13" s="1"/>
      <c r="L13" s="1"/>
      <c r="M13" s="1"/>
      <c r="N13" s="1"/>
      <c r="O13" s="1"/>
      <c r="P13" s="1"/>
      <c r="Q13" s="1"/>
      <c r="R13" s="1"/>
      <c r="S13" s="1"/>
      <c r="T13" s="1"/>
      <c r="U13" s="1"/>
      <c r="V13" s="1"/>
      <c r="W13" s="1"/>
      <c r="X13" s="1"/>
      <c r="Y13" s="1"/>
      <c r="Z13" s="1"/>
      <c r="AA13" s="1"/>
      <c r="AB13" s="1"/>
    </row>
    <row r="14" spans="1:28" x14ac:dyDescent="0.3">
      <c r="A14" s="510"/>
      <c r="B14" s="610"/>
      <c r="C14" s="610"/>
      <c r="D14" s="610"/>
      <c r="E14" s="610"/>
      <c r="F14" s="610"/>
      <c r="G14" s="610"/>
      <c r="H14" s="610"/>
      <c r="I14" s="1"/>
      <c r="J14" s="1"/>
      <c r="K14" s="1"/>
      <c r="L14" s="1"/>
      <c r="M14" s="1"/>
      <c r="N14" s="1"/>
      <c r="O14" s="1"/>
      <c r="P14" s="1"/>
      <c r="Q14" s="1"/>
      <c r="R14" s="1"/>
      <c r="S14" s="1"/>
      <c r="T14" s="1"/>
      <c r="U14" s="1"/>
      <c r="V14" s="1"/>
      <c r="W14" s="1"/>
      <c r="X14" s="1"/>
      <c r="Y14" s="1"/>
      <c r="Z14" s="1"/>
      <c r="AA14" s="1"/>
      <c r="AB14" s="1"/>
    </row>
    <row r="15" spans="1:28" x14ac:dyDescent="0.3">
      <c r="A15" s="510"/>
      <c r="B15" s="610"/>
      <c r="C15" s="610"/>
      <c r="D15" s="610"/>
      <c r="E15" s="610"/>
      <c r="F15" s="610"/>
      <c r="G15" s="610"/>
      <c r="H15" s="610"/>
      <c r="I15" s="1"/>
      <c r="J15" s="1"/>
      <c r="K15" s="1"/>
      <c r="L15" s="1"/>
      <c r="M15" s="1"/>
      <c r="N15" s="1"/>
      <c r="O15" s="1"/>
      <c r="P15" s="1"/>
      <c r="Q15" s="1"/>
      <c r="R15" s="1"/>
      <c r="S15" s="1"/>
      <c r="T15" s="1"/>
      <c r="U15" s="1"/>
      <c r="V15" s="1"/>
      <c r="W15" s="1"/>
      <c r="X15" s="1"/>
      <c r="Y15" s="1"/>
      <c r="Z15" s="1"/>
      <c r="AA15" s="1"/>
      <c r="AB15" s="1"/>
    </row>
    <row r="16" spans="1:28" x14ac:dyDescent="0.3">
      <c r="A16" s="510"/>
      <c r="B16" s="610"/>
      <c r="C16" s="610"/>
      <c r="D16" s="610"/>
      <c r="E16" s="610"/>
      <c r="F16" s="610"/>
      <c r="G16" s="610"/>
      <c r="H16" s="610"/>
      <c r="I16" s="1"/>
      <c r="J16" s="1"/>
      <c r="K16" s="1"/>
      <c r="L16" s="1"/>
      <c r="M16" s="1"/>
      <c r="N16" s="1"/>
      <c r="O16" s="1"/>
      <c r="P16" s="1"/>
      <c r="Q16" s="1"/>
      <c r="R16" s="1"/>
      <c r="S16" s="1"/>
      <c r="T16" s="1"/>
      <c r="U16" s="1"/>
      <c r="V16" s="1"/>
      <c r="W16" s="1"/>
      <c r="X16" s="1"/>
      <c r="Y16" s="1"/>
      <c r="Z16" s="1"/>
      <c r="AA16" s="1"/>
      <c r="AB16" s="1"/>
    </row>
    <row r="17" spans="1:28" x14ac:dyDescent="0.3">
      <c r="A17" s="510"/>
      <c r="B17" s="610"/>
      <c r="C17" s="610"/>
      <c r="D17" s="610"/>
      <c r="E17" s="610"/>
      <c r="F17" s="610"/>
      <c r="G17" s="610"/>
      <c r="H17" s="610"/>
      <c r="I17" s="1"/>
      <c r="J17" s="1"/>
      <c r="K17" s="1"/>
      <c r="L17" s="1"/>
      <c r="M17" s="1"/>
      <c r="N17" s="1"/>
      <c r="O17" s="1"/>
      <c r="P17" s="1"/>
      <c r="Q17" s="1"/>
      <c r="R17" s="1"/>
      <c r="S17" s="1"/>
      <c r="T17" s="1"/>
      <c r="U17" s="1"/>
      <c r="V17" s="1"/>
      <c r="W17" s="1"/>
      <c r="X17" s="1"/>
      <c r="Y17" s="1"/>
      <c r="Z17" s="1"/>
      <c r="AA17" s="1"/>
      <c r="AB17" s="1"/>
    </row>
    <row r="18" spans="1:28" x14ac:dyDescent="0.3">
      <c r="A18" s="510"/>
      <c r="B18" s="610"/>
      <c r="C18" s="610"/>
      <c r="D18" s="610"/>
      <c r="E18" s="610"/>
      <c r="F18" s="610"/>
      <c r="G18" s="610"/>
      <c r="H18" s="610"/>
      <c r="I18" s="1"/>
      <c r="J18" s="1"/>
      <c r="K18" s="1"/>
      <c r="L18" s="1"/>
      <c r="M18" s="1"/>
      <c r="N18" s="1"/>
      <c r="O18" s="1"/>
      <c r="P18" s="1"/>
      <c r="Q18" s="1"/>
      <c r="R18" s="1"/>
      <c r="S18" s="1"/>
      <c r="T18" s="1"/>
      <c r="U18" s="1"/>
      <c r="V18" s="1"/>
      <c r="W18" s="1"/>
      <c r="X18" s="1"/>
      <c r="Y18" s="1"/>
      <c r="Z18" s="1"/>
      <c r="AA18" s="1"/>
      <c r="AB18" s="1"/>
    </row>
    <row r="19" spans="1:28" x14ac:dyDescent="0.3">
      <c r="A19" s="510"/>
      <c r="B19" s="610"/>
      <c r="C19" s="610"/>
      <c r="D19" s="610"/>
      <c r="E19" s="610"/>
      <c r="F19" s="610"/>
      <c r="G19" s="610"/>
      <c r="H19" s="610"/>
      <c r="I19" s="1"/>
      <c r="J19" s="1"/>
      <c r="K19" s="1"/>
      <c r="L19" s="1"/>
      <c r="M19" s="1"/>
      <c r="N19" s="1"/>
      <c r="O19" s="1"/>
      <c r="P19" s="1"/>
      <c r="Q19" s="1"/>
      <c r="R19" s="1"/>
      <c r="S19" s="1"/>
      <c r="T19" s="1"/>
      <c r="U19" s="1"/>
      <c r="V19" s="1"/>
      <c r="W19" s="1"/>
      <c r="X19" s="1"/>
      <c r="Y19" s="1"/>
      <c r="Z19" s="1"/>
      <c r="AA19" s="1"/>
      <c r="AB19" s="1"/>
    </row>
    <row r="20" spans="1:28" x14ac:dyDescent="0.3">
      <c r="A20" s="510"/>
      <c r="B20" s="610"/>
      <c r="C20" s="610"/>
      <c r="D20" s="610"/>
      <c r="E20" s="610"/>
      <c r="F20" s="610"/>
      <c r="G20" s="610"/>
      <c r="H20" s="610"/>
      <c r="I20" s="1"/>
      <c r="J20" s="1"/>
      <c r="K20" s="1"/>
      <c r="L20" s="1"/>
      <c r="M20" s="1"/>
      <c r="N20" s="1"/>
      <c r="O20" s="1"/>
      <c r="P20" s="1"/>
      <c r="Q20" s="1"/>
      <c r="R20" s="1"/>
      <c r="S20" s="1"/>
      <c r="T20" s="1"/>
      <c r="U20" s="1"/>
      <c r="V20" s="1"/>
      <c r="W20" s="1"/>
      <c r="X20" s="1"/>
      <c r="Y20" s="1"/>
      <c r="Z20" s="1"/>
      <c r="AA20" s="1"/>
      <c r="AB20" s="1"/>
    </row>
    <row r="21" spans="1:28" ht="13.2" customHeight="1" x14ac:dyDescent="0.3">
      <c r="A21" s="510"/>
      <c r="B21" s="610"/>
      <c r="C21" s="610"/>
      <c r="D21" s="610"/>
      <c r="E21" s="610"/>
      <c r="F21" s="610"/>
      <c r="G21" s="610"/>
      <c r="H21" s="610"/>
      <c r="I21" s="1"/>
      <c r="J21" s="1"/>
      <c r="K21" s="1"/>
      <c r="L21" s="1"/>
      <c r="M21" s="1"/>
      <c r="N21" s="1"/>
      <c r="O21" s="1"/>
      <c r="P21" s="1"/>
      <c r="Q21" s="1"/>
      <c r="R21" s="1"/>
      <c r="S21" s="1"/>
      <c r="T21" s="1"/>
      <c r="U21" s="1"/>
      <c r="V21" s="1"/>
      <c r="W21" s="1"/>
      <c r="X21" s="1"/>
      <c r="Y21" s="1"/>
      <c r="Z21" s="1"/>
      <c r="AA21" s="1"/>
      <c r="AB21" s="1"/>
    </row>
    <row r="22" spans="1:28" ht="9.6" customHeight="1" x14ac:dyDescent="0.3">
      <c r="A22" s="510"/>
      <c r="B22" s="610"/>
      <c r="C22" s="610"/>
      <c r="D22" s="610"/>
      <c r="E22" s="610"/>
      <c r="F22" s="610"/>
      <c r="G22" s="610"/>
      <c r="H22" s="610"/>
      <c r="I22" s="1"/>
      <c r="J22" s="1"/>
      <c r="K22" s="1"/>
      <c r="L22" s="1"/>
      <c r="M22" s="1"/>
      <c r="N22" s="1"/>
      <c r="O22" s="1"/>
      <c r="P22" s="1"/>
      <c r="Q22" s="1"/>
      <c r="R22" s="1"/>
      <c r="S22" s="1"/>
      <c r="T22" s="1"/>
      <c r="U22" s="1"/>
      <c r="V22" s="1"/>
      <c r="W22" s="1"/>
      <c r="X22" s="1"/>
      <c r="Y22" s="1"/>
      <c r="Z22" s="1"/>
      <c r="AA22" s="1"/>
      <c r="AB22" s="1"/>
    </row>
    <row r="23" spans="1:28" ht="1.95" customHeight="1" x14ac:dyDescent="0.3">
      <c r="A23" s="510"/>
      <c r="B23" s="610"/>
      <c r="C23" s="610"/>
      <c r="D23" s="610"/>
      <c r="E23" s="610"/>
      <c r="F23" s="610"/>
      <c r="G23" s="610"/>
      <c r="H23" s="610"/>
      <c r="I23" s="1"/>
      <c r="J23" s="1"/>
      <c r="K23" s="1"/>
      <c r="L23" s="1"/>
      <c r="M23" s="1"/>
      <c r="N23" s="1"/>
      <c r="O23" s="1"/>
      <c r="P23" s="1"/>
      <c r="Q23" s="1"/>
      <c r="R23" s="1"/>
      <c r="S23" s="1"/>
      <c r="T23" s="1"/>
      <c r="U23" s="1"/>
      <c r="V23" s="1"/>
      <c r="W23" s="1"/>
      <c r="X23" s="1"/>
      <c r="Y23" s="1"/>
      <c r="Z23" s="1"/>
      <c r="AA23" s="1"/>
      <c r="AB23" s="1"/>
    </row>
    <row r="24" spans="1:28" ht="1.95" customHeight="1" x14ac:dyDescent="0.3">
      <c r="A24" s="510"/>
      <c r="B24" s="610"/>
      <c r="C24" s="610"/>
      <c r="D24" s="610"/>
      <c r="E24" s="610"/>
      <c r="F24" s="610"/>
      <c r="G24" s="610"/>
      <c r="H24" s="610"/>
      <c r="I24" s="1"/>
      <c r="J24" s="1"/>
      <c r="K24" s="1"/>
      <c r="L24" s="1"/>
      <c r="M24" s="1"/>
      <c r="N24" s="1"/>
      <c r="O24" s="1"/>
      <c r="P24" s="1"/>
      <c r="Q24" s="1"/>
      <c r="R24" s="1"/>
      <c r="S24" s="1"/>
      <c r="T24" s="1"/>
      <c r="U24" s="1"/>
      <c r="V24" s="1"/>
      <c r="W24" s="1"/>
      <c r="X24" s="1"/>
      <c r="Y24" s="1"/>
      <c r="Z24" s="1"/>
      <c r="AA24" s="1"/>
      <c r="AB24" s="1"/>
    </row>
    <row r="25" spans="1:28" ht="1.95" customHeight="1" x14ac:dyDescent="0.3">
      <c r="A25" s="510"/>
      <c r="B25" s="610"/>
      <c r="C25" s="610"/>
      <c r="D25" s="610"/>
      <c r="E25" s="610"/>
      <c r="F25" s="610"/>
      <c r="G25" s="610"/>
      <c r="H25" s="610"/>
      <c r="I25" s="1"/>
      <c r="J25" s="1"/>
      <c r="K25" s="1"/>
      <c r="L25" s="1"/>
      <c r="M25" s="1"/>
      <c r="N25" s="1"/>
      <c r="O25" s="1"/>
      <c r="P25" s="1"/>
      <c r="Q25" s="1"/>
      <c r="R25" s="1"/>
      <c r="S25" s="1"/>
      <c r="T25" s="1"/>
      <c r="U25" s="1"/>
      <c r="V25" s="1"/>
      <c r="W25" s="1"/>
      <c r="X25" s="1"/>
      <c r="Y25" s="1"/>
      <c r="Z25" s="1"/>
      <c r="AA25" s="1"/>
      <c r="AB25" s="1"/>
    </row>
    <row r="26" spans="1:28" ht="1.95" customHeight="1" x14ac:dyDescent="0.3">
      <c r="A26" s="510"/>
      <c r="B26" s="610"/>
      <c r="C26" s="610"/>
      <c r="D26" s="610"/>
      <c r="E26" s="610"/>
      <c r="F26" s="610"/>
      <c r="G26" s="610"/>
      <c r="H26" s="610"/>
      <c r="I26" s="1"/>
      <c r="J26" s="1"/>
      <c r="K26" s="1"/>
      <c r="L26" s="1"/>
      <c r="M26" s="1"/>
      <c r="N26" s="1"/>
      <c r="O26" s="1"/>
      <c r="P26" s="1"/>
      <c r="Q26" s="1"/>
      <c r="R26" s="1"/>
      <c r="S26" s="1"/>
      <c r="T26" s="1"/>
      <c r="U26" s="1"/>
      <c r="V26" s="1"/>
      <c r="W26" s="1"/>
      <c r="X26" s="1"/>
      <c r="Y26" s="1"/>
      <c r="Z26" s="1"/>
      <c r="AA26" s="1"/>
      <c r="AB26" s="1"/>
    </row>
    <row r="27" spans="1:28" ht="1.95" customHeight="1" x14ac:dyDescent="0.3">
      <c r="A27" s="510"/>
      <c r="B27" s="610"/>
      <c r="C27" s="610"/>
      <c r="D27" s="610"/>
      <c r="E27" s="610"/>
      <c r="F27" s="610"/>
      <c r="G27" s="610"/>
      <c r="H27" s="610"/>
      <c r="I27" s="1"/>
      <c r="J27" s="1"/>
      <c r="K27" s="1"/>
      <c r="L27" s="1"/>
      <c r="M27" s="1"/>
      <c r="N27" s="1"/>
      <c r="O27" s="1"/>
      <c r="P27" s="1"/>
      <c r="Q27" s="1"/>
      <c r="R27" s="1"/>
      <c r="S27" s="1"/>
      <c r="T27" s="1"/>
      <c r="U27" s="1"/>
      <c r="V27" s="1"/>
      <c r="W27" s="1"/>
      <c r="X27" s="1"/>
      <c r="Y27" s="1"/>
      <c r="Z27" s="1"/>
      <c r="AA27" s="1"/>
      <c r="AB27" s="1"/>
    </row>
    <row r="28" spans="1:28" ht="1.95" customHeight="1" x14ac:dyDescent="0.3">
      <c r="A28" s="510"/>
      <c r="B28" s="8"/>
      <c r="C28" s="8"/>
      <c r="D28" s="8"/>
      <c r="E28" s="8"/>
      <c r="F28" s="8"/>
      <c r="G28" s="8"/>
      <c r="H28" s="8"/>
      <c r="I28" s="1"/>
      <c r="J28" s="1"/>
      <c r="K28" s="1"/>
      <c r="L28" s="1"/>
      <c r="M28" s="1"/>
      <c r="N28" s="1"/>
      <c r="O28" s="1"/>
      <c r="P28" s="1"/>
      <c r="Q28" s="1"/>
      <c r="R28" s="1"/>
      <c r="S28" s="1"/>
      <c r="T28" s="1"/>
      <c r="U28" s="1"/>
      <c r="V28" s="1"/>
      <c r="W28" s="1"/>
      <c r="X28" s="1"/>
      <c r="Y28" s="1"/>
      <c r="Z28" s="1"/>
      <c r="AA28" s="1"/>
      <c r="AB28" s="1"/>
    </row>
    <row r="29" spans="1:28" ht="35.25" customHeight="1" x14ac:dyDescent="0.3">
      <c r="A29" s="510"/>
      <c r="B29" s="69" t="s">
        <v>42</v>
      </c>
      <c r="C29" s="612" t="s">
        <v>43</v>
      </c>
      <c r="D29" s="612"/>
      <c r="E29" s="614" t="s">
        <v>44</v>
      </c>
      <c r="F29" s="614"/>
      <c r="G29" s="621" t="s">
        <v>21</v>
      </c>
      <c r="H29" s="621"/>
      <c r="I29" s="1"/>
      <c r="J29" s="1"/>
      <c r="K29" s="1"/>
      <c r="L29" s="1"/>
      <c r="M29" s="1"/>
      <c r="N29" s="1"/>
      <c r="O29" s="1"/>
      <c r="P29" s="1"/>
      <c r="Q29" s="1"/>
      <c r="R29" s="1"/>
      <c r="S29" s="1"/>
      <c r="T29" s="1"/>
      <c r="U29" s="1"/>
      <c r="V29" s="1"/>
      <c r="W29" s="1"/>
      <c r="X29" s="1"/>
      <c r="Y29" s="1"/>
      <c r="Z29" s="1"/>
      <c r="AA29" s="1"/>
      <c r="AB29" s="1"/>
    </row>
    <row r="30" spans="1:28" ht="24.9" customHeight="1" x14ac:dyDescent="0.3">
      <c r="A30" s="510"/>
      <c r="B30" s="70" t="s">
        <v>41</v>
      </c>
      <c r="C30" s="625">
        <f>ONCEKIYIL!D1</f>
        <v>0</v>
      </c>
      <c r="D30" s="625">
        <f>ONCEKIYIL!E17</f>
        <v>0</v>
      </c>
      <c r="E30" s="631">
        <f>ONCEKIYIL!J1</f>
        <v>0</v>
      </c>
      <c r="F30" s="631">
        <f>ONCEKIYIL!L17</f>
        <v>0</v>
      </c>
      <c r="G30" s="622">
        <f>ONCEKIYIL!P5</f>
        <v>0</v>
      </c>
      <c r="H30" s="622">
        <f>ONCEKIYIL!S20</f>
        <v>0</v>
      </c>
      <c r="I30" s="1"/>
      <c r="J30" s="1"/>
      <c r="K30" s="1"/>
      <c r="L30" s="1"/>
      <c r="M30" s="1"/>
      <c r="N30" s="1"/>
      <c r="O30" s="1"/>
      <c r="P30" s="1"/>
      <c r="Q30" s="1"/>
      <c r="R30" s="1"/>
      <c r="S30" s="1"/>
      <c r="T30" s="1"/>
      <c r="U30" s="1"/>
      <c r="V30" s="1"/>
      <c r="W30" s="1"/>
      <c r="X30" s="1"/>
      <c r="Y30" s="1"/>
      <c r="Z30" s="1"/>
      <c r="AA30" s="1"/>
      <c r="AB30" s="1"/>
    </row>
    <row r="31" spans="1:28" ht="24.9" customHeight="1" x14ac:dyDescent="0.3">
      <c r="A31" s="510"/>
      <c r="B31" s="71" t="s">
        <v>26</v>
      </c>
      <c r="C31" s="624">
        <f>OCAK!D1</f>
        <v>0</v>
      </c>
      <c r="D31" s="624">
        <f>OCAK!E17</f>
        <v>0</v>
      </c>
      <c r="E31" s="623">
        <f>OCAK!J1</f>
        <v>0</v>
      </c>
      <c r="F31" s="623">
        <f>OCAK!L17</f>
        <v>0</v>
      </c>
      <c r="G31" s="618">
        <f>OCAK!P5</f>
        <v>0</v>
      </c>
      <c r="H31" s="618">
        <f>OCAK!S20</f>
        <v>0</v>
      </c>
      <c r="I31" s="1"/>
      <c r="J31" s="1"/>
      <c r="K31" s="1"/>
      <c r="L31" s="1"/>
      <c r="M31" s="1"/>
      <c r="N31" s="1"/>
      <c r="O31" s="1"/>
      <c r="P31" s="1"/>
      <c r="Q31" s="1"/>
      <c r="R31" s="1"/>
      <c r="S31" s="1"/>
      <c r="T31" s="1"/>
      <c r="U31" s="1"/>
      <c r="V31" s="1"/>
      <c r="W31" s="1"/>
      <c r="X31" s="1"/>
      <c r="Y31" s="1"/>
      <c r="Z31" s="1"/>
      <c r="AA31" s="1"/>
      <c r="AB31" s="1"/>
    </row>
    <row r="32" spans="1:28" ht="24.9" customHeight="1" x14ac:dyDescent="0.3">
      <c r="A32" s="510"/>
      <c r="B32" s="72" t="s">
        <v>25</v>
      </c>
      <c r="C32" s="626">
        <f>ŞUBAT!D1</f>
        <v>0</v>
      </c>
      <c r="D32" s="626">
        <f>ŞUBAT!E17</f>
        <v>0</v>
      </c>
      <c r="E32" s="619">
        <f>ŞUBAT!J1</f>
        <v>0</v>
      </c>
      <c r="F32" s="619">
        <f>ŞUBAT!L17</f>
        <v>0</v>
      </c>
      <c r="G32" s="617">
        <f>ŞUBAT!P5</f>
        <v>0</v>
      </c>
      <c r="H32" s="617"/>
      <c r="I32" s="1"/>
      <c r="J32" s="1"/>
      <c r="K32" s="1"/>
      <c r="L32" s="1"/>
      <c r="M32" s="1"/>
      <c r="N32" s="1"/>
      <c r="O32" s="1"/>
      <c r="P32" s="1"/>
      <c r="Q32" s="1"/>
      <c r="R32" s="1"/>
      <c r="S32" s="1"/>
      <c r="T32" s="1"/>
      <c r="U32" s="1"/>
      <c r="V32" s="1"/>
      <c r="W32" s="1"/>
      <c r="X32" s="1"/>
      <c r="Y32" s="1"/>
      <c r="Z32" s="1"/>
      <c r="AA32" s="1"/>
      <c r="AB32" s="1"/>
    </row>
    <row r="33" spans="1:28" ht="24.9" customHeight="1" x14ac:dyDescent="0.3">
      <c r="A33" s="510"/>
      <c r="B33" s="71" t="s">
        <v>27</v>
      </c>
      <c r="C33" s="624">
        <f>MART!D1</f>
        <v>0</v>
      </c>
      <c r="D33" s="624">
        <f>MART!E17</f>
        <v>0</v>
      </c>
      <c r="E33" s="623">
        <f>MART!J1</f>
        <v>0</v>
      </c>
      <c r="F33" s="623">
        <f>MART!L17</f>
        <v>0</v>
      </c>
      <c r="G33" s="618">
        <f>MART!P5</f>
        <v>0</v>
      </c>
      <c r="H33" s="618"/>
      <c r="I33" s="1"/>
      <c r="J33" s="1"/>
      <c r="K33" s="1"/>
      <c r="L33" s="1"/>
      <c r="M33" s="1"/>
      <c r="N33" s="1"/>
      <c r="O33" s="1"/>
      <c r="P33" s="1"/>
      <c r="Q33" s="1"/>
      <c r="R33" s="1"/>
      <c r="S33" s="1"/>
      <c r="T33" s="1"/>
      <c r="U33" s="1"/>
      <c r="V33" s="1"/>
      <c r="W33" s="1"/>
      <c r="X33" s="1"/>
      <c r="Y33" s="1"/>
      <c r="Z33" s="1"/>
      <c r="AA33" s="1"/>
      <c r="AB33" s="1"/>
    </row>
    <row r="34" spans="1:28" ht="24.9" customHeight="1" x14ac:dyDescent="0.3">
      <c r="A34" s="510"/>
      <c r="B34" s="72" t="s">
        <v>28</v>
      </c>
      <c r="C34" s="626">
        <f>NİSAN!D1</f>
        <v>0</v>
      </c>
      <c r="D34" s="626">
        <f>NİSAN!E17</f>
        <v>0</v>
      </c>
      <c r="E34" s="619">
        <f>NİSAN!J1</f>
        <v>0</v>
      </c>
      <c r="F34" s="619">
        <f>NİSAN!L17</f>
        <v>0</v>
      </c>
      <c r="G34" s="617">
        <f>NİSAN!P5</f>
        <v>0</v>
      </c>
      <c r="H34" s="617">
        <f>NİSAN!S20</f>
        <v>0</v>
      </c>
      <c r="I34" s="1"/>
      <c r="J34" s="1"/>
      <c r="K34" s="1"/>
      <c r="L34" s="1"/>
      <c r="M34" s="1"/>
      <c r="N34" s="1"/>
      <c r="O34" s="1"/>
      <c r="P34" s="1"/>
      <c r="Q34" s="1"/>
      <c r="R34" s="1"/>
      <c r="S34" s="1"/>
      <c r="T34" s="1"/>
      <c r="U34" s="1"/>
      <c r="V34" s="1"/>
      <c r="W34" s="1"/>
      <c r="X34" s="1"/>
      <c r="Y34" s="1"/>
      <c r="Z34" s="1"/>
      <c r="AA34" s="1"/>
      <c r="AB34" s="1"/>
    </row>
    <row r="35" spans="1:28" ht="24.9" customHeight="1" x14ac:dyDescent="0.3">
      <c r="A35" s="510"/>
      <c r="B35" s="71" t="s">
        <v>29</v>
      </c>
      <c r="C35" s="624">
        <f>MAYIS!D1</f>
        <v>0</v>
      </c>
      <c r="D35" s="624">
        <f>MAYIS!E17</f>
        <v>0</v>
      </c>
      <c r="E35" s="623">
        <f>MAYIS!J1</f>
        <v>0</v>
      </c>
      <c r="F35" s="623">
        <f>MAYIS!L17</f>
        <v>0</v>
      </c>
      <c r="G35" s="618">
        <f>MAYIS!P5</f>
        <v>0</v>
      </c>
      <c r="H35" s="618">
        <f>MAYIS!S20</f>
        <v>0</v>
      </c>
      <c r="I35" s="1"/>
      <c r="J35" s="1"/>
      <c r="K35" s="1"/>
      <c r="L35" s="1"/>
      <c r="M35" s="1"/>
      <c r="N35" s="1"/>
      <c r="O35" s="1"/>
      <c r="P35" s="1"/>
      <c r="Q35" s="1"/>
      <c r="R35" s="1"/>
      <c r="S35" s="1"/>
      <c r="T35" s="1"/>
      <c r="U35" s="1"/>
      <c r="V35" s="1"/>
      <c r="W35" s="1"/>
      <c r="X35" s="1"/>
      <c r="Y35" s="1"/>
      <c r="Z35" s="1"/>
      <c r="AA35" s="1"/>
      <c r="AB35" s="1"/>
    </row>
    <row r="36" spans="1:28" ht="24.9" customHeight="1" x14ac:dyDescent="0.3">
      <c r="A36" s="510"/>
      <c r="B36" s="72" t="s">
        <v>30</v>
      </c>
      <c r="C36" s="626">
        <f>HAZİRAN!D1</f>
        <v>0</v>
      </c>
      <c r="D36" s="626">
        <f>HAZİRAN!E17</f>
        <v>0</v>
      </c>
      <c r="E36" s="619">
        <f>HAZİRAN!J1</f>
        <v>0</v>
      </c>
      <c r="F36" s="619">
        <f>HAZİRAN!L17</f>
        <v>0</v>
      </c>
      <c r="G36" s="617">
        <f>HAZİRAN!P5</f>
        <v>0</v>
      </c>
      <c r="H36" s="617">
        <f>HAZİRAN!S20</f>
        <v>0</v>
      </c>
      <c r="I36" s="1"/>
      <c r="J36" s="1"/>
      <c r="K36" s="1"/>
      <c r="L36" s="1"/>
      <c r="M36" s="1"/>
      <c r="N36" s="1"/>
      <c r="O36" s="1"/>
      <c r="P36" s="1"/>
      <c r="Q36" s="1"/>
      <c r="R36" s="1"/>
      <c r="S36" s="1"/>
      <c r="T36" s="1"/>
      <c r="U36" s="1"/>
      <c r="V36" s="1"/>
      <c r="W36" s="1"/>
      <c r="X36" s="1"/>
      <c r="Y36" s="1"/>
      <c r="Z36" s="1"/>
      <c r="AA36" s="1"/>
      <c r="AB36" s="1"/>
    </row>
    <row r="37" spans="1:28" ht="24.9" customHeight="1" x14ac:dyDescent="0.3">
      <c r="A37" s="510"/>
      <c r="B37" s="71" t="s">
        <v>31</v>
      </c>
      <c r="C37" s="624">
        <f>TEMMUZ!D1</f>
        <v>0</v>
      </c>
      <c r="D37" s="624">
        <f>TEMMUZ!E17</f>
        <v>0</v>
      </c>
      <c r="E37" s="623">
        <f>TEMMUZ!J1</f>
        <v>0</v>
      </c>
      <c r="F37" s="623"/>
      <c r="G37" s="618">
        <f>TEMMUZ!P5</f>
        <v>0</v>
      </c>
      <c r="H37" s="618">
        <f>TEMMUZ!S20</f>
        <v>0</v>
      </c>
      <c r="I37" s="1"/>
      <c r="J37" s="1"/>
      <c r="K37" s="1"/>
      <c r="L37" s="1"/>
      <c r="M37" s="1"/>
      <c r="N37" s="1"/>
      <c r="O37" s="1"/>
      <c r="P37" s="1"/>
      <c r="Q37" s="1"/>
      <c r="R37" s="1"/>
      <c r="S37" s="1"/>
      <c r="T37" s="1"/>
      <c r="U37" s="1"/>
      <c r="V37" s="1"/>
      <c r="W37" s="1"/>
      <c r="X37" s="1"/>
      <c r="Y37" s="1"/>
      <c r="Z37" s="1"/>
      <c r="AA37" s="1"/>
      <c r="AB37" s="1"/>
    </row>
    <row r="38" spans="1:28" ht="24.9" customHeight="1" x14ac:dyDescent="0.3">
      <c r="A38" s="510"/>
      <c r="B38" s="72" t="s">
        <v>32</v>
      </c>
      <c r="C38" s="626">
        <f>AĞUSTOS!D1</f>
        <v>0</v>
      </c>
      <c r="D38" s="626">
        <f>AĞUSTOS!E17</f>
        <v>0</v>
      </c>
      <c r="E38" s="619">
        <f>AĞUSTOS!J1</f>
        <v>0</v>
      </c>
      <c r="F38" s="619">
        <f>AĞUSTOS!L17</f>
        <v>0</v>
      </c>
      <c r="G38" s="617">
        <f>AĞUSTOS!P5</f>
        <v>0</v>
      </c>
      <c r="H38" s="617">
        <f>AĞUSTOS!S20</f>
        <v>0</v>
      </c>
      <c r="I38" s="1"/>
      <c r="J38" s="1"/>
      <c r="K38" s="1"/>
      <c r="L38" s="1"/>
      <c r="M38" s="1"/>
      <c r="N38" s="1"/>
      <c r="O38" s="1"/>
      <c r="P38" s="1"/>
      <c r="Q38" s="1"/>
      <c r="R38" s="1"/>
      <c r="S38" s="1"/>
      <c r="T38" s="1"/>
      <c r="U38" s="1"/>
      <c r="V38" s="1"/>
      <c r="W38" s="1"/>
      <c r="X38" s="1"/>
      <c r="Y38" s="1"/>
      <c r="Z38" s="1"/>
      <c r="AA38" s="1"/>
      <c r="AB38" s="1"/>
    </row>
    <row r="39" spans="1:28" ht="24.9" customHeight="1" x14ac:dyDescent="0.3">
      <c r="A39" s="510"/>
      <c r="B39" s="71" t="s">
        <v>3</v>
      </c>
      <c r="C39" s="624">
        <f>EYLÜL!D1</f>
        <v>0</v>
      </c>
      <c r="D39" s="624">
        <f>EYLÜL!E17</f>
        <v>0</v>
      </c>
      <c r="E39" s="623">
        <f>EYLÜL!J1</f>
        <v>0</v>
      </c>
      <c r="F39" s="623">
        <f>EYLÜL!L17</f>
        <v>0</v>
      </c>
      <c r="G39" s="618">
        <f>EYLÜL!P5</f>
        <v>0</v>
      </c>
      <c r="H39" s="618">
        <f>EYLÜL!S20</f>
        <v>0</v>
      </c>
      <c r="I39" s="1"/>
      <c r="J39" s="1"/>
      <c r="K39" s="1"/>
      <c r="L39" s="1"/>
      <c r="M39" s="1"/>
      <c r="N39" s="1"/>
      <c r="O39" s="1"/>
      <c r="P39" s="1"/>
      <c r="Q39" s="1"/>
      <c r="R39" s="1"/>
      <c r="S39" s="1"/>
      <c r="T39" s="1"/>
      <c r="U39" s="1"/>
      <c r="V39" s="1"/>
      <c r="W39" s="1"/>
      <c r="X39" s="1"/>
      <c r="Y39" s="1"/>
      <c r="Z39" s="1"/>
      <c r="AA39" s="1"/>
      <c r="AB39" s="1"/>
    </row>
    <row r="40" spans="1:28" ht="24.9" customHeight="1" x14ac:dyDescent="0.3">
      <c r="A40" s="510"/>
      <c r="B40" s="72" t="s">
        <v>4</v>
      </c>
      <c r="C40" s="626">
        <f>EKİM!D1</f>
        <v>0</v>
      </c>
      <c r="D40" s="626">
        <f>EKİM!E17</f>
        <v>0</v>
      </c>
      <c r="E40" s="619">
        <f>EKİM!J1</f>
        <v>0</v>
      </c>
      <c r="F40" s="619">
        <f>EKİM!L17</f>
        <v>0</v>
      </c>
      <c r="G40" s="617">
        <f>EKİM!P5</f>
        <v>0</v>
      </c>
      <c r="H40" s="617">
        <f>EKİM!S20</f>
        <v>0</v>
      </c>
      <c r="I40" s="1"/>
      <c r="J40" s="1"/>
      <c r="K40" s="1"/>
      <c r="L40" s="1"/>
      <c r="M40" s="1"/>
      <c r="N40" s="1"/>
      <c r="O40" s="1"/>
      <c r="P40" s="1"/>
      <c r="Q40" s="1"/>
      <c r="R40" s="1"/>
      <c r="S40" s="1"/>
      <c r="T40" s="1"/>
      <c r="U40" s="1"/>
      <c r="V40" s="1"/>
      <c r="W40" s="1"/>
      <c r="X40" s="1"/>
      <c r="Y40" s="1"/>
      <c r="Z40" s="1"/>
      <c r="AA40" s="1"/>
      <c r="AB40" s="1"/>
    </row>
    <row r="41" spans="1:28" ht="24.9" customHeight="1" x14ac:dyDescent="0.3">
      <c r="A41" s="510"/>
      <c r="B41" s="71" t="s">
        <v>5</v>
      </c>
      <c r="C41" s="624">
        <f>KASIM!D1</f>
        <v>0</v>
      </c>
      <c r="D41" s="624">
        <f>KASIM!E17</f>
        <v>0</v>
      </c>
      <c r="E41" s="623">
        <f>KASIM!J1</f>
        <v>0</v>
      </c>
      <c r="F41" s="623"/>
      <c r="G41" s="618">
        <f>KASIM!P5</f>
        <v>0</v>
      </c>
      <c r="H41" s="618">
        <f>KASIM!S20</f>
        <v>0</v>
      </c>
      <c r="I41" s="1"/>
      <c r="J41" s="1"/>
      <c r="K41" s="1"/>
      <c r="L41" s="1"/>
      <c r="M41" s="1"/>
      <c r="N41" s="1"/>
      <c r="O41" s="1"/>
      <c r="P41" s="1"/>
      <c r="Q41" s="1"/>
      <c r="R41" s="1"/>
      <c r="S41" s="1"/>
      <c r="T41" s="1"/>
      <c r="U41" s="1"/>
      <c r="V41" s="1"/>
      <c r="W41" s="1"/>
      <c r="X41" s="1"/>
      <c r="Y41" s="1"/>
      <c r="Z41" s="1"/>
      <c r="AA41" s="1"/>
      <c r="AB41" s="1"/>
    </row>
    <row r="42" spans="1:28" ht="24.9" customHeight="1" x14ac:dyDescent="0.3">
      <c r="A42" s="510"/>
      <c r="B42" s="72" t="s">
        <v>6</v>
      </c>
      <c r="C42" s="626">
        <f>ARALIK!D1</f>
        <v>0</v>
      </c>
      <c r="D42" s="626">
        <f>ARALIK!E17</f>
        <v>0</v>
      </c>
      <c r="E42" s="619">
        <f>ARALIK!J1</f>
        <v>0</v>
      </c>
      <c r="F42" s="619"/>
      <c r="G42" s="617">
        <f>ARALIK!P5</f>
        <v>0</v>
      </c>
      <c r="H42" s="617">
        <f>ARALIK!S20</f>
        <v>0</v>
      </c>
      <c r="I42" s="1"/>
      <c r="J42" s="1"/>
      <c r="K42" s="1"/>
      <c r="L42" s="1"/>
      <c r="M42" s="1"/>
      <c r="N42" s="1"/>
      <c r="O42" s="1"/>
      <c r="P42" s="1"/>
      <c r="Q42" s="1"/>
      <c r="R42" s="1"/>
      <c r="S42" s="1"/>
      <c r="T42" s="1"/>
      <c r="U42" s="1"/>
      <c r="V42" s="1"/>
      <c r="W42" s="1"/>
      <c r="X42" s="1"/>
      <c r="Y42" s="1"/>
      <c r="Z42" s="1"/>
      <c r="AA42" s="1"/>
      <c r="AB42" s="1"/>
    </row>
    <row r="43" spans="1:28" ht="30" customHeight="1" x14ac:dyDescent="0.3">
      <c r="A43" s="510"/>
      <c r="B43" s="73" t="str">
        <f>AYARLAR!N8&amp;" "&amp;"YILI TOPLAMI"</f>
        <v>2024 YILI TOPLAMI</v>
      </c>
      <c r="C43" s="630">
        <f>SUM(C31:C42)</f>
        <v>0</v>
      </c>
      <c r="D43" s="630"/>
      <c r="E43" s="620">
        <f>SUM(E31:E42)</f>
        <v>0</v>
      </c>
      <c r="F43" s="620"/>
      <c r="G43" s="615">
        <f>G42</f>
        <v>0</v>
      </c>
      <c r="H43" s="615"/>
      <c r="I43" s="1"/>
      <c r="J43" s="1"/>
      <c r="K43" s="1"/>
      <c r="L43" s="1"/>
      <c r="M43" s="1"/>
      <c r="N43" s="1"/>
      <c r="O43" s="1"/>
      <c r="P43" s="1"/>
      <c r="Q43" s="1"/>
      <c r="R43" s="1"/>
      <c r="S43" s="1"/>
      <c r="T43" s="1"/>
      <c r="U43" s="1"/>
      <c r="V43" s="1"/>
      <c r="W43" s="1"/>
      <c r="X43" s="1"/>
      <c r="Y43" s="1"/>
      <c r="Z43" s="1"/>
      <c r="AA43" s="1"/>
      <c r="AB43" s="1"/>
    </row>
    <row r="44" spans="1:28" ht="30" customHeight="1" x14ac:dyDescent="0.3">
      <c r="A44" s="510"/>
      <c r="B44" s="74" t="s">
        <v>153</v>
      </c>
      <c r="C44" s="611">
        <f>SUM(C43,C30)</f>
        <v>0</v>
      </c>
      <c r="D44" s="612"/>
      <c r="E44" s="613">
        <f>SUM(E43,E30)</f>
        <v>0</v>
      </c>
      <c r="F44" s="614"/>
      <c r="G44" s="615"/>
      <c r="H44" s="615"/>
      <c r="I44" s="1"/>
      <c r="J44" s="1"/>
      <c r="K44" s="1"/>
      <c r="L44" s="1"/>
      <c r="M44" s="1"/>
      <c r="N44" s="1"/>
      <c r="O44" s="1"/>
      <c r="P44" s="1"/>
      <c r="Q44" s="1"/>
      <c r="R44" s="1"/>
      <c r="S44" s="1"/>
      <c r="T44" s="1"/>
      <c r="U44" s="1"/>
      <c r="V44" s="1"/>
      <c r="W44" s="1"/>
      <c r="X44" s="1"/>
      <c r="Y44" s="1"/>
      <c r="Z44" s="1"/>
      <c r="AA44" s="1"/>
      <c r="AB44" s="1"/>
    </row>
    <row r="45" spans="1:28" ht="7.95" customHeight="1" x14ac:dyDescent="0.3">
      <c r="A45" s="510"/>
      <c r="B45" s="8"/>
      <c r="C45" s="8"/>
      <c r="D45" s="8"/>
      <c r="E45" s="8"/>
      <c r="F45" s="8"/>
      <c r="G45" s="8"/>
      <c r="H45" s="8"/>
      <c r="I45" s="1"/>
      <c r="J45" s="1"/>
      <c r="K45" s="1"/>
      <c r="L45" s="1"/>
      <c r="M45" s="1"/>
      <c r="N45" s="1"/>
      <c r="O45" s="1"/>
      <c r="P45" s="1"/>
      <c r="Q45" s="1"/>
      <c r="R45" s="1"/>
      <c r="S45" s="1"/>
      <c r="T45" s="1"/>
      <c r="U45" s="1"/>
      <c r="V45" s="1"/>
      <c r="W45" s="1"/>
      <c r="X45" s="1"/>
      <c r="Y45" s="1"/>
      <c r="Z45" s="1"/>
      <c r="AA45" s="1"/>
      <c r="AB45" s="1"/>
    </row>
    <row r="46" spans="1:28" ht="6.6" customHeight="1" x14ac:dyDescent="0.3">
      <c r="A46" s="510"/>
      <c r="B46" s="8"/>
      <c r="C46" s="8"/>
      <c r="D46" s="8"/>
      <c r="E46" s="8"/>
      <c r="F46" s="8"/>
      <c r="G46" s="8"/>
      <c r="H46" s="8"/>
      <c r="I46" s="1"/>
      <c r="J46" s="1"/>
      <c r="K46" s="1"/>
      <c r="L46" s="1"/>
      <c r="M46" s="1"/>
      <c r="N46" s="1"/>
      <c r="O46" s="1"/>
      <c r="P46" s="1"/>
      <c r="Q46" s="1"/>
      <c r="R46" s="1"/>
      <c r="S46" s="1"/>
      <c r="T46" s="1"/>
      <c r="U46" s="1"/>
      <c r="V46" s="1"/>
      <c r="W46" s="1"/>
      <c r="X46" s="1"/>
      <c r="Y46" s="1"/>
      <c r="Z46" s="1"/>
      <c r="AA46" s="1"/>
      <c r="AB46" s="1"/>
    </row>
    <row r="47" spans="1:28" x14ac:dyDescent="0.3">
      <c r="A47" s="510"/>
      <c r="B47" s="627" t="s">
        <v>50</v>
      </c>
      <c r="C47" s="627"/>
      <c r="D47" s="75">
        <f>MAX(C31:D42)</f>
        <v>0</v>
      </c>
      <c r="E47" s="7" t="s">
        <v>49</v>
      </c>
      <c r="F47" s="76" t="str">
        <f>IF(D47=C31,B31,IF(D47=C32,B32,IF(D47=C33,B33,IF(D47=C34,B34,IF(D47=C35,B35,IF(D47=C36,B36,IF(D47=C37,B37,IF(D47=C38,B38,IF(D47=C39,B39,IF(D47=C40,B40,IF(D47=C41,B41,IF(D47=C42,B42,"0"))))))))))))&amp;" "&amp;"ayıdır."</f>
        <v>OCAK ayıdır.</v>
      </c>
      <c r="G47" s="8"/>
      <c r="H47" s="8"/>
      <c r="I47" s="1"/>
      <c r="J47" s="1"/>
      <c r="K47" s="1"/>
      <c r="L47" s="1"/>
      <c r="M47" s="1"/>
      <c r="N47" s="1"/>
      <c r="O47" s="1"/>
      <c r="P47" s="1"/>
      <c r="Q47" s="1"/>
      <c r="R47" s="1"/>
      <c r="S47" s="1"/>
      <c r="T47" s="1"/>
      <c r="U47" s="1"/>
      <c r="V47" s="1"/>
      <c r="W47" s="1"/>
      <c r="X47" s="1"/>
      <c r="Y47" s="1"/>
      <c r="Z47" s="1"/>
      <c r="AA47" s="1"/>
      <c r="AB47" s="1"/>
    </row>
    <row r="48" spans="1:28" x14ac:dyDescent="0.3">
      <c r="A48" s="510"/>
      <c r="B48" s="627" t="s">
        <v>51</v>
      </c>
      <c r="C48" s="627"/>
      <c r="D48" s="75">
        <f>MIN(C31:D42)</f>
        <v>0</v>
      </c>
      <c r="E48" s="7" t="s">
        <v>49</v>
      </c>
      <c r="F48" s="76" t="str">
        <f>IF(D48=C31,B31,IF(D48=C32,B32,IF(D48=C33,B33,IF(D48=C34,B34,IF(D48=C35,B35,IF(D48=C36,B36,IF(D48=C37,B37,IF(D48=C38,B38,IF(D48=C39,B39,IF(D48=C40,B40,IF(D48=C41,B41,IF(D48=C42,B42,"0"))))))))))))&amp;" "&amp;"ayıdır."</f>
        <v>OCAK ayıdır.</v>
      </c>
      <c r="G48" s="8"/>
      <c r="H48" s="8"/>
      <c r="I48" s="1"/>
      <c r="J48" s="1"/>
      <c r="K48" s="1"/>
      <c r="L48" s="1"/>
      <c r="M48" s="1"/>
      <c r="N48" s="1"/>
      <c r="O48" s="1"/>
      <c r="P48" s="1"/>
      <c r="Q48" s="1"/>
      <c r="R48" s="1"/>
      <c r="S48" s="1"/>
      <c r="T48" s="1"/>
      <c r="U48" s="1"/>
      <c r="V48" s="1"/>
      <c r="W48" s="1"/>
      <c r="X48" s="1"/>
      <c r="Y48" s="1"/>
      <c r="Z48" s="1"/>
      <c r="AA48" s="1"/>
      <c r="AB48" s="1"/>
    </row>
    <row r="49" spans="1:28" x14ac:dyDescent="0.3">
      <c r="A49" s="510"/>
      <c r="B49" s="627" t="s">
        <v>52</v>
      </c>
      <c r="C49" s="627"/>
      <c r="D49" s="75">
        <f>MAX(E31:F42)</f>
        <v>0</v>
      </c>
      <c r="E49" s="7" t="s">
        <v>49</v>
      </c>
      <c r="F49" s="76" t="str">
        <f>IF(D49=E31,B31,IF(D49=E32,B32,IF(D49=E33,B33,IF(D49=E34,B34,IF(D49=E35,B35,IF(D49=E36,B36,IF(D49=E37,B37,IF(D49=E38,B38,IF(D49=E39,B39,IF(D49=E40,B40,IF(D49=E41,B41,IF(D49=E42,B42,"0"))))))))))))&amp;" "&amp;"ayıdır."</f>
        <v>OCAK ayıdır.</v>
      </c>
      <c r="G49" s="8"/>
      <c r="H49" s="8"/>
      <c r="I49" s="1"/>
      <c r="J49" s="1"/>
      <c r="K49" s="1"/>
      <c r="L49" s="1"/>
      <c r="M49" s="1"/>
      <c r="N49" s="1"/>
      <c r="O49" s="1"/>
      <c r="P49" s="1"/>
      <c r="Q49" s="1"/>
      <c r="R49" s="1"/>
      <c r="S49" s="1"/>
      <c r="T49" s="1"/>
      <c r="U49" s="1"/>
      <c r="V49" s="1"/>
      <c r="W49" s="1"/>
      <c r="X49" s="1"/>
      <c r="Y49" s="1"/>
      <c r="Z49" s="1"/>
      <c r="AA49" s="1"/>
      <c r="AB49" s="1"/>
    </row>
    <row r="50" spans="1:28" x14ac:dyDescent="0.3">
      <c r="A50" s="510"/>
      <c r="B50" s="627" t="s">
        <v>53</v>
      </c>
      <c r="C50" s="627"/>
      <c r="D50" s="75">
        <f>MIN(E31:F42)</f>
        <v>0</v>
      </c>
      <c r="E50" s="7" t="s">
        <v>49</v>
      </c>
      <c r="F50" s="76" t="str">
        <f>IF(D50=E31,B31,IF(D50=E32,B32,IF(D50=E33,B33,IF(D50=E34,B34,IF(D50=E35,B35,IF(D50=E36,B36,IF(D50=E37,B37,IF(D50=E38,B38,IF(D50=E39,B39,IF(D50=E40,B40,IF(D50=E41,B41,IF(D50=E42,B42,"0"))))))))))))&amp;" "&amp;"ayıdır."</f>
        <v>OCAK ayıdır.</v>
      </c>
      <c r="G50" s="8"/>
      <c r="H50" s="8"/>
      <c r="I50" s="1"/>
      <c r="J50" s="1"/>
      <c r="K50" s="1"/>
      <c r="L50" s="1"/>
      <c r="M50" s="1"/>
      <c r="N50" s="1"/>
      <c r="O50" s="1"/>
      <c r="P50" s="1"/>
      <c r="Q50" s="1"/>
      <c r="R50" s="1"/>
      <c r="S50" s="1"/>
      <c r="T50" s="1"/>
      <c r="U50" s="1"/>
      <c r="V50" s="1"/>
      <c r="W50" s="1"/>
      <c r="X50" s="1"/>
      <c r="Y50" s="1"/>
      <c r="Z50" s="1"/>
      <c r="AA50" s="1"/>
      <c r="AB50" s="1"/>
    </row>
    <row r="51" spans="1:28" x14ac:dyDescent="0.3">
      <c r="A51" s="510"/>
      <c r="B51" s="8"/>
      <c r="C51" s="8"/>
      <c r="D51" s="8"/>
      <c r="E51" s="8"/>
      <c r="F51" s="8"/>
      <c r="G51" s="8"/>
      <c r="H51" s="8"/>
      <c r="I51" s="1"/>
      <c r="J51" s="1"/>
      <c r="K51" s="1"/>
      <c r="L51" s="1"/>
      <c r="M51" s="1"/>
      <c r="N51" s="1"/>
      <c r="O51" s="1"/>
      <c r="P51" s="1"/>
      <c r="Q51" s="1"/>
      <c r="R51" s="1"/>
      <c r="S51" s="1"/>
      <c r="T51" s="1"/>
      <c r="U51" s="1"/>
      <c r="V51" s="1"/>
      <c r="W51" s="1"/>
      <c r="X51" s="1"/>
      <c r="Y51" s="1"/>
      <c r="Z51" s="1"/>
      <c r="AA51" s="1"/>
      <c r="AB51" s="1"/>
    </row>
    <row r="52" spans="1:28" x14ac:dyDescent="0.3">
      <c r="A52" s="510"/>
      <c r="B52" s="8"/>
      <c r="C52" s="8"/>
      <c r="D52" s="8"/>
      <c r="E52" s="8"/>
      <c r="F52" s="8"/>
      <c r="G52" s="8"/>
      <c r="H52" s="8"/>
      <c r="I52" s="1"/>
      <c r="J52" s="1"/>
      <c r="K52" s="1"/>
      <c r="L52" s="1"/>
      <c r="M52" s="1"/>
      <c r="N52" s="1"/>
      <c r="O52" s="1"/>
      <c r="P52" s="1"/>
      <c r="Q52" s="1"/>
      <c r="R52" s="1"/>
      <c r="S52" s="1"/>
      <c r="T52" s="1"/>
      <c r="U52" s="1"/>
      <c r="V52" s="1"/>
      <c r="W52" s="1"/>
      <c r="X52" s="1"/>
      <c r="Y52" s="1"/>
      <c r="Z52" s="1"/>
      <c r="AA52" s="1"/>
      <c r="AB52" s="1"/>
    </row>
    <row r="53" spans="1:28" x14ac:dyDescent="0.3">
      <c r="A53" s="510"/>
      <c r="B53" s="8"/>
      <c r="C53" s="8"/>
      <c r="D53" s="8"/>
      <c r="E53" s="8"/>
      <c r="F53" s="8"/>
      <c r="G53" s="8"/>
      <c r="H53" s="8"/>
      <c r="I53" s="1"/>
      <c r="J53" s="1"/>
      <c r="K53" s="1"/>
      <c r="L53" s="1"/>
      <c r="M53" s="1"/>
      <c r="N53" s="1"/>
      <c r="O53" s="1"/>
      <c r="P53" s="1"/>
      <c r="Q53" s="1"/>
      <c r="R53" s="1"/>
      <c r="S53" s="1"/>
      <c r="T53" s="1"/>
      <c r="U53" s="1"/>
      <c r="V53" s="1"/>
      <c r="W53" s="1"/>
      <c r="X53" s="1"/>
      <c r="Y53" s="1"/>
      <c r="Z53" s="1"/>
      <c r="AA53" s="1"/>
      <c r="AB53" s="1"/>
    </row>
    <row r="54" spans="1:28" x14ac:dyDescent="0.3">
      <c r="A54" s="510"/>
      <c r="B54" s="8"/>
      <c r="C54" s="8"/>
      <c r="D54" s="8"/>
      <c r="E54" s="8"/>
      <c r="F54" s="8"/>
      <c r="G54" s="8"/>
      <c r="H54" s="8"/>
      <c r="I54" s="1"/>
      <c r="J54" s="1"/>
      <c r="K54" s="1"/>
      <c r="L54" s="1"/>
      <c r="M54" s="1"/>
      <c r="N54" s="1"/>
      <c r="O54" s="1"/>
      <c r="P54" s="1"/>
      <c r="Q54" s="1"/>
      <c r="R54" s="1"/>
      <c r="S54" s="1"/>
      <c r="T54" s="1"/>
      <c r="U54" s="1"/>
      <c r="V54" s="1"/>
      <c r="W54" s="1"/>
      <c r="X54" s="1"/>
      <c r="Y54" s="1"/>
      <c r="Z54" s="1"/>
      <c r="AA54" s="1"/>
      <c r="AB54" s="1"/>
    </row>
    <row r="55" spans="1:28" x14ac:dyDescent="0.3">
      <c r="A55" s="510"/>
      <c r="B55" s="8"/>
      <c r="C55" s="8"/>
      <c r="D55" s="8"/>
      <c r="E55" s="8"/>
      <c r="F55" s="8"/>
      <c r="G55" s="8"/>
      <c r="H55" s="8"/>
      <c r="I55" s="1"/>
      <c r="J55" s="1"/>
      <c r="K55" s="1"/>
      <c r="L55" s="1"/>
      <c r="M55" s="1"/>
      <c r="N55" s="1"/>
      <c r="O55" s="1"/>
      <c r="P55" s="1"/>
      <c r="Q55" s="1"/>
      <c r="R55" s="1"/>
      <c r="S55" s="1"/>
      <c r="T55" s="1"/>
      <c r="U55" s="1"/>
      <c r="V55" s="1"/>
      <c r="W55" s="1"/>
      <c r="X55" s="1"/>
      <c r="Y55" s="1"/>
      <c r="Z55" s="1"/>
      <c r="AA55" s="1"/>
      <c r="AB55" s="1"/>
    </row>
    <row r="56" spans="1:28" x14ac:dyDescent="0.3">
      <c r="A56" s="510"/>
      <c r="B56" s="8"/>
      <c r="C56" s="8"/>
      <c r="D56" s="8"/>
      <c r="E56" s="8"/>
      <c r="F56" s="8"/>
      <c r="G56" s="8"/>
      <c r="H56" s="8"/>
      <c r="I56" s="1"/>
      <c r="J56" s="1"/>
      <c r="K56" s="1"/>
      <c r="L56" s="1"/>
      <c r="M56" s="1"/>
      <c r="N56" s="1"/>
      <c r="O56" s="1"/>
      <c r="P56" s="1"/>
      <c r="Q56" s="1"/>
      <c r="R56" s="1"/>
      <c r="S56" s="1"/>
      <c r="T56" s="1"/>
      <c r="U56" s="1"/>
      <c r="V56" s="1"/>
      <c r="W56" s="1"/>
      <c r="X56" s="1"/>
      <c r="Y56" s="1"/>
      <c r="Z56" s="1"/>
      <c r="AA56" s="1"/>
      <c r="AB56" s="1"/>
    </row>
    <row r="57" spans="1:28" x14ac:dyDescent="0.3">
      <c r="A57" s="510"/>
      <c r="B57" s="8"/>
      <c r="C57" s="8"/>
      <c r="D57" s="8"/>
      <c r="E57" s="8"/>
      <c r="F57" s="8"/>
      <c r="G57" s="8"/>
      <c r="H57" s="8"/>
      <c r="I57" s="1"/>
      <c r="J57" s="1"/>
      <c r="K57" s="1"/>
      <c r="L57" s="1"/>
      <c r="M57" s="1"/>
      <c r="N57" s="1"/>
      <c r="O57" s="1"/>
      <c r="P57" s="1"/>
      <c r="Q57" s="1"/>
      <c r="R57" s="1"/>
      <c r="S57" s="1"/>
      <c r="T57" s="1"/>
      <c r="U57" s="1"/>
      <c r="V57" s="1"/>
      <c r="W57" s="1"/>
      <c r="X57" s="1"/>
      <c r="Y57" s="1"/>
      <c r="Z57" s="1"/>
      <c r="AA57" s="1"/>
      <c r="AB57" s="1"/>
    </row>
    <row r="58" spans="1:28" x14ac:dyDescent="0.3">
      <c r="A58" s="510"/>
      <c r="B58" s="8"/>
      <c r="C58" s="8"/>
      <c r="D58" s="8"/>
      <c r="E58" s="8"/>
      <c r="F58" s="8"/>
      <c r="G58" s="8"/>
      <c r="H58" s="8"/>
      <c r="I58" s="1"/>
      <c r="J58" s="1"/>
      <c r="K58" s="1"/>
      <c r="L58" s="1"/>
      <c r="M58" s="1"/>
      <c r="N58" s="1"/>
      <c r="O58" s="1"/>
      <c r="P58" s="1"/>
      <c r="Q58" s="1"/>
      <c r="R58" s="1"/>
      <c r="S58" s="1"/>
      <c r="T58" s="1"/>
      <c r="U58" s="1"/>
      <c r="V58" s="1"/>
      <c r="W58" s="1"/>
      <c r="X58" s="1"/>
      <c r="Y58" s="1"/>
      <c r="Z58" s="1"/>
      <c r="AA58" s="1"/>
      <c r="AB58" s="1"/>
    </row>
    <row r="59" spans="1:28" x14ac:dyDescent="0.3">
      <c r="A59" s="510"/>
      <c r="B59" s="8"/>
      <c r="C59" s="8"/>
      <c r="D59" s="8"/>
      <c r="E59" s="8"/>
      <c r="F59" s="8"/>
      <c r="G59" s="8"/>
      <c r="H59" s="8"/>
      <c r="I59" s="1"/>
      <c r="J59" s="1"/>
      <c r="K59" s="1"/>
      <c r="L59" s="1"/>
      <c r="M59" s="1"/>
      <c r="N59" s="1"/>
      <c r="O59" s="1"/>
      <c r="P59" s="1"/>
      <c r="Q59" s="1"/>
      <c r="R59" s="1"/>
      <c r="S59" s="1"/>
      <c r="T59" s="1"/>
      <c r="U59" s="1"/>
      <c r="V59" s="1"/>
      <c r="W59" s="1"/>
      <c r="X59" s="1"/>
      <c r="Y59" s="1"/>
      <c r="Z59" s="1"/>
      <c r="AA59" s="1"/>
      <c r="AB59" s="1"/>
    </row>
    <row r="60" spans="1:28" x14ac:dyDescent="0.3">
      <c r="A60" s="510"/>
      <c r="B60" s="8"/>
      <c r="C60" s="8"/>
      <c r="D60" s="8"/>
      <c r="E60" s="8"/>
      <c r="F60" s="8"/>
      <c r="G60" s="8"/>
      <c r="H60" s="8"/>
      <c r="I60" s="1"/>
      <c r="J60" s="1"/>
      <c r="K60" s="1"/>
      <c r="L60" s="1"/>
      <c r="M60" s="1"/>
      <c r="N60" s="1"/>
      <c r="O60" s="1"/>
      <c r="P60" s="1"/>
      <c r="Q60" s="1"/>
      <c r="R60" s="1"/>
      <c r="S60" s="1"/>
      <c r="T60" s="1"/>
      <c r="U60" s="1"/>
      <c r="V60" s="1"/>
      <c r="W60" s="1"/>
      <c r="X60" s="1"/>
      <c r="Y60" s="1"/>
      <c r="Z60" s="1"/>
      <c r="AA60" s="1"/>
      <c r="AB60" s="1"/>
    </row>
    <row r="61" spans="1:28" x14ac:dyDescent="0.3">
      <c r="A61" s="510"/>
      <c r="B61" s="8"/>
      <c r="C61" s="8"/>
      <c r="D61" s="8"/>
      <c r="E61" s="8"/>
      <c r="F61" s="8"/>
      <c r="G61" s="8"/>
      <c r="H61" s="8"/>
      <c r="I61" s="1"/>
      <c r="J61" s="1"/>
      <c r="K61" s="1"/>
      <c r="L61" s="1"/>
      <c r="M61" s="1"/>
      <c r="N61" s="1"/>
      <c r="O61" s="1"/>
      <c r="P61" s="1"/>
      <c r="Q61" s="1"/>
      <c r="R61" s="1"/>
      <c r="S61" s="1"/>
      <c r="T61" s="1"/>
      <c r="U61" s="1"/>
      <c r="V61" s="1"/>
      <c r="W61" s="1"/>
      <c r="X61" s="1"/>
      <c r="Y61" s="1"/>
      <c r="Z61" s="1"/>
      <c r="AA61" s="1"/>
      <c r="AB61" s="1"/>
    </row>
    <row r="62" spans="1:28" x14ac:dyDescent="0.3">
      <c r="A62" s="510"/>
      <c r="B62" s="8"/>
      <c r="C62" s="8"/>
      <c r="D62" s="8"/>
      <c r="E62" s="8"/>
      <c r="F62" s="8"/>
      <c r="G62" s="8"/>
      <c r="H62" s="8"/>
      <c r="I62" s="1"/>
      <c r="J62" s="1"/>
      <c r="K62" s="1"/>
      <c r="L62" s="1"/>
      <c r="M62" s="1"/>
      <c r="N62" s="1"/>
      <c r="O62" s="1"/>
      <c r="P62" s="1"/>
      <c r="Q62" s="1"/>
      <c r="R62" s="1"/>
      <c r="S62" s="1"/>
      <c r="T62" s="1"/>
      <c r="U62" s="1"/>
      <c r="V62" s="1"/>
      <c r="W62" s="1"/>
      <c r="X62" s="1"/>
      <c r="Y62" s="1"/>
      <c r="Z62" s="1"/>
      <c r="AA62" s="1"/>
      <c r="AB62" s="1"/>
    </row>
    <row r="63" spans="1:28" x14ac:dyDescent="0.3">
      <c r="A63" s="510"/>
      <c r="B63" s="8"/>
      <c r="C63" s="8"/>
      <c r="D63" s="8"/>
      <c r="E63" s="8"/>
      <c r="F63" s="8"/>
      <c r="G63" s="8"/>
      <c r="H63" s="8"/>
      <c r="I63" s="1"/>
      <c r="J63" s="1"/>
      <c r="K63" s="1"/>
      <c r="L63" s="1"/>
      <c r="M63" s="1"/>
      <c r="N63" s="1"/>
      <c r="O63" s="1"/>
      <c r="P63" s="1"/>
      <c r="Q63" s="1"/>
      <c r="R63" s="1"/>
      <c r="S63" s="1"/>
      <c r="T63" s="1"/>
      <c r="U63" s="1"/>
      <c r="V63" s="1"/>
      <c r="W63" s="1"/>
      <c r="X63" s="1"/>
      <c r="Y63" s="1"/>
      <c r="Z63" s="1"/>
      <c r="AA63" s="1"/>
      <c r="AB63" s="1"/>
    </row>
    <row r="64" spans="1:28" x14ac:dyDescent="0.3">
      <c r="A64" s="510"/>
      <c r="B64" s="8"/>
      <c r="C64" s="8"/>
      <c r="D64" s="8"/>
      <c r="E64" s="8"/>
      <c r="F64" s="8"/>
      <c r="G64" s="8"/>
      <c r="H64" s="8"/>
      <c r="I64" s="1"/>
      <c r="J64" s="1"/>
      <c r="K64" s="1"/>
      <c r="L64" s="1"/>
      <c r="M64" s="1"/>
      <c r="N64" s="1"/>
      <c r="O64" s="1"/>
      <c r="P64" s="1"/>
      <c r="Q64" s="1"/>
      <c r="R64" s="1"/>
      <c r="S64" s="1"/>
      <c r="T64" s="1"/>
      <c r="U64" s="1"/>
      <c r="V64" s="1"/>
      <c r="W64" s="1"/>
      <c r="X64" s="1"/>
      <c r="Y64" s="1"/>
      <c r="Z64" s="1"/>
      <c r="AA64" s="1"/>
      <c r="AB64" s="1"/>
    </row>
    <row r="65" spans="1:28" x14ac:dyDescent="0.3">
      <c r="A65" s="510"/>
      <c r="B65" s="8"/>
      <c r="C65" s="8"/>
      <c r="D65" s="8"/>
      <c r="E65" s="8"/>
      <c r="F65" s="8"/>
      <c r="G65" s="8"/>
      <c r="H65" s="8"/>
      <c r="I65" s="1"/>
      <c r="J65" s="1"/>
      <c r="K65" s="1"/>
      <c r="L65" s="1"/>
      <c r="M65" s="1"/>
      <c r="N65" s="1"/>
      <c r="O65" s="1"/>
      <c r="P65" s="1"/>
      <c r="Q65" s="1"/>
      <c r="R65" s="1"/>
      <c r="S65" s="1"/>
      <c r="T65" s="1"/>
      <c r="U65" s="1"/>
      <c r="V65" s="1"/>
      <c r="W65" s="1"/>
      <c r="X65" s="1"/>
      <c r="Y65" s="1"/>
      <c r="Z65" s="1"/>
      <c r="AA65" s="1"/>
      <c r="AB65" s="1"/>
    </row>
    <row r="66" spans="1:28" x14ac:dyDescent="0.3">
      <c r="A66" s="510"/>
      <c r="B66" s="8"/>
      <c r="C66" s="8"/>
      <c r="D66" s="8"/>
      <c r="E66" s="8"/>
      <c r="F66" s="8"/>
      <c r="G66" s="8"/>
      <c r="H66" s="8"/>
      <c r="I66" s="1"/>
      <c r="J66" s="1"/>
      <c r="K66" s="1"/>
      <c r="L66" s="1"/>
      <c r="M66" s="1"/>
      <c r="N66" s="1"/>
      <c r="O66" s="1"/>
      <c r="P66" s="1"/>
      <c r="Q66" s="1"/>
      <c r="R66" s="1"/>
      <c r="S66" s="1"/>
      <c r="T66" s="1"/>
      <c r="U66" s="1"/>
      <c r="V66" s="1"/>
      <c r="W66" s="1"/>
      <c r="X66" s="1"/>
      <c r="Y66" s="1"/>
      <c r="Z66" s="1"/>
      <c r="AA66" s="1"/>
      <c r="AB66" s="1"/>
    </row>
    <row r="67" spans="1:28" x14ac:dyDescent="0.3">
      <c r="A67" s="510"/>
      <c r="B67" s="8"/>
      <c r="C67" s="8"/>
      <c r="D67" s="8"/>
      <c r="E67" s="8"/>
      <c r="F67" s="8"/>
      <c r="G67" s="8"/>
      <c r="H67" s="8"/>
      <c r="I67" s="1"/>
      <c r="J67" s="1"/>
      <c r="K67" s="1"/>
      <c r="L67" s="1"/>
      <c r="M67" s="1"/>
      <c r="N67" s="1"/>
      <c r="O67" s="1"/>
      <c r="P67" s="1"/>
      <c r="Q67" s="1"/>
      <c r="R67" s="1"/>
      <c r="S67" s="1"/>
      <c r="T67" s="1"/>
      <c r="U67" s="1"/>
      <c r="V67" s="1"/>
      <c r="W67" s="1"/>
      <c r="X67" s="1"/>
      <c r="Y67" s="1"/>
      <c r="Z67" s="1"/>
      <c r="AA67" s="1"/>
      <c r="AB67" s="1"/>
    </row>
    <row r="68" spans="1:28" x14ac:dyDescent="0.3">
      <c r="A68" s="510"/>
      <c r="B68" s="8"/>
      <c r="C68" s="8"/>
      <c r="D68" s="8"/>
      <c r="E68" s="8"/>
      <c r="F68" s="8"/>
      <c r="G68" s="8"/>
      <c r="H68" s="8"/>
      <c r="I68" s="1"/>
      <c r="J68" s="1"/>
      <c r="K68" s="1"/>
      <c r="L68" s="1"/>
      <c r="M68" s="1"/>
      <c r="N68" s="1"/>
      <c r="O68" s="1"/>
      <c r="P68" s="1"/>
      <c r="Q68" s="1"/>
      <c r="R68" s="1"/>
      <c r="S68" s="1"/>
      <c r="T68" s="1"/>
      <c r="U68" s="1"/>
      <c r="V68" s="1"/>
      <c r="W68" s="1"/>
      <c r="X68" s="1"/>
      <c r="Y68" s="1"/>
      <c r="Z68" s="1"/>
      <c r="AA68" s="1"/>
      <c r="AB68" s="1"/>
    </row>
    <row r="69" spans="1:28" x14ac:dyDescent="0.3">
      <c r="A69" s="510"/>
      <c r="B69" s="8"/>
      <c r="C69" s="8"/>
      <c r="D69" s="8"/>
      <c r="E69" s="8"/>
      <c r="F69" s="8"/>
      <c r="G69" s="8"/>
      <c r="H69" s="8"/>
      <c r="I69" s="1"/>
      <c r="J69" s="1"/>
      <c r="K69" s="1"/>
      <c r="L69" s="1"/>
      <c r="M69" s="1"/>
      <c r="N69" s="1"/>
      <c r="O69" s="1"/>
      <c r="P69" s="1"/>
      <c r="Q69" s="1"/>
      <c r="R69" s="1"/>
      <c r="S69" s="1"/>
      <c r="T69" s="1"/>
      <c r="U69" s="1"/>
      <c r="V69" s="1"/>
      <c r="W69" s="1"/>
      <c r="X69" s="1"/>
      <c r="Y69" s="1"/>
      <c r="Z69" s="1"/>
      <c r="AA69" s="1"/>
      <c r="AB69" s="1"/>
    </row>
    <row r="70" spans="1:28" x14ac:dyDescent="0.3">
      <c r="A70" s="510"/>
      <c r="B70" s="8"/>
      <c r="C70" s="8"/>
      <c r="D70" s="8"/>
      <c r="E70" s="8"/>
      <c r="F70" s="8"/>
      <c r="G70" s="8"/>
      <c r="H70" s="8"/>
      <c r="I70" s="1"/>
      <c r="J70" s="1"/>
      <c r="K70" s="1"/>
      <c r="L70" s="1"/>
      <c r="M70" s="1"/>
      <c r="N70" s="1"/>
      <c r="O70" s="1"/>
      <c r="P70" s="1"/>
      <c r="Q70" s="1"/>
      <c r="R70" s="1"/>
      <c r="S70" s="1"/>
      <c r="T70" s="1"/>
      <c r="U70" s="1"/>
      <c r="V70" s="1"/>
      <c r="W70" s="1"/>
      <c r="X70" s="1"/>
      <c r="Y70" s="1"/>
      <c r="Z70" s="1"/>
      <c r="AA70" s="1"/>
      <c r="AB70" s="1"/>
    </row>
    <row r="71" spans="1:28" x14ac:dyDescent="0.3">
      <c r="A71" s="510"/>
      <c r="B71" s="217"/>
      <c r="C71" s="217"/>
      <c r="D71" s="217"/>
      <c r="E71" s="217"/>
      <c r="F71" s="217"/>
      <c r="G71" s="217"/>
      <c r="H71" s="217"/>
      <c r="I71" s="1"/>
      <c r="J71" s="1"/>
      <c r="K71" s="1"/>
      <c r="L71" s="1"/>
      <c r="M71" s="1"/>
      <c r="N71" s="1"/>
      <c r="O71" s="1"/>
      <c r="P71" s="1"/>
      <c r="Q71" s="1"/>
      <c r="R71" s="1"/>
      <c r="S71" s="1"/>
      <c r="T71" s="1"/>
      <c r="U71" s="1"/>
      <c r="V71" s="1"/>
      <c r="W71" s="1"/>
      <c r="X71" s="1"/>
      <c r="Y71" s="1"/>
      <c r="Z71" s="1"/>
      <c r="AA71" s="1"/>
      <c r="AB71" s="1"/>
    </row>
    <row r="72" spans="1:28" x14ac:dyDescent="0.3">
      <c r="A72" s="510"/>
      <c r="B72" s="217"/>
      <c r="C72" s="217"/>
      <c r="D72" s="217"/>
      <c r="E72" s="217"/>
      <c r="F72" s="217"/>
      <c r="G72" s="217"/>
      <c r="H72" s="217"/>
      <c r="I72" s="1"/>
      <c r="J72" s="1"/>
      <c r="K72" s="1"/>
      <c r="L72" s="1"/>
      <c r="M72" s="1"/>
      <c r="N72" s="1"/>
      <c r="O72" s="1"/>
      <c r="P72" s="1"/>
      <c r="Q72" s="1"/>
      <c r="R72" s="1"/>
      <c r="S72" s="1"/>
      <c r="T72" s="1"/>
      <c r="U72" s="1"/>
      <c r="V72" s="1"/>
      <c r="W72" s="1"/>
      <c r="X72" s="1"/>
      <c r="Y72" s="1"/>
      <c r="Z72" s="1"/>
      <c r="AA72" s="1"/>
      <c r="AB72" s="1"/>
    </row>
    <row r="73" spans="1:28" x14ac:dyDescent="0.3">
      <c r="A73" s="510"/>
      <c r="B73" s="217"/>
      <c r="C73" s="217"/>
      <c r="D73" s="217"/>
      <c r="E73" s="217"/>
      <c r="F73" s="217"/>
      <c r="G73" s="217"/>
      <c r="H73" s="217"/>
      <c r="I73" s="1"/>
      <c r="J73" s="1"/>
      <c r="K73" s="1"/>
      <c r="L73" s="1"/>
      <c r="M73" s="1"/>
      <c r="N73" s="1"/>
      <c r="O73" s="1"/>
      <c r="P73" s="1"/>
      <c r="Q73" s="1"/>
      <c r="R73" s="1"/>
      <c r="S73" s="1"/>
      <c r="T73" s="1"/>
      <c r="U73" s="1"/>
      <c r="V73" s="1"/>
      <c r="W73" s="1"/>
      <c r="X73" s="1"/>
      <c r="Y73" s="1"/>
      <c r="Z73" s="1"/>
      <c r="AA73" s="1"/>
      <c r="AB73" s="1"/>
    </row>
    <row r="74" spans="1:28" x14ac:dyDescent="0.3">
      <c r="A74" s="510"/>
      <c r="B74" s="217"/>
      <c r="C74" s="217"/>
      <c r="D74" s="217"/>
      <c r="E74" s="217"/>
      <c r="F74" s="217"/>
      <c r="G74" s="217"/>
      <c r="H74" s="217"/>
      <c r="I74" s="1"/>
      <c r="J74" s="1"/>
      <c r="K74" s="1"/>
      <c r="L74" s="1"/>
      <c r="M74" s="1"/>
      <c r="N74" s="1"/>
      <c r="O74" s="1"/>
      <c r="P74" s="1"/>
      <c r="Q74" s="1"/>
      <c r="R74" s="1"/>
      <c r="S74" s="1"/>
      <c r="T74" s="1"/>
      <c r="U74" s="1"/>
      <c r="V74" s="1"/>
      <c r="W74" s="1"/>
      <c r="X74" s="1"/>
      <c r="Y74" s="1"/>
      <c r="Z74" s="1"/>
      <c r="AA74" s="1"/>
      <c r="AB74" s="1"/>
    </row>
    <row r="75" spans="1:28" x14ac:dyDescent="0.3">
      <c r="A75" s="510"/>
      <c r="B75" s="217"/>
      <c r="C75" s="217"/>
      <c r="D75" s="217"/>
      <c r="E75" s="217"/>
      <c r="F75" s="217"/>
      <c r="G75" s="217"/>
      <c r="H75" s="217"/>
      <c r="I75" s="1"/>
      <c r="J75" s="1"/>
      <c r="K75" s="1"/>
      <c r="L75" s="1"/>
      <c r="M75" s="1"/>
      <c r="N75" s="1"/>
      <c r="O75" s="1"/>
      <c r="P75" s="1"/>
      <c r="Q75" s="1"/>
      <c r="R75" s="1"/>
      <c r="S75" s="1"/>
      <c r="T75" s="1"/>
      <c r="U75" s="1"/>
      <c r="V75" s="1"/>
      <c r="W75" s="1"/>
      <c r="X75" s="1"/>
      <c r="Y75" s="1"/>
      <c r="Z75" s="1"/>
      <c r="AA75" s="1"/>
      <c r="AB75" s="1"/>
    </row>
    <row r="76" spans="1:28" x14ac:dyDescent="0.3">
      <c r="A76" s="510"/>
      <c r="B76" s="217"/>
      <c r="C76" s="217"/>
      <c r="D76" s="217"/>
      <c r="E76" s="217"/>
      <c r="F76" s="217"/>
      <c r="G76" s="217"/>
      <c r="H76" s="217"/>
      <c r="I76" s="1"/>
      <c r="J76" s="1"/>
      <c r="K76" s="1"/>
      <c r="L76" s="1"/>
      <c r="M76" s="1"/>
      <c r="N76" s="1"/>
      <c r="O76" s="1"/>
      <c r="P76" s="1"/>
      <c r="Q76" s="1"/>
      <c r="R76" s="1"/>
      <c r="S76" s="1"/>
      <c r="T76" s="1"/>
      <c r="U76" s="1"/>
      <c r="V76" s="1"/>
      <c r="W76" s="1"/>
      <c r="X76" s="1"/>
      <c r="Y76" s="1"/>
      <c r="Z76" s="1"/>
      <c r="AA76" s="1"/>
      <c r="AB76" s="1"/>
    </row>
    <row r="77" spans="1:28" x14ac:dyDescent="0.3">
      <c r="A77" s="510"/>
      <c r="B77" s="217"/>
      <c r="C77" s="217"/>
      <c r="D77" s="217"/>
      <c r="E77" s="217"/>
      <c r="F77" s="217"/>
      <c r="G77" s="217"/>
      <c r="H77" s="217"/>
      <c r="I77" s="1"/>
      <c r="J77" s="1"/>
      <c r="K77" s="1"/>
      <c r="L77" s="1"/>
      <c r="M77" s="1"/>
      <c r="N77" s="1"/>
      <c r="O77" s="1"/>
      <c r="P77" s="1"/>
      <c r="Q77" s="1"/>
      <c r="R77" s="1"/>
      <c r="S77" s="1"/>
      <c r="T77" s="1"/>
      <c r="U77" s="1"/>
      <c r="V77" s="1"/>
      <c r="W77" s="1"/>
      <c r="X77" s="1"/>
      <c r="Y77" s="1"/>
      <c r="Z77" s="1"/>
      <c r="AA77" s="1"/>
      <c r="AB77" s="1"/>
    </row>
    <row r="78" spans="1:28" x14ac:dyDescent="0.3">
      <c r="A78" s="510"/>
      <c r="B78" s="217"/>
      <c r="C78" s="217"/>
      <c r="D78" s="217"/>
      <c r="E78" s="217"/>
      <c r="F78" s="217"/>
      <c r="G78" s="217"/>
      <c r="H78" s="217"/>
      <c r="I78" s="1"/>
      <c r="J78" s="1"/>
      <c r="K78" s="1"/>
      <c r="L78" s="1"/>
      <c r="M78" s="1"/>
      <c r="N78" s="1"/>
      <c r="O78" s="1"/>
      <c r="P78" s="1"/>
      <c r="Q78" s="1"/>
      <c r="R78" s="1"/>
      <c r="S78" s="1"/>
      <c r="T78" s="1"/>
      <c r="U78" s="1"/>
      <c r="V78" s="1"/>
      <c r="W78" s="1"/>
      <c r="X78" s="1"/>
      <c r="Y78" s="1"/>
      <c r="Z78" s="1"/>
      <c r="AA78" s="1"/>
      <c r="AB78" s="1"/>
    </row>
    <row r="79" spans="1:28" x14ac:dyDescent="0.3">
      <c r="A79" s="510"/>
      <c r="B79" s="217"/>
      <c r="C79" s="217" t="s">
        <v>58</v>
      </c>
      <c r="D79" s="217"/>
      <c r="E79" s="217"/>
      <c r="F79" s="217"/>
      <c r="G79" s="217"/>
      <c r="H79" s="217"/>
      <c r="I79" s="1"/>
      <c r="J79" s="1"/>
      <c r="K79" s="1"/>
      <c r="L79" s="1"/>
      <c r="M79" s="1"/>
      <c r="N79" s="1"/>
      <c r="O79" s="1"/>
      <c r="P79" s="1"/>
      <c r="Q79" s="1"/>
      <c r="R79" s="1"/>
      <c r="S79" s="1"/>
      <c r="T79" s="1"/>
      <c r="U79" s="1"/>
      <c r="V79" s="1"/>
      <c r="W79" s="1"/>
      <c r="X79" s="1"/>
      <c r="Y79" s="1"/>
      <c r="Z79" s="1"/>
      <c r="AA79" s="1"/>
      <c r="AB79" s="1"/>
    </row>
    <row r="80" spans="1:28" x14ac:dyDescent="0.3">
      <c r="A80" s="510"/>
      <c r="B80" s="217"/>
      <c r="C80" s="217"/>
      <c r="D80" s="217"/>
      <c r="E80" s="217"/>
      <c r="F80" s="217"/>
      <c r="G80" s="217"/>
      <c r="H80" s="217"/>
      <c r="I80" s="1"/>
      <c r="J80" s="1"/>
      <c r="K80" s="1"/>
      <c r="L80" s="1"/>
      <c r="M80" s="1"/>
      <c r="N80" s="1"/>
      <c r="O80" s="1"/>
      <c r="P80" s="1"/>
      <c r="Q80" s="1"/>
      <c r="R80" s="1"/>
      <c r="S80" s="1"/>
      <c r="T80" s="1"/>
      <c r="U80" s="1"/>
      <c r="V80" s="1"/>
      <c r="W80" s="1"/>
      <c r="X80" s="1"/>
      <c r="Y80" s="1"/>
      <c r="Z80" s="1"/>
      <c r="AA80" s="1"/>
      <c r="AB80" s="1"/>
    </row>
    <row r="81" spans="1:28" x14ac:dyDescent="0.3">
      <c r="A81" s="510"/>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x14ac:dyDescent="0.3">
      <c r="A82" s="510"/>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x14ac:dyDescent="0.3">
      <c r="A83" s="510"/>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x14ac:dyDescent="0.3">
      <c r="A84" s="510"/>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x14ac:dyDescent="0.3">
      <c r="A85" s="510"/>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x14ac:dyDescent="0.3">
      <c r="A86" s="510"/>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x14ac:dyDescent="0.3">
      <c r="A87" s="510"/>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x14ac:dyDescent="0.3">
      <c r="A88" s="510"/>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x14ac:dyDescent="0.3">
      <c r="A89" s="510"/>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x14ac:dyDescent="0.3">
      <c r="A90" s="510"/>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x14ac:dyDescent="0.3">
      <c r="A91" s="510"/>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x14ac:dyDescent="0.3">
      <c r="A92" s="510"/>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x14ac:dyDescent="0.3">
      <c r="A93" s="510"/>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x14ac:dyDescent="0.3">
      <c r="A94" s="510"/>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x14ac:dyDescent="0.3">
      <c r="A95" s="510"/>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x14ac:dyDescent="0.3">
      <c r="A96" s="510"/>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x14ac:dyDescent="0.3">
      <c r="A97" s="510"/>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x14ac:dyDescent="0.3">
      <c r="A98" s="510"/>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x14ac:dyDescent="0.3">
      <c r="A99" s="510"/>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x14ac:dyDescent="0.3">
      <c r="A100" s="510"/>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x14ac:dyDescent="0.3">
      <c r="A101" s="510"/>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x14ac:dyDescent="0.3">
      <c r="A102" s="510"/>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x14ac:dyDescent="0.3">
      <c r="A103" s="510"/>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x14ac:dyDescent="0.3">
      <c r="A104" s="510"/>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x14ac:dyDescent="0.3">
      <c r="A105" s="510"/>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x14ac:dyDescent="0.3">
      <c r="A106" s="510"/>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x14ac:dyDescent="0.3">
      <c r="A107" s="510"/>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x14ac:dyDescent="0.3">
      <c r="A108" s="510"/>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x14ac:dyDescent="0.3">
      <c r="A109" s="510"/>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x14ac:dyDescent="0.3">
      <c r="A110" s="510"/>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x14ac:dyDescent="0.3">
      <c r="A111" s="510"/>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x14ac:dyDescent="0.3">
      <c r="A112" s="510"/>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x14ac:dyDescent="0.3">
      <c r="A113" s="510"/>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x14ac:dyDescent="0.3">
      <c r="A114" s="510"/>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x14ac:dyDescent="0.3">
      <c r="A115" s="510"/>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x14ac:dyDescent="0.3">
      <c r="A116" s="510"/>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x14ac:dyDescent="0.3">
      <c r="A117" s="510"/>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x14ac:dyDescent="0.3">
      <c r="A118" s="510"/>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x14ac:dyDescent="0.3">
      <c r="A119" s="510"/>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x14ac:dyDescent="0.3">
      <c r="A120" s="510"/>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x14ac:dyDescent="0.3">
      <c r="A121" s="510"/>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x14ac:dyDescent="0.3">
      <c r="A122" s="510"/>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x14ac:dyDescent="0.3">
      <c r="A123" s="510"/>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x14ac:dyDescent="0.3">
      <c r="A124" s="510"/>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x14ac:dyDescent="0.3">
      <c r="A125" s="510"/>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x14ac:dyDescent="0.3">
      <c r="A126" s="510"/>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x14ac:dyDescent="0.3">
      <c r="A127" s="510"/>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x14ac:dyDescent="0.3">
      <c r="A128" s="510"/>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x14ac:dyDescent="0.3">
      <c r="A129" s="510"/>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x14ac:dyDescent="0.3">
      <c r="A130" s="510"/>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x14ac:dyDescent="0.3">
      <c r="A131" s="510"/>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x14ac:dyDescent="0.3">
      <c r="A132" s="510"/>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x14ac:dyDescent="0.3">
      <c r="A133" s="510"/>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x14ac:dyDescent="0.3">
      <c r="A134" s="510"/>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x14ac:dyDescent="0.3">
      <c r="A135" s="510"/>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x14ac:dyDescent="0.3">
      <c r="A136" s="510"/>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x14ac:dyDescent="0.3">
      <c r="A137" s="510"/>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x14ac:dyDescent="0.3">
      <c r="A138" s="510"/>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x14ac:dyDescent="0.3">
      <c r="A139" s="510"/>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x14ac:dyDescent="0.3">
      <c r="A140" s="510"/>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x14ac:dyDescent="0.3">
      <c r="A141" s="510"/>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x14ac:dyDescent="0.3">
      <c r="A142" s="510"/>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x14ac:dyDescent="0.3">
      <c r="A143" s="510"/>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x14ac:dyDescent="0.3">
      <c r="A144" s="510"/>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x14ac:dyDescent="0.3">
      <c r="A145" s="510"/>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x14ac:dyDescent="0.3">
      <c r="A146" s="510"/>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x14ac:dyDescent="0.3">
      <c r="A147" s="510"/>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x14ac:dyDescent="0.3">
      <c r="A148" s="510"/>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x14ac:dyDescent="0.3">
      <c r="A149" s="510"/>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x14ac:dyDescent="0.3">
      <c r="A150" s="510"/>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x14ac:dyDescent="0.3">
      <c r="A151" s="510"/>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x14ac:dyDescent="0.3">
      <c r="A152" s="510"/>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x14ac:dyDescent="0.3">
      <c r="A153" s="510"/>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x14ac:dyDescent="0.3">
      <c r="A154" s="510"/>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x14ac:dyDescent="0.3">
      <c r="A155" s="510"/>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x14ac:dyDescent="0.3">
      <c r="A156" s="510"/>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x14ac:dyDescent="0.3">
      <c r="A157" s="510"/>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x14ac:dyDescent="0.3">
      <c r="A158" s="510"/>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x14ac:dyDescent="0.3">
      <c r="A159" s="510"/>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x14ac:dyDescent="0.3">
      <c r="A160" s="510"/>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x14ac:dyDescent="0.3">
      <c r="A161" s="510"/>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x14ac:dyDescent="0.3">
      <c r="A162" s="510"/>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x14ac:dyDescent="0.3">
      <c r="A163" s="510"/>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x14ac:dyDescent="0.3">
      <c r="A164" s="510"/>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x14ac:dyDescent="0.3">
      <c r="A165" s="510"/>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x14ac:dyDescent="0.3">
      <c r="A166" s="510"/>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x14ac:dyDescent="0.3">
      <c r="A167" s="510"/>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x14ac:dyDescent="0.3">
      <c r="A168" s="510"/>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x14ac:dyDescent="0.3">
      <c r="A169" s="510"/>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x14ac:dyDescent="0.3">
      <c r="A170" s="510"/>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x14ac:dyDescent="0.3">
      <c r="A171" s="510"/>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x14ac:dyDescent="0.3">
      <c r="A172" s="510"/>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x14ac:dyDescent="0.3">
      <c r="A173" s="510"/>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x14ac:dyDescent="0.3">
      <c r="A174" s="510"/>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x14ac:dyDescent="0.3">
      <c r="A175" s="510"/>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x14ac:dyDescent="0.3">
      <c r="A176" s="510"/>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x14ac:dyDescent="0.3">
      <c r="A177" s="510"/>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x14ac:dyDescent="0.3">
      <c r="A178" s="510"/>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x14ac:dyDescent="0.3">
      <c r="A179" s="510"/>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x14ac:dyDescent="0.3">
      <c r="A180" s="510"/>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x14ac:dyDescent="0.3">
      <c r="A181" s="510"/>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x14ac:dyDescent="0.3">
      <c r="A182" s="510"/>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x14ac:dyDescent="0.3">
      <c r="A183" s="510"/>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x14ac:dyDescent="0.3">
      <c r="A184" s="510"/>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x14ac:dyDescent="0.3">
      <c r="A185" s="510"/>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x14ac:dyDescent="0.3">
      <c r="A186" s="510"/>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x14ac:dyDescent="0.3">
      <c r="A187" s="510"/>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x14ac:dyDescent="0.3">
      <c r="A188" s="510"/>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x14ac:dyDescent="0.3">
      <c r="A189" s="510"/>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x14ac:dyDescent="0.3">
      <c r="A190" s="510"/>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x14ac:dyDescent="0.3">
      <c r="A191" s="510"/>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x14ac:dyDescent="0.3">
      <c r="A192" s="510"/>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x14ac:dyDescent="0.3">
      <c r="A193" s="510"/>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x14ac:dyDescent="0.3">
      <c r="A194" s="510"/>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x14ac:dyDescent="0.3">
      <c r="A195" s="510"/>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x14ac:dyDescent="0.3">
      <c r="A196" s="510"/>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x14ac:dyDescent="0.3">
      <c r="A197" s="510"/>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x14ac:dyDescent="0.3">
      <c r="A198" s="510"/>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x14ac:dyDescent="0.3">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x14ac:dyDescent="0.3">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sheetData>
  <sheetProtection formatCells="0" formatColumns="0" formatRows="0" insertColumns="0" insertRows="0" insertHyperlinks="0" deleteColumns="0" deleteRows="0" sort="0" autoFilter="0" pivotTables="0"/>
  <mergeCells count="55">
    <mergeCell ref="A1:A198"/>
    <mergeCell ref="B47:C47"/>
    <mergeCell ref="B48:C48"/>
    <mergeCell ref="B49:C49"/>
    <mergeCell ref="B50:C50"/>
    <mergeCell ref="B1:H1"/>
    <mergeCell ref="C31:D31"/>
    <mergeCell ref="C32:D32"/>
    <mergeCell ref="C33:D33"/>
    <mergeCell ref="C34:D34"/>
    <mergeCell ref="C35:D35"/>
    <mergeCell ref="C42:D42"/>
    <mergeCell ref="C43:D43"/>
    <mergeCell ref="E29:F29"/>
    <mergeCell ref="E30:F30"/>
    <mergeCell ref="C29:D29"/>
    <mergeCell ref="C30:D30"/>
    <mergeCell ref="E38:F38"/>
    <mergeCell ref="E39:F39"/>
    <mergeCell ref="E40:F40"/>
    <mergeCell ref="C36:D36"/>
    <mergeCell ref="C37:D37"/>
    <mergeCell ref="C38:D38"/>
    <mergeCell ref="C39:D39"/>
    <mergeCell ref="C40:D40"/>
    <mergeCell ref="E31:F31"/>
    <mergeCell ref="E32:F32"/>
    <mergeCell ref="E33:F33"/>
    <mergeCell ref="E34:F34"/>
    <mergeCell ref="E35:F35"/>
    <mergeCell ref="G32:H32"/>
    <mergeCell ref="E41:F41"/>
    <mergeCell ref="C41:D41"/>
    <mergeCell ref="G33:H33"/>
    <mergeCell ref="G34:H34"/>
    <mergeCell ref="G35:H35"/>
    <mergeCell ref="G37:H37"/>
    <mergeCell ref="E36:F36"/>
    <mergeCell ref="E37:F37"/>
    <mergeCell ref="B3:H27"/>
    <mergeCell ref="C44:D44"/>
    <mergeCell ref="E44:F44"/>
    <mergeCell ref="G43:H44"/>
    <mergeCell ref="C2:H2"/>
    <mergeCell ref="G36:H36"/>
    <mergeCell ref="G38:H38"/>
    <mergeCell ref="G39:H39"/>
    <mergeCell ref="G40:H40"/>
    <mergeCell ref="G41:H41"/>
    <mergeCell ref="G42:H42"/>
    <mergeCell ref="E42:F42"/>
    <mergeCell ref="E43:F43"/>
    <mergeCell ref="G29:H29"/>
    <mergeCell ref="G30:H30"/>
    <mergeCell ref="G31:H31"/>
  </mergeCells>
  <pageMargins left="0.7" right="0.7" top="0.75" bottom="0.75" header="0.3" footer="0.3"/>
  <pageSetup paperSize="9" scale="7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EC9C-48C5-4658-A629-0F93991143C2}">
  <sheetPr codeName="Sayfa44">
    <tabColor theme="1"/>
  </sheetPr>
  <dimension ref="A1:AC114"/>
  <sheetViews>
    <sheetView showGridLines="0" workbookViewId="0">
      <selection activeCell="G2" sqref="G2:AC107"/>
    </sheetView>
  </sheetViews>
  <sheetFormatPr defaultColWidth="8.88671875" defaultRowHeight="14.4" x14ac:dyDescent="0.3"/>
  <cols>
    <col min="1" max="1" width="17.109375" style="2" customWidth="1"/>
    <col min="2" max="6" width="25.6640625" style="2" customWidth="1"/>
    <col min="7" max="8" width="8.88671875" style="2"/>
    <col min="9" max="9" width="7.88671875" style="2" customWidth="1"/>
    <col min="10" max="16384" width="8.88671875" style="2"/>
  </cols>
  <sheetData>
    <row r="1" spans="1:29" ht="8.4" customHeight="1" x14ac:dyDescent="0.3">
      <c r="A1" s="510"/>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510"/>
      <c r="AC1" s="510"/>
    </row>
    <row r="2" spans="1:29" ht="44.25" customHeight="1" x14ac:dyDescent="0.3">
      <c r="A2" s="510"/>
      <c r="B2" s="628" t="s">
        <v>54</v>
      </c>
      <c r="C2" s="628"/>
      <c r="D2" s="628"/>
      <c r="E2" s="628"/>
      <c r="F2" s="628"/>
      <c r="G2" s="634"/>
      <c r="H2" s="634"/>
      <c r="I2" s="634"/>
      <c r="J2" s="634"/>
      <c r="K2" s="634"/>
      <c r="L2" s="634"/>
      <c r="M2" s="634"/>
      <c r="N2" s="634"/>
      <c r="O2" s="634"/>
      <c r="P2" s="634"/>
      <c r="Q2" s="634"/>
      <c r="R2" s="634"/>
      <c r="S2" s="634"/>
      <c r="T2" s="634"/>
      <c r="U2" s="634"/>
      <c r="V2" s="634"/>
      <c r="W2" s="634"/>
      <c r="X2" s="634"/>
      <c r="Y2" s="634"/>
      <c r="Z2" s="634"/>
      <c r="AA2" s="634"/>
      <c r="AB2" s="634"/>
      <c r="AC2" s="634"/>
    </row>
    <row r="3" spans="1:29" ht="43.2" customHeight="1" x14ac:dyDescent="0.3">
      <c r="A3" s="510"/>
      <c r="B3" s="77">
        <f>AYARLAR!N8</f>
        <v>2024</v>
      </c>
      <c r="C3" s="633" t="s">
        <v>301</v>
      </c>
      <c r="D3" s="633"/>
      <c r="E3" s="633"/>
      <c r="F3" s="78"/>
      <c r="G3" s="634"/>
      <c r="H3" s="634"/>
      <c r="I3" s="634"/>
      <c r="J3" s="634"/>
      <c r="K3" s="634"/>
      <c r="L3" s="634"/>
      <c r="M3" s="634"/>
      <c r="N3" s="634"/>
      <c r="O3" s="634"/>
      <c r="P3" s="634"/>
      <c r="Q3" s="634"/>
      <c r="R3" s="634"/>
      <c r="S3" s="634"/>
      <c r="T3" s="634"/>
      <c r="U3" s="634"/>
      <c r="V3" s="634"/>
      <c r="W3" s="634"/>
      <c r="X3" s="634"/>
      <c r="Y3" s="634"/>
      <c r="Z3" s="634"/>
      <c r="AA3" s="634"/>
      <c r="AB3" s="634"/>
      <c r="AC3" s="634"/>
    </row>
    <row r="4" spans="1:29" ht="30" customHeight="1" x14ac:dyDescent="0.3">
      <c r="A4" s="510"/>
      <c r="B4" s="79"/>
      <c r="C4" s="79"/>
      <c r="D4" s="79"/>
      <c r="E4" s="79"/>
      <c r="F4" s="79"/>
      <c r="G4" s="634"/>
      <c r="H4" s="634"/>
      <c r="I4" s="634"/>
      <c r="J4" s="634"/>
      <c r="K4" s="634"/>
      <c r="L4" s="634"/>
      <c r="M4" s="634"/>
      <c r="N4" s="634"/>
      <c r="O4" s="634"/>
      <c r="P4" s="634"/>
      <c r="Q4" s="634"/>
      <c r="R4" s="634"/>
      <c r="S4" s="634"/>
      <c r="T4" s="634"/>
      <c r="U4" s="634"/>
      <c r="V4" s="634"/>
      <c r="W4" s="634"/>
      <c r="X4" s="634"/>
      <c r="Y4" s="634"/>
      <c r="Z4" s="634"/>
      <c r="AA4" s="634"/>
      <c r="AB4" s="634"/>
      <c r="AC4" s="634"/>
    </row>
    <row r="5" spans="1:29" ht="30" customHeight="1" x14ac:dyDescent="0.3">
      <c r="A5" s="510"/>
      <c r="B5" s="79"/>
      <c r="C5" s="79"/>
      <c r="D5" s="79"/>
      <c r="E5" s="79"/>
      <c r="F5" s="79"/>
      <c r="G5" s="634"/>
      <c r="H5" s="634"/>
      <c r="I5" s="634"/>
      <c r="J5" s="634"/>
      <c r="K5" s="634"/>
      <c r="L5" s="634"/>
      <c r="M5" s="634"/>
      <c r="N5" s="634"/>
      <c r="O5" s="634"/>
      <c r="P5" s="634"/>
      <c r="Q5" s="634"/>
      <c r="R5" s="634"/>
      <c r="S5" s="634"/>
      <c r="T5" s="634"/>
      <c r="U5" s="634"/>
      <c r="V5" s="634"/>
      <c r="W5" s="634"/>
      <c r="X5" s="634"/>
      <c r="Y5" s="634"/>
      <c r="Z5" s="634"/>
      <c r="AA5" s="634"/>
      <c r="AB5" s="634"/>
      <c r="AC5" s="634"/>
    </row>
    <row r="6" spans="1:29" ht="30" customHeight="1" x14ac:dyDescent="0.3">
      <c r="A6" s="510"/>
      <c r="B6" s="79"/>
      <c r="C6" s="79"/>
      <c r="D6" s="79"/>
      <c r="E6" s="79"/>
      <c r="F6" s="79"/>
      <c r="G6" s="634"/>
      <c r="H6" s="634"/>
      <c r="I6" s="634"/>
      <c r="J6" s="634"/>
      <c r="K6" s="634"/>
      <c r="L6" s="634"/>
      <c r="M6" s="634"/>
      <c r="N6" s="634"/>
      <c r="O6" s="634"/>
      <c r="P6" s="634"/>
      <c r="Q6" s="634"/>
      <c r="R6" s="634"/>
      <c r="S6" s="634"/>
      <c r="T6" s="634"/>
      <c r="U6" s="634"/>
      <c r="V6" s="634"/>
      <c r="W6" s="634"/>
      <c r="X6" s="634"/>
      <c r="Y6" s="634"/>
      <c r="Z6" s="634"/>
      <c r="AA6" s="634"/>
      <c r="AB6" s="634"/>
      <c r="AC6" s="634"/>
    </row>
    <row r="7" spans="1:29" ht="30" customHeight="1" x14ac:dyDescent="0.3">
      <c r="A7" s="510"/>
      <c r="B7" s="79"/>
      <c r="C7" s="79"/>
      <c r="D7" s="79"/>
      <c r="E7" s="79"/>
      <c r="F7" s="79"/>
      <c r="G7" s="634"/>
      <c r="H7" s="634"/>
      <c r="I7" s="634"/>
      <c r="J7" s="634"/>
      <c r="K7" s="634"/>
      <c r="L7" s="634"/>
      <c r="M7" s="634"/>
      <c r="N7" s="634"/>
      <c r="O7" s="634"/>
      <c r="P7" s="634"/>
      <c r="Q7" s="634"/>
      <c r="R7" s="634"/>
      <c r="S7" s="634"/>
      <c r="T7" s="634"/>
      <c r="U7" s="634"/>
      <c r="V7" s="634"/>
      <c r="W7" s="634"/>
      <c r="X7" s="634"/>
      <c r="Y7" s="634"/>
      <c r="Z7" s="634"/>
      <c r="AA7" s="634"/>
      <c r="AB7" s="634"/>
      <c r="AC7" s="634"/>
    </row>
    <row r="8" spans="1:29" ht="30" customHeight="1" x14ac:dyDescent="0.3">
      <c r="A8" s="510"/>
      <c r="B8" s="79"/>
      <c r="C8" s="79"/>
      <c r="D8" s="79"/>
      <c r="E8" s="79"/>
      <c r="F8" s="79"/>
      <c r="G8" s="634"/>
      <c r="H8" s="634"/>
      <c r="I8" s="634"/>
      <c r="J8" s="634"/>
      <c r="K8" s="634"/>
      <c r="L8" s="634"/>
      <c r="M8" s="634"/>
      <c r="N8" s="634"/>
      <c r="O8" s="634"/>
      <c r="P8" s="634"/>
      <c r="Q8" s="634"/>
      <c r="R8" s="634"/>
      <c r="S8" s="634"/>
      <c r="T8" s="634"/>
      <c r="U8" s="634"/>
      <c r="V8" s="634"/>
      <c r="W8" s="634"/>
      <c r="X8" s="634"/>
      <c r="Y8" s="634"/>
      <c r="Z8" s="634"/>
      <c r="AA8" s="634"/>
      <c r="AB8" s="634"/>
      <c r="AC8" s="634"/>
    </row>
    <row r="9" spans="1:29" ht="30" customHeight="1" x14ac:dyDescent="0.3">
      <c r="A9" s="510"/>
      <c r="B9" s="79"/>
      <c r="C9" s="79"/>
      <c r="D9" s="79"/>
      <c r="E9" s="79"/>
      <c r="F9" s="79"/>
      <c r="G9" s="634"/>
      <c r="H9" s="634"/>
      <c r="I9" s="634"/>
      <c r="J9" s="634"/>
      <c r="K9" s="634"/>
      <c r="L9" s="634"/>
      <c r="M9" s="634"/>
      <c r="N9" s="634"/>
      <c r="O9" s="634"/>
      <c r="P9" s="634"/>
      <c r="Q9" s="634"/>
      <c r="R9" s="634"/>
      <c r="S9" s="634"/>
      <c r="T9" s="634"/>
      <c r="U9" s="634"/>
      <c r="V9" s="634"/>
      <c r="W9" s="634"/>
      <c r="X9" s="634"/>
      <c r="Y9" s="634"/>
      <c r="Z9" s="634"/>
      <c r="AA9" s="634"/>
      <c r="AB9" s="634"/>
      <c r="AC9" s="634"/>
    </row>
    <row r="10" spans="1:29" ht="30" customHeight="1" x14ac:dyDescent="0.3">
      <c r="A10" s="510"/>
      <c r="B10" s="79"/>
      <c r="C10" s="79"/>
      <c r="D10" s="79"/>
      <c r="E10" s="79"/>
      <c r="F10" s="79"/>
      <c r="G10" s="634"/>
      <c r="H10" s="634"/>
      <c r="I10" s="634"/>
      <c r="J10" s="634"/>
      <c r="K10" s="634"/>
      <c r="L10" s="634"/>
      <c r="M10" s="634"/>
      <c r="N10" s="634"/>
      <c r="O10" s="634"/>
      <c r="P10" s="634"/>
      <c r="Q10" s="634"/>
      <c r="R10" s="634"/>
      <c r="S10" s="634"/>
      <c r="T10" s="634"/>
      <c r="U10" s="634"/>
      <c r="V10" s="634"/>
      <c r="W10" s="634"/>
      <c r="X10" s="634"/>
      <c r="Y10" s="634"/>
      <c r="Z10" s="634"/>
      <c r="AA10" s="634"/>
      <c r="AB10" s="634"/>
      <c r="AC10" s="634"/>
    </row>
    <row r="11" spans="1:29" ht="30" customHeight="1" x14ac:dyDescent="0.3">
      <c r="A11" s="510"/>
      <c r="B11" s="79"/>
      <c r="C11" s="79"/>
      <c r="D11" s="79"/>
      <c r="E11" s="79"/>
      <c r="F11" s="79"/>
      <c r="G11" s="634"/>
      <c r="H11" s="634"/>
      <c r="I11" s="634"/>
      <c r="J11" s="634"/>
      <c r="K11" s="634"/>
      <c r="L11" s="634"/>
      <c r="M11" s="634"/>
      <c r="N11" s="634"/>
      <c r="O11" s="634"/>
      <c r="P11" s="634"/>
      <c r="Q11" s="634"/>
      <c r="R11" s="634"/>
      <c r="S11" s="634"/>
      <c r="T11" s="634"/>
      <c r="U11" s="634"/>
      <c r="V11" s="634"/>
      <c r="W11" s="634"/>
      <c r="X11" s="634"/>
      <c r="Y11" s="634"/>
      <c r="Z11" s="634"/>
      <c r="AA11" s="634"/>
      <c r="AB11" s="634"/>
      <c r="AC11" s="634"/>
    </row>
    <row r="12" spans="1:29" ht="30" customHeight="1" x14ac:dyDescent="0.3">
      <c r="A12" s="510"/>
      <c r="B12" s="79"/>
      <c r="C12" s="79"/>
      <c r="D12" s="79"/>
      <c r="E12" s="79"/>
      <c r="F12" s="79"/>
      <c r="G12" s="634"/>
      <c r="H12" s="634"/>
      <c r="I12" s="634"/>
      <c r="J12" s="634"/>
      <c r="K12" s="634"/>
      <c r="L12" s="634"/>
      <c r="M12" s="634"/>
      <c r="N12" s="634"/>
      <c r="O12" s="634"/>
      <c r="P12" s="634"/>
      <c r="Q12" s="634"/>
      <c r="R12" s="634"/>
      <c r="S12" s="634"/>
      <c r="T12" s="634"/>
      <c r="U12" s="634"/>
      <c r="V12" s="634"/>
      <c r="W12" s="634"/>
      <c r="X12" s="634"/>
      <c r="Y12" s="634"/>
      <c r="Z12" s="634"/>
      <c r="AA12" s="634"/>
      <c r="AB12" s="634"/>
      <c r="AC12" s="634"/>
    </row>
    <row r="13" spans="1:29" ht="30" customHeight="1" x14ac:dyDescent="0.3">
      <c r="A13" s="510"/>
      <c r="B13" s="79"/>
      <c r="C13" s="79"/>
      <c r="D13" s="79"/>
      <c r="E13" s="79"/>
      <c r="F13" s="79"/>
      <c r="G13" s="634"/>
      <c r="H13" s="634"/>
      <c r="I13" s="634"/>
      <c r="J13" s="634"/>
      <c r="K13" s="634"/>
      <c r="L13" s="634"/>
      <c r="M13" s="634"/>
      <c r="N13" s="634"/>
      <c r="O13" s="634"/>
      <c r="P13" s="634"/>
      <c r="Q13" s="634"/>
      <c r="R13" s="634"/>
      <c r="S13" s="634"/>
      <c r="T13" s="634"/>
      <c r="U13" s="634"/>
      <c r="V13" s="634"/>
      <c r="W13" s="634"/>
      <c r="X13" s="634"/>
      <c r="Y13" s="634"/>
      <c r="Z13" s="634"/>
      <c r="AA13" s="634"/>
      <c r="AB13" s="634"/>
      <c r="AC13" s="634"/>
    </row>
    <row r="14" spans="1:29" ht="30" customHeight="1" x14ac:dyDescent="0.3">
      <c r="A14" s="510"/>
      <c r="B14" s="79"/>
      <c r="C14" s="79"/>
      <c r="D14" s="79"/>
      <c r="E14" s="79"/>
      <c r="F14" s="79"/>
      <c r="G14" s="634"/>
      <c r="H14" s="634"/>
      <c r="I14" s="634"/>
      <c r="J14" s="634"/>
      <c r="K14" s="634"/>
      <c r="L14" s="634"/>
      <c r="M14" s="634"/>
      <c r="N14" s="634"/>
      <c r="O14" s="634"/>
      <c r="P14" s="634"/>
      <c r="Q14" s="634"/>
      <c r="R14" s="634"/>
      <c r="S14" s="634"/>
      <c r="T14" s="634"/>
      <c r="U14" s="634"/>
      <c r="V14" s="634"/>
      <c r="W14" s="634"/>
      <c r="X14" s="634"/>
      <c r="Y14" s="634"/>
      <c r="Z14" s="634"/>
      <c r="AA14" s="634"/>
      <c r="AB14" s="634"/>
      <c r="AC14" s="634"/>
    </row>
    <row r="15" spans="1:29" ht="12.6" customHeight="1" x14ac:dyDescent="0.3">
      <c r="A15" s="510"/>
      <c r="B15" s="79"/>
      <c r="C15" s="79"/>
      <c r="D15" s="79"/>
      <c r="E15" s="79"/>
      <c r="F15" s="79"/>
      <c r="G15" s="634"/>
      <c r="H15" s="634"/>
      <c r="I15" s="634"/>
      <c r="J15" s="634"/>
      <c r="K15" s="634"/>
      <c r="L15" s="634"/>
      <c r="M15" s="634"/>
      <c r="N15" s="634"/>
      <c r="O15" s="634"/>
      <c r="P15" s="634"/>
      <c r="Q15" s="634"/>
      <c r="R15" s="634"/>
      <c r="S15" s="634"/>
      <c r="T15" s="634"/>
      <c r="U15" s="634"/>
      <c r="V15" s="634"/>
      <c r="W15" s="634"/>
      <c r="X15" s="634"/>
      <c r="Y15" s="634"/>
      <c r="Z15" s="634"/>
      <c r="AA15" s="634"/>
      <c r="AB15" s="634"/>
      <c r="AC15" s="634"/>
    </row>
    <row r="16" spans="1:29" ht="25.2" customHeight="1" x14ac:dyDescent="0.3">
      <c r="A16" s="510"/>
      <c r="B16" s="8"/>
      <c r="C16" s="80" t="s">
        <v>298</v>
      </c>
      <c r="D16" s="81">
        <f>BORCALACAK!C55</f>
        <v>0</v>
      </c>
      <c r="E16" s="82" t="s">
        <v>299</v>
      </c>
      <c r="F16" s="81">
        <f>BORCALACAK!C111</f>
        <v>0</v>
      </c>
      <c r="G16" s="634"/>
      <c r="H16" s="634"/>
      <c r="I16" s="634"/>
      <c r="J16" s="634"/>
      <c r="K16" s="634"/>
      <c r="L16" s="634"/>
      <c r="M16" s="634"/>
      <c r="N16" s="634"/>
      <c r="O16" s="634"/>
      <c r="P16" s="634"/>
      <c r="Q16" s="634"/>
      <c r="R16" s="634"/>
      <c r="S16" s="634"/>
      <c r="T16" s="634"/>
      <c r="U16" s="634"/>
      <c r="V16" s="634"/>
      <c r="W16" s="634"/>
      <c r="X16" s="634"/>
      <c r="Y16" s="634"/>
      <c r="Z16" s="634"/>
      <c r="AA16" s="634"/>
      <c r="AB16" s="634"/>
      <c r="AC16" s="634"/>
    </row>
    <row r="17" spans="1:29" ht="6" customHeight="1" x14ac:dyDescent="0.3">
      <c r="A17" s="510"/>
      <c r="B17" s="8"/>
      <c r="C17" s="83"/>
      <c r="D17" s="83"/>
      <c r="E17" s="83"/>
      <c r="F17" s="83"/>
      <c r="G17" s="634"/>
      <c r="H17" s="634"/>
      <c r="I17" s="634"/>
      <c r="J17" s="634"/>
      <c r="K17" s="634"/>
      <c r="L17" s="634"/>
      <c r="M17" s="634"/>
      <c r="N17" s="634"/>
      <c r="O17" s="634"/>
      <c r="P17" s="634"/>
      <c r="Q17" s="634"/>
      <c r="R17" s="634"/>
      <c r="S17" s="634"/>
      <c r="T17" s="634"/>
      <c r="U17" s="634"/>
      <c r="V17" s="634"/>
      <c r="W17" s="634"/>
      <c r="X17" s="634"/>
      <c r="Y17" s="634"/>
      <c r="Z17" s="634"/>
      <c r="AA17" s="634"/>
      <c r="AB17" s="634"/>
      <c r="AC17" s="634"/>
    </row>
    <row r="18" spans="1:29" ht="25.2" customHeight="1" x14ac:dyDescent="0.3">
      <c r="A18" s="510"/>
      <c r="B18" s="84" t="s">
        <v>42</v>
      </c>
      <c r="C18" s="85" t="s">
        <v>296</v>
      </c>
      <c r="D18" s="86" t="s">
        <v>275</v>
      </c>
      <c r="E18" s="87" t="s">
        <v>297</v>
      </c>
      <c r="F18" s="88" t="s">
        <v>276</v>
      </c>
      <c r="G18" s="634"/>
      <c r="H18" s="634"/>
      <c r="I18" s="634"/>
      <c r="J18" s="634"/>
      <c r="K18" s="634"/>
      <c r="L18" s="634"/>
      <c r="M18" s="634"/>
      <c r="N18" s="634"/>
      <c r="O18" s="634"/>
      <c r="P18" s="634"/>
      <c r="Q18" s="634"/>
      <c r="R18" s="634"/>
      <c r="S18" s="634"/>
      <c r="T18" s="634"/>
      <c r="U18" s="634"/>
      <c r="V18" s="634"/>
      <c r="W18" s="634"/>
      <c r="X18" s="634"/>
      <c r="Y18" s="634"/>
      <c r="Z18" s="634"/>
      <c r="AA18" s="634"/>
      <c r="AB18" s="634"/>
      <c r="AC18" s="634"/>
    </row>
    <row r="19" spans="1:29" ht="19.95" customHeight="1" x14ac:dyDescent="0.3">
      <c r="A19" s="510"/>
      <c r="B19" s="89" t="s">
        <v>41</v>
      </c>
      <c r="C19" s="90">
        <f>BORCALACAK!D55</f>
        <v>0</v>
      </c>
      <c r="D19" s="91">
        <f>BORCALACAK!E55</f>
        <v>0</v>
      </c>
      <c r="E19" s="92">
        <f>BORCALACAK!D111</f>
        <v>0</v>
      </c>
      <c r="F19" s="93">
        <f>BORCALACAK!E111</f>
        <v>0</v>
      </c>
      <c r="G19" s="634"/>
      <c r="H19" s="634"/>
      <c r="I19" s="634"/>
      <c r="J19" s="634"/>
      <c r="K19" s="634"/>
      <c r="L19" s="634"/>
      <c r="M19" s="634"/>
      <c r="N19" s="634"/>
      <c r="O19" s="634"/>
      <c r="P19" s="634"/>
      <c r="Q19" s="634"/>
      <c r="R19" s="634"/>
      <c r="S19" s="634"/>
      <c r="T19" s="634"/>
      <c r="U19" s="634"/>
      <c r="V19" s="634"/>
      <c r="W19" s="634"/>
      <c r="X19" s="634"/>
      <c r="Y19" s="634"/>
      <c r="Z19" s="634"/>
      <c r="AA19" s="634"/>
      <c r="AB19" s="634"/>
      <c r="AC19" s="634"/>
    </row>
    <row r="20" spans="1:29" ht="19.95" customHeight="1" x14ac:dyDescent="0.3">
      <c r="A20" s="510"/>
      <c r="B20" s="94" t="s">
        <v>26</v>
      </c>
      <c r="C20" s="95">
        <f>BORCALACAK!F55</f>
        <v>0</v>
      </c>
      <c r="D20" s="96">
        <f>BORCALACAK!G55</f>
        <v>0</v>
      </c>
      <c r="E20" s="97">
        <f>BORCALACAK!F111</f>
        <v>0</v>
      </c>
      <c r="F20" s="98">
        <f>BORCALACAK!G111</f>
        <v>0</v>
      </c>
      <c r="G20" s="634"/>
      <c r="H20" s="634"/>
      <c r="I20" s="634"/>
      <c r="J20" s="634"/>
      <c r="K20" s="634"/>
      <c r="L20" s="634"/>
      <c r="M20" s="634"/>
      <c r="N20" s="634"/>
      <c r="O20" s="634"/>
      <c r="P20" s="634"/>
      <c r="Q20" s="634"/>
      <c r="R20" s="634"/>
      <c r="S20" s="634"/>
      <c r="T20" s="634"/>
      <c r="U20" s="634"/>
      <c r="V20" s="634"/>
      <c r="W20" s="634"/>
      <c r="X20" s="634"/>
      <c r="Y20" s="634"/>
      <c r="Z20" s="634"/>
      <c r="AA20" s="634"/>
      <c r="AB20" s="634"/>
      <c r="AC20" s="634"/>
    </row>
    <row r="21" spans="1:29" ht="19.95" customHeight="1" x14ac:dyDescent="0.3">
      <c r="A21" s="510"/>
      <c r="B21" s="89" t="s">
        <v>25</v>
      </c>
      <c r="C21" s="90">
        <f>BORCALACAK!H55</f>
        <v>0</v>
      </c>
      <c r="D21" s="91">
        <f>BORCALACAK!I55</f>
        <v>0</v>
      </c>
      <c r="E21" s="92">
        <f>BORCALACAK!H111</f>
        <v>0</v>
      </c>
      <c r="F21" s="93">
        <f>BORCALACAK!I111</f>
        <v>0</v>
      </c>
      <c r="G21" s="634"/>
      <c r="H21" s="634"/>
      <c r="I21" s="634"/>
      <c r="J21" s="634"/>
      <c r="K21" s="634"/>
      <c r="L21" s="634"/>
      <c r="M21" s="634"/>
      <c r="N21" s="634"/>
      <c r="O21" s="634"/>
      <c r="P21" s="634"/>
      <c r="Q21" s="634"/>
      <c r="R21" s="634"/>
      <c r="S21" s="634"/>
      <c r="T21" s="634"/>
      <c r="U21" s="634"/>
      <c r="V21" s="634"/>
      <c r="W21" s="634"/>
      <c r="X21" s="634"/>
      <c r="Y21" s="634"/>
      <c r="Z21" s="634"/>
      <c r="AA21" s="634"/>
      <c r="AB21" s="634"/>
      <c r="AC21" s="634"/>
    </row>
    <row r="22" spans="1:29" ht="19.95" customHeight="1" x14ac:dyDescent="0.3">
      <c r="A22" s="510"/>
      <c r="B22" s="94" t="s">
        <v>27</v>
      </c>
      <c r="C22" s="95">
        <f>BORCALACAK!J55</f>
        <v>0</v>
      </c>
      <c r="D22" s="96">
        <f>BORCALACAK!K55</f>
        <v>0</v>
      </c>
      <c r="E22" s="97">
        <f>BORCALACAK!J111</f>
        <v>0</v>
      </c>
      <c r="F22" s="98">
        <f>BORCALACAK!K111</f>
        <v>0</v>
      </c>
      <c r="G22" s="634"/>
      <c r="H22" s="634"/>
      <c r="I22" s="634"/>
      <c r="J22" s="634"/>
      <c r="K22" s="634"/>
      <c r="L22" s="634"/>
      <c r="M22" s="634"/>
      <c r="N22" s="634"/>
      <c r="O22" s="634"/>
      <c r="P22" s="634"/>
      <c r="Q22" s="634"/>
      <c r="R22" s="634"/>
      <c r="S22" s="634"/>
      <c r="T22" s="634"/>
      <c r="U22" s="634"/>
      <c r="V22" s="634"/>
      <c r="W22" s="634"/>
      <c r="X22" s="634"/>
      <c r="Y22" s="634"/>
      <c r="Z22" s="634"/>
      <c r="AA22" s="634"/>
      <c r="AB22" s="634"/>
      <c r="AC22" s="634"/>
    </row>
    <row r="23" spans="1:29" ht="19.95" customHeight="1" x14ac:dyDescent="0.3">
      <c r="A23" s="510"/>
      <c r="B23" s="89" t="s">
        <v>28</v>
      </c>
      <c r="C23" s="90">
        <f>BORCALACAK!L55</f>
        <v>0</v>
      </c>
      <c r="D23" s="91">
        <f>BORCALACAK!M55</f>
        <v>0</v>
      </c>
      <c r="E23" s="92">
        <f>BORCALACAK!L111</f>
        <v>0</v>
      </c>
      <c r="F23" s="93">
        <f>BORCALACAK!M111</f>
        <v>0</v>
      </c>
      <c r="G23" s="634"/>
      <c r="H23" s="634"/>
      <c r="I23" s="634"/>
      <c r="J23" s="634"/>
      <c r="K23" s="634"/>
      <c r="L23" s="634"/>
      <c r="M23" s="634"/>
      <c r="N23" s="634"/>
      <c r="O23" s="634"/>
      <c r="P23" s="634"/>
      <c r="Q23" s="634"/>
      <c r="R23" s="634"/>
      <c r="S23" s="634"/>
      <c r="T23" s="634"/>
      <c r="U23" s="634"/>
      <c r="V23" s="634"/>
      <c r="W23" s="634"/>
      <c r="X23" s="634"/>
      <c r="Y23" s="634"/>
      <c r="Z23" s="634"/>
      <c r="AA23" s="634"/>
      <c r="AB23" s="634"/>
      <c r="AC23" s="634"/>
    </row>
    <row r="24" spans="1:29" ht="19.95" customHeight="1" x14ac:dyDescent="0.3">
      <c r="A24" s="510"/>
      <c r="B24" s="94" t="s">
        <v>29</v>
      </c>
      <c r="C24" s="95">
        <f>BORCALACAK!N55</f>
        <v>0</v>
      </c>
      <c r="D24" s="96">
        <f>BORCALACAK!O55</f>
        <v>0</v>
      </c>
      <c r="E24" s="97">
        <f>BORCALACAK!N111</f>
        <v>0</v>
      </c>
      <c r="F24" s="98">
        <f>BORCALACAK!O111</f>
        <v>0</v>
      </c>
      <c r="G24" s="634"/>
      <c r="H24" s="634"/>
      <c r="I24" s="634"/>
      <c r="J24" s="634"/>
      <c r="K24" s="634"/>
      <c r="L24" s="634"/>
      <c r="M24" s="634"/>
      <c r="N24" s="634"/>
      <c r="O24" s="634"/>
      <c r="P24" s="634"/>
      <c r="Q24" s="634"/>
      <c r="R24" s="634"/>
      <c r="S24" s="634"/>
      <c r="T24" s="634"/>
      <c r="U24" s="634"/>
      <c r="V24" s="634"/>
      <c r="W24" s="634"/>
      <c r="X24" s="634"/>
      <c r="Y24" s="634"/>
      <c r="Z24" s="634"/>
      <c r="AA24" s="634"/>
      <c r="AB24" s="634"/>
      <c r="AC24" s="634"/>
    </row>
    <row r="25" spans="1:29" ht="19.95" customHeight="1" x14ac:dyDescent="0.3">
      <c r="A25" s="510"/>
      <c r="B25" s="89" t="s">
        <v>30</v>
      </c>
      <c r="C25" s="90">
        <f>BORCALACAK!P55</f>
        <v>0</v>
      </c>
      <c r="D25" s="91">
        <f>BORCALACAK!Q55</f>
        <v>0</v>
      </c>
      <c r="E25" s="92">
        <f>BORCALACAK!P111</f>
        <v>0</v>
      </c>
      <c r="F25" s="93">
        <f>BORCALACAK!Q111</f>
        <v>0</v>
      </c>
      <c r="G25" s="634"/>
      <c r="H25" s="634"/>
      <c r="I25" s="634"/>
      <c r="J25" s="634"/>
      <c r="K25" s="634"/>
      <c r="L25" s="634"/>
      <c r="M25" s="634"/>
      <c r="N25" s="634"/>
      <c r="O25" s="634"/>
      <c r="P25" s="634"/>
      <c r="Q25" s="634"/>
      <c r="R25" s="634"/>
      <c r="S25" s="634"/>
      <c r="T25" s="634"/>
      <c r="U25" s="634"/>
      <c r="V25" s="634"/>
      <c r="W25" s="634"/>
      <c r="X25" s="634"/>
      <c r="Y25" s="634"/>
      <c r="Z25" s="634"/>
      <c r="AA25" s="634"/>
      <c r="AB25" s="634"/>
      <c r="AC25" s="634"/>
    </row>
    <row r="26" spans="1:29" ht="19.95" customHeight="1" x14ac:dyDescent="0.3">
      <c r="A26" s="510"/>
      <c r="B26" s="94" t="s">
        <v>31</v>
      </c>
      <c r="C26" s="95">
        <f>BORCALACAK!R55</f>
        <v>0</v>
      </c>
      <c r="D26" s="96">
        <f>BORCALACAK!S55</f>
        <v>0</v>
      </c>
      <c r="E26" s="97">
        <f>BORCALACAK!R111</f>
        <v>0</v>
      </c>
      <c r="F26" s="98">
        <f>BORCALACAK!S111</f>
        <v>0</v>
      </c>
      <c r="G26" s="634"/>
      <c r="H26" s="634"/>
      <c r="I26" s="634"/>
      <c r="J26" s="634"/>
      <c r="K26" s="634"/>
      <c r="L26" s="634"/>
      <c r="M26" s="634"/>
      <c r="N26" s="634"/>
      <c r="O26" s="634"/>
      <c r="P26" s="634"/>
      <c r="Q26" s="634"/>
      <c r="R26" s="634"/>
      <c r="S26" s="634"/>
      <c r="T26" s="634"/>
      <c r="U26" s="634"/>
      <c r="V26" s="634"/>
      <c r="W26" s="634"/>
      <c r="X26" s="634"/>
      <c r="Y26" s="634"/>
      <c r="Z26" s="634"/>
      <c r="AA26" s="634"/>
      <c r="AB26" s="634"/>
      <c r="AC26" s="634"/>
    </row>
    <row r="27" spans="1:29" ht="19.95" customHeight="1" x14ac:dyDescent="0.3">
      <c r="A27" s="510"/>
      <c r="B27" s="89" t="s">
        <v>32</v>
      </c>
      <c r="C27" s="90">
        <f>BORCALACAK!T55</f>
        <v>0</v>
      </c>
      <c r="D27" s="91">
        <f>BORCALACAK!U55</f>
        <v>0</v>
      </c>
      <c r="E27" s="92">
        <f>BORCALACAK!T111</f>
        <v>0</v>
      </c>
      <c r="F27" s="93">
        <f>BORCALACAK!U111</f>
        <v>0</v>
      </c>
      <c r="G27" s="634"/>
      <c r="H27" s="634"/>
      <c r="I27" s="634"/>
      <c r="J27" s="634"/>
      <c r="K27" s="634"/>
      <c r="L27" s="634"/>
      <c r="M27" s="634"/>
      <c r="N27" s="634"/>
      <c r="O27" s="634"/>
      <c r="P27" s="634"/>
      <c r="Q27" s="634"/>
      <c r="R27" s="634"/>
      <c r="S27" s="634"/>
      <c r="T27" s="634"/>
      <c r="U27" s="634"/>
      <c r="V27" s="634"/>
      <c r="W27" s="634"/>
      <c r="X27" s="634"/>
      <c r="Y27" s="634"/>
      <c r="Z27" s="634"/>
      <c r="AA27" s="634"/>
      <c r="AB27" s="634"/>
      <c r="AC27" s="634"/>
    </row>
    <row r="28" spans="1:29" ht="19.95" customHeight="1" x14ac:dyDescent="0.3">
      <c r="A28" s="510"/>
      <c r="B28" s="94" t="s">
        <v>3</v>
      </c>
      <c r="C28" s="95">
        <f>BORCALACAK!V55</f>
        <v>0</v>
      </c>
      <c r="D28" s="96">
        <f>BORCALACAK!W55</f>
        <v>0</v>
      </c>
      <c r="E28" s="97">
        <f>BORCALACAK!V111</f>
        <v>0</v>
      </c>
      <c r="F28" s="98">
        <f>BORCALACAK!W111</f>
        <v>0</v>
      </c>
      <c r="G28" s="634"/>
      <c r="H28" s="634"/>
      <c r="I28" s="634"/>
      <c r="J28" s="634"/>
      <c r="K28" s="634"/>
      <c r="L28" s="634"/>
      <c r="M28" s="634"/>
      <c r="N28" s="634"/>
      <c r="O28" s="634"/>
      <c r="P28" s="634"/>
      <c r="Q28" s="634"/>
      <c r="R28" s="634"/>
      <c r="S28" s="634"/>
      <c r="T28" s="634"/>
      <c r="U28" s="634"/>
      <c r="V28" s="634"/>
      <c r="W28" s="634"/>
      <c r="X28" s="634"/>
      <c r="Y28" s="634"/>
      <c r="Z28" s="634"/>
      <c r="AA28" s="634"/>
      <c r="AB28" s="634"/>
      <c r="AC28" s="634"/>
    </row>
    <row r="29" spans="1:29" ht="19.95" customHeight="1" x14ac:dyDescent="0.3">
      <c r="A29" s="510"/>
      <c r="B29" s="89" t="s">
        <v>4</v>
      </c>
      <c r="C29" s="90">
        <f>BORCALACAK!X55</f>
        <v>0</v>
      </c>
      <c r="D29" s="91">
        <f>BORCALACAK!Y55</f>
        <v>0</v>
      </c>
      <c r="E29" s="92">
        <f>BORCALACAK!X111</f>
        <v>0</v>
      </c>
      <c r="F29" s="93">
        <f>BORCALACAK!Y111</f>
        <v>0</v>
      </c>
      <c r="G29" s="634"/>
      <c r="H29" s="634"/>
      <c r="I29" s="634"/>
      <c r="J29" s="634"/>
      <c r="K29" s="634"/>
      <c r="L29" s="634"/>
      <c r="M29" s="634"/>
      <c r="N29" s="634"/>
      <c r="O29" s="634"/>
      <c r="P29" s="634"/>
      <c r="Q29" s="634"/>
      <c r="R29" s="634"/>
      <c r="S29" s="634"/>
      <c r="T29" s="634"/>
      <c r="U29" s="634"/>
      <c r="V29" s="634"/>
      <c r="W29" s="634"/>
      <c r="X29" s="634"/>
      <c r="Y29" s="634"/>
      <c r="Z29" s="634"/>
      <c r="AA29" s="634"/>
      <c r="AB29" s="634"/>
      <c r="AC29" s="634"/>
    </row>
    <row r="30" spans="1:29" ht="19.95" customHeight="1" x14ac:dyDescent="0.3">
      <c r="A30" s="510"/>
      <c r="B30" s="94" t="s">
        <v>5</v>
      </c>
      <c r="C30" s="95">
        <f>BORCALACAK!Z55</f>
        <v>0</v>
      </c>
      <c r="D30" s="96">
        <f>BORCALACAK!AA55</f>
        <v>0</v>
      </c>
      <c r="E30" s="97">
        <f>BORCALACAK!Z111</f>
        <v>0</v>
      </c>
      <c r="F30" s="98">
        <f>BORCALACAK!AA111</f>
        <v>0</v>
      </c>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row>
    <row r="31" spans="1:29" ht="19.95" customHeight="1" x14ac:dyDescent="0.3">
      <c r="A31" s="510"/>
      <c r="B31" s="89" t="s">
        <v>6</v>
      </c>
      <c r="C31" s="90">
        <f>BORCALACAK!AB55</f>
        <v>0</v>
      </c>
      <c r="D31" s="91">
        <f>BORCALACAK!AC55</f>
        <v>0</v>
      </c>
      <c r="E31" s="92">
        <f>BORCALACAK!AB111</f>
        <v>0</v>
      </c>
      <c r="F31" s="93">
        <f>BORCALACAK!AC111</f>
        <v>0</v>
      </c>
      <c r="G31" s="634"/>
      <c r="H31" s="634"/>
      <c r="I31" s="634"/>
      <c r="J31" s="634"/>
      <c r="K31" s="634"/>
      <c r="L31" s="634"/>
      <c r="M31" s="634"/>
      <c r="N31" s="634"/>
      <c r="O31" s="634"/>
      <c r="P31" s="634"/>
      <c r="Q31" s="634"/>
      <c r="R31" s="634"/>
      <c r="S31" s="634"/>
      <c r="T31" s="634"/>
      <c r="U31" s="634"/>
      <c r="V31" s="634"/>
      <c r="W31" s="634"/>
      <c r="X31" s="634"/>
      <c r="Y31" s="634"/>
      <c r="Z31" s="634"/>
      <c r="AA31" s="634"/>
      <c r="AB31" s="634"/>
      <c r="AC31" s="634"/>
    </row>
    <row r="32" spans="1:29" ht="25.2" customHeight="1" x14ac:dyDescent="0.3">
      <c r="A32" s="510"/>
      <c r="B32" s="99" t="str">
        <f>AYARLAR!N8&amp;" "&amp;"YILI TOPLAMI"</f>
        <v>2024 YILI TOPLAMI</v>
      </c>
      <c r="C32" s="100">
        <f>BORCALACAK!C56</f>
        <v>0</v>
      </c>
      <c r="D32" s="101">
        <f>BORCALACAK!C57</f>
        <v>0</v>
      </c>
      <c r="E32" s="102">
        <f>BORCALACAK!C112</f>
        <v>0</v>
      </c>
      <c r="F32" s="103">
        <f>BORCALACAK!C113</f>
        <v>0</v>
      </c>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row>
    <row r="33" spans="1:29" ht="13.95" customHeight="1" x14ac:dyDescent="0.3">
      <c r="A33" s="510"/>
      <c r="B33" s="8"/>
      <c r="C33" s="8"/>
      <c r="D33" s="8"/>
      <c r="E33" s="8"/>
      <c r="F33" s="8"/>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row>
    <row r="34" spans="1:29" ht="13.95" customHeight="1" x14ac:dyDescent="0.3">
      <c r="A34" s="510"/>
      <c r="B34" s="632" t="s">
        <v>302</v>
      </c>
      <c r="C34" s="632"/>
      <c r="D34" s="104">
        <f>MAX(C20:C31)</f>
        <v>0</v>
      </c>
      <c r="E34" s="105" t="str">
        <f>"ile"&amp;" "&amp;IF($C$20=D34,$B$20,IF($C$21=D34,$B$21,IF($C$22=D34,$B$22,IF($C$23=D34,$B$23,IF($C$24=D34,$B$24,IF($C$25=D34,$B$25,IF($C$26=D34,$B$26,IF($C$27=D34,$B$27,IF($C$28=D34,$B$28,IF($C$29=D34,$B$29,IF($C$30=D34,$B$30,IF($C$31=D34,$B$31,$B$20))))))))))))&amp;" "&amp;"ayıdır."</f>
        <v>ile OCAK ayıdır.</v>
      </c>
      <c r="F34" s="106"/>
      <c r="G34" s="634"/>
      <c r="H34" s="634"/>
      <c r="I34" s="634"/>
      <c r="J34" s="634"/>
      <c r="K34" s="634"/>
      <c r="L34" s="634"/>
      <c r="M34" s="634"/>
      <c r="N34" s="634"/>
      <c r="O34" s="634"/>
      <c r="P34" s="634"/>
      <c r="Q34" s="634"/>
      <c r="R34" s="634"/>
      <c r="S34" s="634"/>
      <c r="T34" s="634"/>
      <c r="U34" s="634"/>
      <c r="V34" s="634"/>
      <c r="W34" s="634"/>
      <c r="X34" s="634"/>
      <c r="Y34" s="634"/>
      <c r="Z34" s="634"/>
      <c r="AA34" s="634"/>
      <c r="AB34" s="634"/>
      <c r="AC34" s="634"/>
    </row>
    <row r="35" spans="1:29" ht="13.95" customHeight="1" x14ac:dyDescent="0.3">
      <c r="A35" s="510"/>
      <c r="B35" s="632" t="s">
        <v>303</v>
      </c>
      <c r="C35" s="632"/>
      <c r="D35" s="107">
        <f>MIN(C20:C31)</f>
        <v>0</v>
      </c>
      <c r="E35" s="105" t="str">
        <f>"ile"&amp;" "&amp;IF($C$20=D35,$B$20,IF($C$21=D35,$B$21,IF($C$22=D35,$B$22,IF($C$23=D35,$B$23,IF($C$24=D35,$B$24,IF($C$25=D35,$B$25,IF($C$26=D35,$B$26,IF($C$27=D35,$B$27,IF($C$28=D35,$B$28,IF($C$29=D35,$B$29,IF($C$30=D35,$B$30,IF($C$31=D35,$B$31,$B$20))))))))))))&amp;" "&amp;"ayıdır."</f>
        <v>ile OCAK ayıdır.</v>
      </c>
      <c r="F35" s="8"/>
      <c r="G35" s="634"/>
      <c r="H35" s="634"/>
      <c r="I35" s="634"/>
      <c r="J35" s="634"/>
      <c r="K35" s="634"/>
      <c r="L35" s="634"/>
      <c r="M35" s="634"/>
      <c r="N35" s="634"/>
      <c r="O35" s="634"/>
      <c r="P35" s="634"/>
      <c r="Q35" s="634"/>
      <c r="R35" s="634"/>
      <c r="S35" s="634"/>
      <c r="T35" s="634"/>
      <c r="U35" s="634"/>
      <c r="V35" s="634"/>
      <c r="W35" s="634"/>
      <c r="X35" s="634"/>
      <c r="Y35" s="634"/>
      <c r="Z35" s="634"/>
      <c r="AA35" s="634"/>
      <c r="AB35" s="634"/>
      <c r="AC35" s="634"/>
    </row>
    <row r="36" spans="1:29" ht="13.95" customHeight="1" x14ac:dyDescent="0.3">
      <c r="A36" s="510"/>
      <c r="B36" s="632" t="s">
        <v>304</v>
      </c>
      <c r="C36" s="632"/>
      <c r="D36" s="107">
        <f>MAX(E20:E31)</f>
        <v>0</v>
      </c>
      <c r="E36" s="108" t="str">
        <f>"ile"&amp;" "&amp;IF($E$20=D36,$B$20,IF($E$21=D36,$B$21,IF($E$22=D36,$B$22,IF($E$23=D36,$B$23,IF($E$24=D36,$B$24,IF($E$25=D36,$B$25,IF($E$26=D36,$B$26,IF($E$27=D36,$B$27,IF($E$28=D36,$B$28,IF($E$29=D36,$B$29,IF($E$30=D36,$B$30,IF($E$31=D36,$B$31,$B$20))))))))))))&amp;" "&amp;"ayıdır."</f>
        <v>ile OCAK ayıdır.</v>
      </c>
      <c r="F36" s="8"/>
      <c r="G36" s="634"/>
      <c r="H36" s="634"/>
      <c r="I36" s="634"/>
      <c r="J36" s="634"/>
      <c r="K36" s="634"/>
      <c r="L36" s="634"/>
      <c r="M36" s="634"/>
      <c r="N36" s="634"/>
      <c r="O36" s="634"/>
      <c r="P36" s="634"/>
      <c r="Q36" s="634"/>
      <c r="R36" s="634"/>
      <c r="S36" s="634"/>
      <c r="T36" s="634"/>
      <c r="U36" s="634"/>
      <c r="V36" s="634"/>
      <c r="W36" s="634"/>
      <c r="X36" s="634"/>
      <c r="Y36" s="634"/>
      <c r="Z36" s="634"/>
      <c r="AA36" s="634"/>
      <c r="AB36" s="634"/>
      <c r="AC36" s="634"/>
    </row>
    <row r="37" spans="1:29" ht="13.95" customHeight="1" x14ac:dyDescent="0.3">
      <c r="A37" s="510"/>
      <c r="B37" s="632" t="s">
        <v>305</v>
      </c>
      <c r="C37" s="632"/>
      <c r="D37" s="107">
        <f>MIN(E20:E31)</f>
        <v>0</v>
      </c>
      <c r="E37" s="108" t="str">
        <f>"ile"&amp;" "&amp;IF($E$20=D37,$B$20,IF($E$21=D37,$B$21,IF($E$22=D37,$B$22,IF($E$23=D37,$B$23,IF($E$24=D37,$B$24,IF($E$25=D37,$B$25,IF($E$26=D37,$B$26,IF($E$27=D37,$B$27,IF($E$28=D37,$B$28,IF($E$29=D37,$B$29,IF($E$30=D37,$B$30,IF($E$31=D37,$B$31,$B$20))))))))))))&amp;" "&amp;"ayıdır."</f>
        <v>ile OCAK ayıdır.</v>
      </c>
      <c r="F37" s="8"/>
      <c r="G37" s="634"/>
      <c r="H37" s="634"/>
      <c r="I37" s="634"/>
      <c r="J37" s="634"/>
      <c r="K37" s="634"/>
      <c r="L37" s="634"/>
      <c r="M37" s="634"/>
      <c r="N37" s="634"/>
      <c r="O37" s="634"/>
      <c r="P37" s="634"/>
      <c r="Q37" s="634"/>
      <c r="R37" s="634"/>
      <c r="S37" s="634"/>
      <c r="T37" s="634"/>
      <c r="U37" s="634"/>
      <c r="V37" s="634"/>
      <c r="W37" s="634"/>
      <c r="X37" s="634"/>
      <c r="Y37" s="634"/>
      <c r="Z37" s="634"/>
      <c r="AA37" s="634"/>
      <c r="AB37" s="634"/>
      <c r="AC37" s="634"/>
    </row>
    <row r="38" spans="1:29" ht="13.95" customHeight="1" x14ac:dyDescent="0.3">
      <c r="A38" s="510"/>
      <c r="B38" s="8"/>
      <c r="C38" s="8"/>
      <c r="D38" s="8"/>
      <c r="E38" s="8"/>
      <c r="F38" s="8"/>
      <c r="G38" s="634"/>
      <c r="H38" s="634"/>
      <c r="I38" s="634"/>
      <c r="J38" s="634"/>
      <c r="K38" s="634"/>
      <c r="L38" s="634"/>
      <c r="M38" s="634"/>
      <c r="N38" s="634"/>
      <c r="O38" s="634"/>
      <c r="P38" s="634"/>
      <c r="Q38" s="634"/>
      <c r="R38" s="634"/>
      <c r="S38" s="634"/>
      <c r="T38" s="634"/>
      <c r="U38" s="634"/>
      <c r="V38" s="634"/>
      <c r="W38" s="634"/>
      <c r="X38" s="634"/>
      <c r="Y38" s="634"/>
      <c r="Z38" s="634"/>
      <c r="AA38" s="634"/>
      <c r="AB38" s="634"/>
      <c r="AC38" s="634"/>
    </row>
    <row r="39" spans="1:29" ht="13.95" customHeight="1" x14ac:dyDescent="0.3">
      <c r="A39" s="510"/>
      <c r="B39" s="8"/>
      <c r="C39" s="8"/>
      <c r="D39" s="8"/>
      <c r="E39" s="8"/>
      <c r="F39" s="8"/>
      <c r="G39" s="634"/>
      <c r="H39" s="634"/>
      <c r="I39" s="634"/>
      <c r="J39" s="634"/>
      <c r="K39" s="634"/>
      <c r="L39" s="634"/>
      <c r="M39" s="634"/>
      <c r="N39" s="634"/>
      <c r="O39" s="634"/>
      <c r="P39" s="634"/>
      <c r="Q39" s="634"/>
      <c r="R39" s="634"/>
      <c r="S39" s="634"/>
      <c r="T39" s="634"/>
      <c r="U39" s="634"/>
      <c r="V39" s="634"/>
      <c r="W39" s="634"/>
      <c r="X39" s="634"/>
      <c r="Y39" s="634"/>
      <c r="Z39" s="634"/>
      <c r="AA39" s="634"/>
      <c r="AB39" s="634"/>
      <c r="AC39" s="634"/>
    </row>
    <row r="40" spans="1:29" ht="13.95" customHeight="1" x14ac:dyDescent="0.3">
      <c r="A40" s="510"/>
      <c r="B40" s="8"/>
      <c r="C40" s="8"/>
      <c r="D40" s="8"/>
      <c r="E40" s="8"/>
      <c r="F40" s="8"/>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row>
    <row r="41" spans="1:29" ht="13.95" customHeight="1" x14ac:dyDescent="0.3">
      <c r="A41" s="510"/>
      <c r="B41" s="8"/>
      <c r="C41" s="8"/>
      <c r="D41" s="8"/>
      <c r="E41" s="8"/>
      <c r="F41" s="8"/>
      <c r="G41" s="634"/>
      <c r="H41" s="634"/>
      <c r="I41" s="634"/>
      <c r="J41" s="634"/>
      <c r="K41" s="634"/>
      <c r="L41" s="634"/>
      <c r="M41" s="634"/>
      <c r="N41" s="634"/>
      <c r="O41" s="634"/>
      <c r="P41" s="634"/>
      <c r="Q41" s="634"/>
      <c r="R41" s="634"/>
      <c r="S41" s="634"/>
      <c r="T41" s="634"/>
      <c r="U41" s="634"/>
      <c r="V41" s="634"/>
      <c r="W41" s="634"/>
      <c r="X41" s="634"/>
      <c r="Y41" s="634"/>
      <c r="Z41" s="634"/>
      <c r="AA41" s="634"/>
      <c r="AB41" s="634"/>
      <c r="AC41" s="634"/>
    </row>
    <row r="42" spans="1:29" ht="13.95" customHeight="1" x14ac:dyDescent="0.3">
      <c r="A42" s="510"/>
      <c r="B42" s="8"/>
      <c r="C42" s="8"/>
      <c r="D42" s="8"/>
      <c r="E42" s="8"/>
      <c r="F42" s="8"/>
      <c r="G42" s="634"/>
      <c r="H42" s="634"/>
      <c r="I42" s="634"/>
      <c r="J42" s="634"/>
      <c r="K42" s="634"/>
      <c r="L42" s="634"/>
      <c r="M42" s="634"/>
      <c r="N42" s="634"/>
      <c r="O42" s="634"/>
      <c r="P42" s="634"/>
      <c r="Q42" s="634"/>
      <c r="R42" s="634"/>
      <c r="S42" s="634"/>
      <c r="T42" s="634"/>
      <c r="U42" s="634"/>
      <c r="V42" s="634"/>
      <c r="W42" s="634"/>
      <c r="X42" s="634"/>
      <c r="Y42" s="634"/>
      <c r="Z42" s="634"/>
      <c r="AA42" s="634"/>
      <c r="AB42" s="634"/>
      <c r="AC42" s="634"/>
    </row>
    <row r="43" spans="1:29" ht="13.95" customHeight="1" x14ac:dyDescent="0.3">
      <c r="A43" s="510"/>
      <c r="B43" s="8"/>
      <c r="C43" s="8"/>
      <c r="D43" s="8"/>
      <c r="E43" s="8"/>
      <c r="F43" s="8"/>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row>
    <row r="44" spans="1:29" ht="13.95" customHeight="1" x14ac:dyDescent="0.3">
      <c r="A44" s="510"/>
      <c r="B44" s="8"/>
      <c r="C44" s="8"/>
      <c r="D44" s="8"/>
      <c r="E44" s="8"/>
      <c r="F44" s="8"/>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row>
    <row r="45" spans="1:29" ht="13.95" customHeight="1" x14ac:dyDescent="0.3">
      <c r="A45" s="510"/>
      <c r="B45" s="8"/>
      <c r="C45" s="8"/>
      <c r="D45" s="8"/>
      <c r="E45" s="8"/>
      <c r="F45" s="8"/>
      <c r="G45" s="634"/>
      <c r="H45" s="634"/>
      <c r="I45" s="634"/>
      <c r="J45" s="634"/>
      <c r="K45" s="634"/>
      <c r="L45" s="634"/>
      <c r="M45" s="634"/>
      <c r="N45" s="634"/>
      <c r="O45" s="634"/>
      <c r="P45" s="634"/>
      <c r="Q45" s="634"/>
      <c r="R45" s="634"/>
      <c r="S45" s="634"/>
      <c r="T45" s="634"/>
      <c r="U45" s="634"/>
      <c r="V45" s="634"/>
      <c r="W45" s="634"/>
      <c r="X45" s="634"/>
      <c r="Y45" s="634"/>
      <c r="Z45" s="634"/>
      <c r="AA45" s="634"/>
      <c r="AB45" s="634"/>
      <c r="AC45" s="634"/>
    </row>
    <row r="46" spans="1:29" ht="13.95" customHeight="1" x14ac:dyDescent="0.3">
      <c r="A46" s="510"/>
      <c r="B46" s="8"/>
      <c r="C46" s="8"/>
      <c r="D46" s="8"/>
      <c r="E46" s="8"/>
      <c r="F46" s="8"/>
      <c r="G46" s="634"/>
      <c r="H46" s="634"/>
      <c r="I46" s="634"/>
      <c r="J46" s="634"/>
      <c r="K46" s="634"/>
      <c r="L46" s="634"/>
      <c r="M46" s="634"/>
      <c r="N46" s="634"/>
      <c r="O46" s="634"/>
      <c r="P46" s="634"/>
      <c r="Q46" s="634"/>
      <c r="R46" s="634"/>
      <c r="S46" s="634"/>
      <c r="T46" s="634"/>
      <c r="U46" s="634"/>
      <c r="V46" s="634"/>
      <c r="W46" s="634"/>
      <c r="X46" s="634"/>
      <c r="Y46" s="634"/>
      <c r="Z46" s="634"/>
      <c r="AA46" s="634"/>
      <c r="AB46" s="634"/>
      <c r="AC46" s="634"/>
    </row>
    <row r="47" spans="1:29" ht="13.95" customHeight="1" x14ac:dyDescent="0.3">
      <c r="A47" s="510"/>
      <c r="B47" s="8"/>
      <c r="C47" s="8"/>
      <c r="D47" s="8"/>
      <c r="E47" s="8"/>
      <c r="F47" s="8"/>
      <c r="G47" s="634"/>
      <c r="H47" s="634"/>
      <c r="I47" s="634"/>
      <c r="J47" s="634"/>
      <c r="K47" s="634"/>
      <c r="L47" s="634"/>
      <c r="M47" s="634"/>
      <c r="N47" s="634"/>
      <c r="O47" s="634"/>
      <c r="P47" s="634"/>
      <c r="Q47" s="634"/>
      <c r="R47" s="634"/>
      <c r="S47" s="634"/>
      <c r="T47" s="634"/>
      <c r="U47" s="634"/>
      <c r="V47" s="634"/>
      <c r="W47" s="634"/>
      <c r="X47" s="634"/>
      <c r="Y47" s="634"/>
      <c r="Z47" s="634"/>
      <c r="AA47" s="634"/>
      <c r="AB47" s="634"/>
      <c r="AC47" s="634"/>
    </row>
    <row r="48" spans="1:29" ht="13.95" customHeight="1" x14ac:dyDescent="0.3">
      <c r="A48" s="510"/>
      <c r="B48" s="8"/>
      <c r="C48" s="8"/>
      <c r="D48" s="8"/>
      <c r="E48" s="8"/>
      <c r="F48" s="8"/>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row>
    <row r="49" spans="1:29" ht="13.95" customHeight="1" x14ac:dyDescent="0.3">
      <c r="A49" s="510"/>
      <c r="B49" s="8"/>
      <c r="C49" s="8"/>
      <c r="D49" s="8"/>
      <c r="E49" s="8"/>
      <c r="F49" s="8"/>
      <c r="G49" s="634"/>
      <c r="H49" s="634"/>
      <c r="I49" s="634"/>
      <c r="J49" s="634"/>
      <c r="K49" s="634"/>
      <c r="L49" s="634"/>
      <c r="M49" s="634"/>
      <c r="N49" s="634"/>
      <c r="O49" s="634"/>
      <c r="P49" s="634"/>
      <c r="Q49" s="634"/>
      <c r="R49" s="634"/>
      <c r="S49" s="634"/>
      <c r="T49" s="634"/>
      <c r="U49" s="634"/>
      <c r="V49" s="634"/>
      <c r="W49" s="634"/>
      <c r="X49" s="634"/>
      <c r="Y49" s="634"/>
      <c r="Z49" s="634"/>
      <c r="AA49" s="634"/>
      <c r="AB49" s="634"/>
      <c r="AC49" s="634"/>
    </row>
    <row r="50" spans="1:29" x14ac:dyDescent="0.3">
      <c r="A50" s="510"/>
      <c r="B50" s="8"/>
      <c r="C50" s="8"/>
      <c r="D50" s="8"/>
      <c r="E50" s="8"/>
      <c r="F50" s="8"/>
      <c r="G50" s="634"/>
      <c r="H50" s="634"/>
      <c r="I50" s="634"/>
      <c r="J50" s="634"/>
      <c r="K50" s="634"/>
      <c r="L50" s="634"/>
      <c r="M50" s="634"/>
      <c r="N50" s="634"/>
      <c r="O50" s="634"/>
      <c r="P50" s="634"/>
      <c r="Q50" s="634"/>
      <c r="R50" s="634"/>
      <c r="S50" s="634"/>
      <c r="T50" s="634"/>
      <c r="U50" s="634"/>
      <c r="V50" s="634"/>
      <c r="W50" s="634"/>
      <c r="X50" s="634"/>
      <c r="Y50" s="634"/>
      <c r="Z50" s="634"/>
      <c r="AA50" s="634"/>
      <c r="AB50" s="634"/>
      <c r="AC50" s="634"/>
    </row>
    <row r="51" spans="1:29" x14ac:dyDescent="0.3">
      <c r="A51" s="510"/>
      <c r="B51" s="8"/>
      <c r="C51" s="8"/>
      <c r="D51" s="8"/>
      <c r="E51" s="8"/>
      <c r="F51" s="8"/>
      <c r="G51" s="634"/>
      <c r="H51" s="634"/>
      <c r="I51" s="634"/>
      <c r="J51" s="634"/>
      <c r="K51" s="634"/>
      <c r="L51" s="634"/>
      <c r="M51" s="634"/>
      <c r="N51" s="634"/>
      <c r="O51" s="634"/>
      <c r="P51" s="634"/>
      <c r="Q51" s="634"/>
      <c r="R51" s="634"/>
      <c r="S51" s="634"/>
      <c r="T51" s="634"/>
      <c r="U51" s="634"/>
      <c r="V51" s="634"/>
      <c r="W51" s="634"/>
      <c r="X51" s="634"/>
      <c r="Y51" s="634"/>
      <c r="Z51" s="634"/>
      <c r="AA51" s="634"/>
      <c r="AB51" s="634"/>
      <c r="AC51" s="634"/>
    </row>
    <row r="52" spans="1:29" x14ac:dyDescent="0.3">
      <c r="A52" s="1"/>
      <c r="B52" s="1"/>
      <c r="C52" s="1"/>
      <c r="D52" s="1"/>
      <c r="E52" s="1"/>
      <c r="F52" s="1"/>
      <c r="G52" s="634"/>
      <c r="H52" s="634"/>
      <c r="I52" s="634"/>
      <c r="J52" s="634"/>
      <c r="K52" s="634"/>
      <c r="L52" s="634"/>
      <c r="M52" s="634"/>
      <c r="N52" s="634"/>
      <c r="O52" s="634"/>
      <c r="P52" s="634"/>
      <c r="Q52" s="634"/>
      <c r="R52" s="634"/>
      <c r="S52" s="634"/>
      <c r="T52" s="634"/>
      <c r="U52" s="634"/>
      <c r="V52" s="634"/>
      <c r="W52" s="634"/>
      <c r="X52" s="634"/>
      <c r="Y52" s="634"/>
      <c r="Z52" s="634"/>
      <c r="AA52" s="634"/>
      <c r="AB52" s="634"/>
      <c r="AC52" s="634"/>
    </row>
    <row r="53" spans="1:29" x14ac:dyDescent="0.3">
      <c r="A53" s="1"/>
      <c r="B53" s="1"/>
      <c r="C53" s="1"/>
      <c r="D53" s="1"/>
      <c r="E53" s="1"/>
      <c r="F53" s="1"/>
      <c r="G53" s="634"/>
      <c r="H53" s="634"/>
      <c r="I53" s="634"/>
      <c r="J53" s="634"/>
      <c r="K53" s="634"/>
      <c r="L53" s="634"/>
      <c r="M53" s="634"/>
      <c r="N53" s="634"/>
      <c r="O53" s="634"/>
      <c r="P53" s="634"/>
      <c r="Q53" s="634"/>
      <c r="R53" s="634"/>
      <c r="S53" s="634"/>
      <c r="T53" s="634"/>
      <c r="U53" s="634"/>
      <c r="V53" s="634"/>
      <c r="W53" s="634"/>
      <c r="X53" s="634"/>
      <c r="Y53" s="634"/>
      <c r="Z53" s="634"/>
      <c r="AA53" s="634"/>
      <c r="AB53" s="634"/>
      <c r="AC53" s="634"/>
    </row>
    <row r="54" spans="1:29" x14ac:dyDescent="0.3">
      <c r="A54" s="1"/>
      <c r="B54" s="1"/>
      <c r="C54" s="1"/>
      <c r="D54" s="1"/>
      <c r="E54" s="1"/>
      <c r="F54" s="1"/>
      <c r="G54" s="634"/>
      <c r="H54" s="634"/>
      <c r="I54" s="634"/>
      <c r="J54" s="634"/>
      <c r="K54" s="634"/>
      <c r="L54" s="634"/>
      <c r="M54" s="634"/>
      <c r="N54" s="634"/>
      <c r="O54" s="634"/>
      <c r="P54" s="634"/>
      <c r="Q54" s="634"/>
      <c r="R54" s="634"/>
      <c r="S54" s="634"/>
      <c r="T54" s="634"/>
      <c r="U54" s="634"/>
      <c r="V54" s="634"/>
      <c r="W54" s="634"/>
      <c r="X54" s="634"/>
      <c r="Y54" s="634"/>
      <c r="Z54" s="634"/>
      <c r="AA54" s="634"/>
      <c r="AB54" s="634"/>
      <c r="AC54" s="634"/>
    </row>
    <row r="55" spans="1:29" x14ac:dyDescent="0.3">
      <c r="A55" s="1"/>
      <c r="B55" s="1"/>
      <c r="C55" s="1"/>
      <c r="D55" s="1"/>
      <c r="E55" s="1"/>
      <c r="F55" s="1"/>
      <c r="G55" s="634"/>
      <c r="H55" s="634"/>
      <c r="I55" s="634"/>
      <c r="J55" s="634"/>
      <c r="K55" s="634"/>
      <c r="L55" s="634"/>
      <c r="M55" s="634"/>
      <c r="N55" s="634"/>
      <c r="O55" s="634"/>
      <c r="P55" s="634"/>
      <c r="Q55" s="634"/>
      <c r="R55" s="634"/>
      <c r="S55" s="634"/>
      <c r="T55" s="634"/>
      <c r="U55" s="634"/>
      <c r="V55" s="634"/>
      <c r="W55" s="634"/>
      <c r="X55" s="634"/>
      <c r="Y55" s="634"/>
      <c r="Z55" s="634"/>
      <c r="AA55" s="634"/>
      <c r="AB55" s="634"/>
      <c r="AC55" s="634"/>
    </row>
    <row r="56" spans="1:29" x14ac:dyDescent="0.3">
      <c r="A56" s="1"/>
      <c r="B56" s="1"/>
      <c r="C56" s="1"/>
      <c r="D56" s="1"/>
      <c r="E56" s="1"/>
      <c r="F56" s="1"/>
      <c r="G56" s="634"/>
      <c r="H56" s="634"/>
      <c r="I56" s="634"/>
      <c r="J56" s="634"/>
      <c r="K56" s="634"/>
      <c r="L56" s="634"/>
      <c r="M56" s="634"/>
      <c r="N56" s="634"/>
      <c r="O56" s="634"/>
      <c r="P56" s="634"/>
      <c r="Q56" s="634"/>
      <c r="R56" s="634"/>
      <c r="S56" s="634"/>
      <c r="T56" s="634"/>
      <c r="U56" s="634"/>
      <c r="V56" s="634"/>
      <c r="W56" s="634"/>
      <c r="X56" s="634"/>
      <c r="Y56" s="634"/>
      <c r="Z56" s="634"/>
      <c r="AA56" s="634"/>
      <c r="AB56" s="634"/>
      <c r="AC56" s="634"/>
    </row>
    <row r="57" spans="1:29" x14ac:dyDescent="0.3">
      <c r="A57" s="1"/>
      <c r="B57" s="1"/>
      <c r="C57" s="1"/>
      <c r="D57" s="1"/>
      <c r="E57" s="1"/>
      <c r="F57" s="1"/>
      <c r="G57" s="634"/>
      <c r="H57" s="634"/>
      <c r="I57" s="634"/>
      <c r="J57" s="634"/>
      <c r="K57" s="634"/>
      <c r="L57" s="634"/>
      <c r="M57" s="634"/>
      <c r="N57" s="634"/>
      <c r="O57" s="634"/>
      <c r="P57" s="634"/>
      <c r="Q57" s="634"/>
      <c r="R57" s="634"/>
      <c r="S57" s="634"/>
      <c r="T57" s="634"/>
      <c r="U57" s="634"/>
      <c r="V57" s="634"/>
      <c r="W57" s="634"/>
      <c r="X57" s="634"/>
      <c r="Y57" s="634"/>
      <c r="Z57" s="634"/>
      <c r="AA57" s="634"/>
      <c r="AB57" s="634"/>
      <c r="AC57" s="634"/>
    </row>
    <row r="58" spans="1:29" x14ac:dyDescent="0.3">
      <c r="A58" s="1"/>
      <c r="B58" s="1"/>
      <c r="C58" s="1"/>
      <c r="D58" s="1"/>
      <c r="E58" s="1"/>
      <c r="F58" s="1"/>
      <c r="G58" s="634"/>
      <c r="H58" s="634"/>
      <c r="I58" s="634"/>
      <c r="J58" s="634"/>
      <c r="K58" s="634"/>
      <c r="L58" s="634"/>
      <c r="M58" s="634"/>
      <c r="N58" s="634"/>
      <c r="O58" s="634"/>
      <c r="P58" s="634"/>
      <c r="Q58" s="634"/>
      <c r="R58" s="634"/>
      <c r="S58" s="634"/>
      <c r="T58" s="634"/>
      <c r="U58" s="634"/>
      <c r="V58" s="634"/>
      <c r="W58" s="634"/>
      <c r="X58" s="634"/>
      <c r="Y58" s="634"/>
      <c r="Z58" s="634"/>
      <c r="AA58" s="634"/>
      <c r="AB58" s="634"/>
      <c r="AC58" s="634"/>
    </row>
    <row r="59" spans="1:29" x14ac:dyDescent="0.3">
      <c r="A59" s="1"/>
      <c r="B59" s="1"/>
      <c r="C59" s="1"/>
      <c r="D59" s="1"/>
      <c r="E59" s="1"/>
      <c r="F59" s="1"/>
      <c r="G59" s="634"/>
      <c r="H59" s="634"/>
      <c r="I59" s="634"/>
      <c r="J59" s="634"/>
      <c r="K59" s="634"/>
      <c r="L59" s="634"/>
      <c r="M59" s="634"/>
      <c r="N59" s="634"/>
      <c r="O59" s="634"/>
      <c r="P59" s="634"/>
      <c r="Q59" s="634"/>
      <c r="R59" s="634"/>
      <c r="S59" s="634"/>
      <c r="T59" s="634"/>
      <c r="U59" s="634"/>
      <c r="V59" s="634"/>
      <c r="W59" s="634"/>
      <c r="X59" s="634"/>
      <c r="Y59" s="634"/>
      <c r="Z59" s="634"/>
      <c r="AA59" s="634"/>
      <c r="AB59" s="634"/>
      <c r="AC59" s="634"/>
    </row>
    <row r="60" spans="1:29" x14ac:dyDescent="0.3">
      <c r="A60" s="1"/>
      <c r="B60" s="1"/>
      <c r="C60" s="1"/>
      <c r="D60" s="1"/>
      <c r="E60" s="1"/>
      <c r="F60" s="1"/>
      <c r="G60" s="634"/>
      <c r="H60" s="634"/>
      <c r="I60" s="634"/>
      <c r="J60" s="634"/>
      <c r="K60" s="634"/>
      <c r="L60" s="634"/>
      <c r="M60" s="634"/>
      <c r="N60" s="634"/>
      <c r="O60" s="634"/>
      <c r="P60" s="634"/>
      <c r="Q60" s="634"/>
      <c r="R60" s="634"/>
      <c r="S60" s="634"/>
      <c r="T60" s="634"/>
      <c r="U60" s="634"/>
      <c r="V60" s="634"/>
      <c r="W60" s="634"/>
      <c r="X60" s="634"/>
      <c r="Y60" s="634"/>
      <c r="Z60" s="634"/>
      <c r="AA60" s="634"/>
      <c r="AB60" s="634"/>
      <c r="AC60" s="634"/>
    </row>
    <row r="61" spans="1:29" x14ac:dyDescent="0.3">
      <c r="A61" s="1"/>
      <c r="B61" s="1"/>
      <c r="C61" s="1"/>
      <c r="D61" s="1"/>
      <c r="E61" s="1"/>
      <c r="F61" s="1"/>
      <c r="G61" s="634"/>
      <c r="H61" s="634"/>
      <c r="I61" s="634"/>
      <c r="J61" s="634"/>
      <c r="K61" s="634"/>
      <c r="L61" s="634"/>
      <c r="M61" s="634"/>
      <c r="N61" s="634"/>
      <c r="O61" s="634"/>
      <c r="P61" s="634"/>
      <c r="Q61" s="634"/>
      <c r="R61" s="634"/>
      <c r="S61" s="634"/>
      <c r="T61" s="634"/>
      <c r="U61" s="634"/>
      <c r="V61" s="634"/>
      <c r="W61" s="634"/>
      <c r="X61" s="634"/>
      <c r="Y61" s="634"/>
      <c r="Z61" s="634"/>
      <c r="AA61" s="634"/>
      <c r="AB61" s="634"/>
      <c r="AC61" s="634"/>
    </row>
    <row r="62" spans="1:29" x14ac:dyDescent="0.3">
      <c r="A62" s="1"/>
      <c r="B62" s="1"/>
      <c r="C62" s="1"/>
      <c r="D62" s="1"/>
      <c r="E62" s="1"/>
      <c r="F62" s="1"/>
      <c r="G62" s="634"/>
      <c r="H62" s="634"/>
      <c r="I62" s="634"/>
      <c r="J62" s="634"/>
      <c r="K62" s="634"/>
      <c r="L62" s="634"/>
      <c r="M62" s="634"/>
      <c r="N62" s="634"/>
      <c r="O62" s="634"/>
      <c r="P62" s="634"/>
      <c r="Q62" s="634"/>
      <c r="R62" s="634"/>
      <c r="S62" s="634"/>
      <c r="T62" s="634"/>
      <c r="U62" s="634"/>
      <c r="V62" s="634"/>
      <c r="W62" s="634"/>
      <c r="X62" s="634"/>
      <c r="Y62" s="634"/>
      <c r="Z62" s="634"/>
      <c r="AA62" s="634"/>
      <c r="AB62" s="634"/>
      <c r="AC62" s="634"/>
    </row>
    <row r="63" spans="1:29" x14ac:dyDescent="0.3">
      <c r="A63" s="1"/>
      <c r="B63" s="1"/>
      <c r="C63" s="1"/>
      <c r="D63" s="1"/>
      <c r="E63" s="1"/>
      <c r="F63" s="1"/>
      <c r="G63" s="634"/>
      <c r="H63" s="634"/>
      <c r="I63" s="634"/>
      <c r="J63" s="634"/>
      <c r="K63" s="634"/>
      <c r="L63" s="634"/>
      <c r="M63" s="634"/>
      <c r="N63" s="634"/>
      <c r="O63" s="634"/>
      <c r="P63" s="634"/>
      <c r="Q63" s="634"/>
      <c r="R63" s="634"/>
      <c r="S63" s="634"/>
      <c r="T63" s="634"/>
      <c r="U63" s="634"/>
      <c r="V63" s="634"/>
      <c r="W63" s="634"/>
      <c r="X63" s="634"/>
      <c r="Y63" s="634"/>
      <c r="Z63" s="634"/>
      <c r="AA63" s="634"/>
      <c r="AB63" s="634"/>
      <c r="AC63" s="634"/>
    </row>
    <row r="64" spans="1:29" x14ac:dyDescent="0.3">
      <c r="A64" s="1"/>
      <c r="B64" s="1"/>
      <c r="C64" s="1"/>
      <c r="D64" s="1"/>
      <c r="E64" s="1"/>
      <c r="F64" s="1"/>
      <c r="G64" s="634"/>
      <c r="H64" s="634"/>
      <c r="I64" s="634"/>
      <c r="J64" s="634"/>
      <c r="K64" s="634"/>
      <c r="L64" s="634"/>
      <c r="M64" s="634"/>
      <c r="N64" s="634"/>
      <c r="O64" s="634"/>
      <c r="P64" s="634"/>
      <c r="Q64" s="634"/>
      <c r="R64" s="634"/>
      <c r="S64" s="634"/>
      <c r="T64" s="634"/>
      <c r="U64" s="634"/>
      <c r="V64" s="634"/>
      <c r="W64" s="634"/>
      <c r="X64" s="634"/>
      <c r="Y64" s="634"/>
      <c r="Z64" s="634"/>
      <c r="AA64" s="634"/>
      <c r="AB64" s="634"/>
      <c r="AC64" s="634"/>
    </row>
    <row r="65" spans="1:29" x14ac:dyDescent="0.3">
      <c r="A65" s="1"/>
      <c r="B65" s="1"/>
      <c r="C65" s="1"/>
      <c r="D65" s="1"/>
      <c r="E65" s="1"/>
      <c r="F65" s="1"/>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1:29" x14ac:dyDescent="0.3">
      <c r="A66" s="1"/>
      <c r="B66" s="1"/>
      <c r="C66" s="1"/>
      <c r="D66" s="1"/>
      <c r="E66" s="1"/>
      <c r="F66" s="1"/>
      <c r="G66" s="634"/>
      <c r="H66" s="634"/>
      <c r="I66" s="634"/>
      <c r="J66" s="634"/>
      <c r="K66" s="634"/>
      <c r="L66" s="634"/>
      <c r="M66" s="634"/>
      <c r="N66" s="634"/>
      <c r="O66" s="634"/>
      <c r="P66" s="634"/>
      <c r="Q66" s="634"/>
      <c r="R66" s="634"/>
      <c r="S66" s="634"/>
      <c r="T66" s="634"/>
      <c r="U66" s="634"/>
      <c r="V66" s="634"/>
      <c r="W66" s="634"/>
      <c r="X66" s="634"/>
      <c r="Y66" s="634"/>
      <c r="Z66" s="634"/>
      <c r="AA66" s="634"/>
      <c r="AB66" s="634"/>
      <c r="AC66" s="634"/>
    </row>
    <row r="67" spans="1:29" x14ac:dyDescent="0.3">
      <c r="A67" s="1"/>
      <c r="B67" s="1"/>
      <c r="C67" s="1"/>
      <c r="D67" s="1"/>
      <c r="E67" s="1"/>
      <c r="F67" s="1"/>
      <c r="G67" s="634"/>
      <c r="H67" s="634"/>
      <c r="I67" s="634"/>
      <c r="J67" s="634"/>
      <c r="K67" s="634"/>
      <c r="L67" s="634"/>
      <c r="M67" s="634"/>
      <c r="N67" s="634"/>
      <c r="O67" s="634"/>
      <c r="P67" s="634"/>
      <c r="Q67" s="634"/>
      <c r="R67" s="634"/>
      <c r="S67" s="634"/>
      <c r="T67" s="634"/>
      <c r="U67" s="634"/>
      <c r="V67" s="634"/>
      <c r="W67" s="634"/>
      <c r="X67" s="634"/>
      <c r="Y67" s="634"/>
      <c r="Z67" s="634"/>
      <c r="AA67" s="634"/>
      <c r="AB67" s="634"/>
      <c r="AC67" s="634"/>
    </row>
    <row r="68" spans="1:29" x14ac:dyDescent="0.3">
      <c r="A68" s="1"/>
      <c r="B68" s="1"/>
      <c r="C68" s="1"/>
      <c r="D68" s="1"/>
      <c r="E68" s="1"/>
      <c r="F68" s="1"/>
      <c r="G68" s="634"/>
      <c r="H68" s="634"/>
      <c r="I68" s="634"/>
      <c r="J68" s="634"/>
      <c r="K68" s="634"/>
      <c r="L68" s="634"/>
      <c r="M68" s="634"/>
      <c r="N68" s="634"/>
      <c r="O68" s="634"/>
      <c r="P68" s="634"/>
      <c r="Q68" s="634"/>
      <c r="R68" s="634"/>
      <c r="S68" s="634"/>
      <c r="T68" s="634"/>
      <c r="U68" s="634"/>
      <c r="V68" s="634"/>
      <c r="W68" s="634"/>
      <c r="X68" s="634"/>
      <c r="Y68" s="634"/>
      <c r="Z68" s="634"/>
      <c r="AA68" s="634"/>
      <c r="AB68" s="634"/>
      <c r="AC68" s="634"/>
    </row>
    <row r="69" spans="1:29" x14ac:dyDescent="0.3">
      <c r="A69" s="1"/>
      <c r="B69" s="1"/>
      <c r="C69" s="1"/>
      <c r="D69" s="1"/>
      <c r="E69" s="1"/>
      <c r="F69" s="1"/>
      <c r="G69" s="634"/>
      <c r="H69" s="634"/>
      <c r="I69" s="634"/>
      <c r="J69" s="634"/>
      <c r="K69" s="634"/>
      <c r="L69" s="634"/>
      <c r="M69" s="634"/>
      <c r="N69" s="634"/>
      <c r="O69" s="634"/>
      <c r="P69" s="634"/>
      <c r="Q69" s="634"/>
      <c r="R69" s="634"/>
      <c r="S69" s="634"/>
      <c r="T69" s="634"/>
      <c r="U69" s="634"/>
      <c r="V69" s="634"/>
      <c r="W69" s="634"/>
      <c r="X69" s="634"/>
      <c r="Y69" s="634"/>
      <c r="Z69" s="634"/>
      <c r="AA69" s="634"/>
      <c r="AB69" s="634"/>
      <c r="AC69" s="634"/>
    </row>
    <row r="70" spans="1:29" x14ac:dyDescent="0.3">
      <c r="A70" s="1"/>
      <c r="B70" s="1"/>
      <c r="C70" s="1"/>
      <c r="D70" s="1"/>
      <c r="E70" s="1"/>
      <c r="F70" s="1"/>
      <c r="G70" s="634"/>
      <c r="H70" s="634"/>
      <c r="I70" s="634"/>
      <c r="J70" s="634"/>
      <c r="K70" s="634"/>
      <c r="L70" s="634"/>
      <c r="M70" s="634"/>
      <c r="N70" s="634"/>
      <c r="O70" s="634"/>
      <c r="P70" s="634"/>
      <c r="Q70" s="634"/>
      <c r="R70" s="634"/>
      <c r="S70" s="634"/>
      <c r="T70" s="634"/>
      <c r="U70" s="634"/>
      <c r="V70" s="634"/>
      <c r="W70" s="634"/>
      <c r="X70" s="634"/>
      <c r="Y70" s="634"/>
      <c r="Z70" s="634"/>
      <c r="AA70" s="634"/>
      <c r="AB70" s="634"/>
      <c r="AC70" s="634"/>
    </row>
    <row r="71" spans="1:29" x14ac:dyDescent="0.3">
      <c r="A71" s="1"/>
      <c r="B71" s="1"/>
      <c r="C71" s="1"/>
      <c r="D71" s="1"/>
      <c r="E71" s="1"/>
      <c r="F71" s="1"/>
      <c r="G71" s="634"/>
      <c r="H71" s="634"/>
      <c r="I71" s="634"/>
      <c r="J71" s="634"/>
      <c r="K71" s="634"/>
      <c r="L71" s="634"/>
      <c r="M71" s="634"/>
      <c r="N71" s="634"/>
      <c r="O71" s="634"/>
      <c r="P71" s="634"/>
      <c r="Q71" s="634"/>
      <c r="R71" s="634"/>
      <c r="S71" s="634"/>
      <c r="T71" s="634"/>
      <c r="U71" s="634"/>
      <c r="V71" s="634"/>
      <c r="W71" s="634"/>
      <c r="X71" s="634"/>
      <c r="Y71" s="634"/>
      <c r="Z71" s="634"/>
      <c r="AA71" s="634"/>
      <c r="AB71" s="634"/>
      <c r="AC71" s="634"/>
    </row>
    <row r="72" spans="1:29" x14ac:dyDescent="0.3">
      <c r="A72" s="1"/>
      <c r="B72" s="1"/>
      <c r="C72" s="1"/>
      <c r="D72" s="1"/>
      <c r="E72" s="1"/>
      <c r="F72" s="1"/>
      <c r="G72" s="634"/>
      <c r="H72" s="634"/>
      <c r="I72" s="634"/>
      <c r="J72" s="634"/>
      <c r="K72" s="634"/>
      <c r="L72" s="634"/>
      <c r="M72" s="634"/>
      <c r="N72" s="634"/>
      <c r="O72" s="634"/>
      <c r="P72" s="634"/>
      <c r="Q72" s="634"/>
      <c r="R72" s="634"/>
      <c r="S72" s="634"/>
      <c r="T72" s="634"/>
      <c r="U72" s="634"/>
      <c r="V72" s="634"/>
      <c r="W72" s="634"/>
      <c r="X72" s="634"/>
      <c r="Y72" s="634"/>
      <c r="Z72" s="634"/>
      <c r="AA72" s="634"/>
      <c r="AB72" s="634"/>
      <c r="AC72" s="634"/>
    </row>
    <row r="73" spans="1:29" x14ac:dyDescent="0.3">
      <c r="A73" s="1"/>
      <c r="B73" s="1"/>
      <c r="C73" s="1"/>
      <c r="D73" s="1"/>
      <c r="E73" s="1"/>
      <c r="F73" s="1"/>
      <c r="G73" s="634"/>
      <c r="H73" s="634"/>
      <c r="I73" s="634"/>
      <c r="J73" s="634"/>
      <c r="K73" s="634"/>
      <c r="L73" s="634"/>
      <c r="M73" s="634"/>
      <c r="N73" s="634"/>
      <c r="O73" s="634"/>
      <c r="P73" s="634"/>
      <c r="Q73" s="634"/>
      <c r="R73" s="634"/>
      <c r="S73" s="634"/>
      <c r="T73" s="634"/>
      <c r="U73" s="634"/>
      <c r="V73" s="634"/>
      <c r="W73" s="634"/>
      <c r="X73" s="634"/>
      <c r="Y73" s="634"/>
      <c r="Z73" s="634"/>
      <c r="AA73" s="634"/>
      <c r="AB73" s="634"/>
      <c r="AC73" s="634"/>
    </row>
    <row r="74" spans="1:29" x14ac:dyDescent="0.3">
      <c r="A74" s="1"/>
      <c r="B74" s="1"/>
      <c r="C74" s="1"/>
      <c r="D74" s="1"/>
      <c r="E74" s="1"/>
      <c r="F74" s="1"/>
      <c r="G74" s="634"/>
      <c r="H74" s="634"/>
      <c r="I74" s="634"/>
      <c r="J74" s="634"/>
      <c r="K74" s="634"/>
      <c r="L74" s="634"/>
      <c r="M74" s="634"/>
      <c r="N74" s="634"/>
      <c r="O74" s="634"/>
      <c r="P74" s="634"/>
      <c r="Q74" s="634"/>
      <c r="R74" s="634"/>
      <c r="S74" s="634"/>
      <c r="T74" s="634"/>
      <c r="U74" s="634"/>
      <c r="V74" s="634"/>
      <c r="W74" s="634"/>
      <c r="X74" s="634"/>
      <c r="Y74" s="634"/>
      <c r="Z74" s="634"/>
      <c r="AA74" s="634"/>
      <c r="AB74" s="634"/>
      <c r="AC74" s="634"/>
    </row>
    <row r="75" spans="1:29" x14ac:dyDescent="0.3">
      <c r="A75" s="1"/>
      <c r="B75" s="1"/>
      <c r="C75" s="1"/>
      <c r="D75" s="1"/>
      <c r="E75" s="1"/>
      <c r="F75" s="1"/>
      <c r="G75" s="634"/>
      <c r="H75" s="634"/>
      <c r="I75" s="634"/>
      <c r="J75" s="634"/>
      <c r="K75" s="634"/>
      <c r="L75" s="634"/>
      <c r="M75" s="634"/>
      <c r="N75" s="634"/>
      <c r="O75" s="634"/>
      <c r="P75" s="634"/>
      <c r="Q75" s="634"/>
      <c r="R75" s="634"/>
      <c r="S75" s="634"/>
      <c r="T75" s="634"/>
      <c r="U75" s="634"/>
      <c r="V75" s="634"/>
      <c r="W75" s="634"/>
      <c r="X75" s="634"/>
      <c r="Y75" s="634"/>
      <c r="Z75" s="634"/>
      <c r="AA75" s="634"/>
      <c r="AB75" s="634"/>
      <c r="AC75" s="634"/>
    </row>
    <row r="76" spans="1:29" x14ac:dyDescent="0.3">
      <c r="A76" s="1"/>
      <c r="B76" s="1"/>
      <c r="C76" s="1"/>
      <c r="D76" s="1"/>
      <c r="E76" s="1"/>
      <c r="F76" s="1"/>
      <c r="G76" s="634"/>
      <c r="H76" s="634"/>
      <c r="I76" s="634"/>
      <c r="J76" s="634"/>
      <c r="K76" s="634"/>
      <c r="L76" s="634"/>
      <c r="M76" s="634"/>
      <c r="N76" s="634"/>
      <c r="O76" s="634"/>
      <c r="P76" s="634"/>
      <c r="Q76" s="634"/>
      <c r="R76" s="634"/>
      <c r="S76" s="634"/>
      <c r="T76" s="634"/>
      <c r="U76" s="634"/>
      <c r="V76" s="634"/>
      <c r="W76" s="634"/>
      <c r="X76" s="634"/>
      <c r="Y76" s="634"/>
      <c r="Z76" s="634"/>
      <c r="AA76" s="634"/>
      <c r="AB76" s="634"/>
      <c r="AC76" s="634"/>
    </row>
    <row r="77" spans="1:29" x14ac:dyDescent="0.3">
      <c r="A77" s="1"/>
      <c r="B77" s="1"/>
      <c r="C77" s="1"/>
      <c r="D77" s="1"/>
      <c r="E77" s="1"/>
      <c r="F77" s="1"/>
      <c r="G77" s="634"/>
      <c r="H77" s="634"/>
      <c r="I77" s="634"/>
      <c r="J77" s="634"/>
      <c r="K77" s="634"/>
      <c r="L77" s="634"/>
      <c r="M77" s="634"/>
      <c r="N77" s="634"/>
      <c r="O77" s="634"/>
      <c r="P77" s="634"/>
      <c r="Q77" s="634"/>
      <c r="R77" s="634"/>
      <c r="S77" s="634"/>
      <c r="T77" s="634"/>
      <c r="U77" s="634"/>
      <c r="V77" s="634"/>
      <c r="W77" s="634"/>
      <c r="X77" s="634"/>
      <c r="Y77" s="634"/>
      <c r="Z77" s="634"/>
      <c r="AA77" s="634"/>
      <c r="AB77" s="634"/>
      <c r="AC77" s="634"/>
    </row>
    <row r="78" spans="1:29" x14ac:dyDescent="0.3">
      <c r="A78" s="1"/>
      <c r="B78" s="1"/>
      <c r="C78" s="1"/>
      <c r="D78" s="1"/>
      <c r="E78" s="1"/>
      <c r="F78" s="1"/>
      <c r="G78" s="634"/>
      <c r="H78" s="634"/>
      <c r="I78" s="634"/>
      <c r="J78" s="634"/>
      <c r="K78" s="634"/>
      <c r="L78" s="634"/>
      <c r="M78" s="634"/>
      <c r="N78" s="634"/>
      <c r="O78" s="634"/>
      <c r="P78" s="634"/>
      <c r="Q78" s="634"/>
      <c r="R78" s="634"/>
      <c r="S78" s="634"/>
      <c r="T78" s="634"/>
      <c r="U78" s="634"/>
      <c r="V78" s="634"/>
      <c r="W78" s="634"/>
      <c r="X78" s="634"/>
      <c r="Y78" s="634"/>
      <c r="Z78" s="634"/>
      <c r="AA78" s="634"/>
      <c r="AB78" s="634"/>
      <c r="AC78" s="634"/>
    </row>
    <row r="79" spans="1:29" x14ac:dyDescent="0.3">
      <c r="A79" s="1"/>
      <c r="B79" s="1"/>
      <c r="C79" s="1"/>
      <c r="D79" s="1"/>
      <c r="E79" s="1"/>
      <c r="F79" s="1"/>
      <c r="G79" s="634"/>
      <c r="H79" s="634"/>
      <c r="I79" s="634"/>
      <c r="J79" s="634"/>
      <c r="K79" s="634"/>
      <c r="L79" s="634"/>
      <c r="M79" s="634"/>
      <c r="N79" s="634"/>
      <c r="O79" s="634"/>
      <c r="P79" s="634"/>
      <c r="Q79" s="634"/>
      <c r="R79" s="634"/>
      <c r="S79" s="634"/>
      <c r="T79" s="634"/>
      <c r="U79" s="634"/>
      <c r="V79" s="634"/>
      <c r="W79" s="634"/>
      <c r="X79" s="634"/>
      <c r="Y79" s="634"/>
      <c r="Z79" s="634"/>
      <c r="AA79" s="634"/>
      <c r="AB79" s="634"/>
      <c r="AC79" s="634"/>
    </row>
    <row r="80" spans="1:29" x14ac:dyDescent="0.3">
      <c r="A80" s="1"/>
      <c r="B80" s="1"/>
      <c r="C80" s="1"/>
      <c r="D80" s="1"/>
      <c r="E80" s="1"/>
      <c r="F80" s="1"/>
      <c r="G80" s="634"/>
      <c r="H80" s="634"/>
      <c r="I80" s="634"/>
      <c r="J80" s="634"/>
      <c r="K80" s="634"/>
      <c r="L80" s="634"/>
      <c r="M80" s="634"/>
      <c r="N80" s="634"/>
      <c r="O80" s="634"/>
      <c r="P80" s="634"/>
      <c r="Q80" s="634"/>
      <c r="R80" s="634"/>
      <c r="S80" s="634"/>
      <c r="T80" s="634"/>
      <c r="U80" s="634"/>
      <c r="V80" s="634"/>
      <c r="W80" s="634"/>
      <c r="X80" s="634"/>
      <c r="Y80" s="634"/>
      <c r="Z80" s="634"/>
      <c r="AA80" s="634"/>
      <c r="AB80" s="634"/>
      <c r="AC80" s="634"/>
    </row>
    <row r="81" spans="1:29" x14ac:dyDescent="0.3">
      <c r="A81" s="1"/>
      <c r="B81" s="1"/>
      <c r="C81" s="1"/>
      <c r="D81" s="1"/>
      <c r="E81" s="1"/>
      <c r="F81" s="1"/>
      <c r="G81" s="634"/>
      <c r="H81" s="634"/>
      <c r="I81" s="634"/>
      <c r="J81" s="634"/>
      <c r="K81" s="634"/>
      <c r="L81" s="634"/>
      <c r="M81" s="634"/>
      <c r="N81" s="634"/>
      <c r="O81" s="634"/>
      <c r="P81" s="634"/>
      <c r="Q81" s="634"/>
      <c r="R81" s="634"/>
      <c r="S81" s="634"/>
      <c r="T81" s="634"/>
      <c r="U81" s="634"/>
      <c r="V81" s="634"/>
      <c r="W81" s="634"/>
      <c r="X81" s="634"/>
      <c r="Y81" s="634"/>
      <c r="Z81" s="634"/>
      <c r="AA81" s="634"/>
      <c r="AB81" s="634"/>
      <c r="AC81" s="634"/>
    </row>
    <row r="82" spans="1:29" x14ac:dyDescent="0.3">
      <c r="A82" s="1"/>
      <c r="B82" s="1"/>
      <c r="C82" s="1"/>
      <c r="D82" s="1"/>
      <c r="E82" s="1"/>
      <c r="F82" s="1"/>
      <c r="G82" s="634"/>
      <c r="H82" s="634"/>
      <c r="I82" s="634"/>
      <c r="J82" s="634"/>
      <c r="K82" s="634"/>
      <c r="L82" s="634"/>
      <c r="M82" s="634"/>
      <c r="N82" s="634"/>
      <c r="O82" s="634"/>
      <c r="P82" s="634"/>
      <c r="Q82" s="634"/>
      <c r="R82" s="634"/>
      <c r="S82" s="634"/>
      <c r="T82" s="634"/>
      <c r="U82" s="634"/>
      <c r="V82" s="634"/>
      <c r="W82" s="634"/>
      <c r="X82" s="634"/>
      <c r="Y82" s="634"/>
      <c r="Z82" s="634"/>
      <c r="AA82" s="634"/>
      <c r="AB82" s="634"/>
      <c r="AC82" s="634"/>
    </row>
    <row r="83" spans="1:29" x14ac:dyDescent="0.3">
      <c r="A83" s="1"/>
      <c r="B83" s="1"/>
      <c r="C83" s="1"/>
      <c r="D83" s="1"/>
      <c r="E83" s="1"/>
      <c r="F83" s="1"/>
      <c r="G83" s="634"/>
      <c r="H83" s="634"/>
      <c r="I83" s="634"/>
      <c r="J83" s="634"/>
      <c r="K83" s="634"/>
      <c r="L83" s="634"/>
      <c r="M83" s="634"/>
      <c r="N83" s="634"/>
      <c r="O83" s="634"/>
      <c r="P83" s="634"/>
      <c r="Q83" s="634"/>
      <c r="R83" s="634"/>
      <c r="S83" s="634"/>
      <c r="T83" s="634"/>
      <c r="U83" s="634"/>
      <c r="V83" s="634"/>
      <c r="W83" s="634"/>
      <c r="X83" s="634"/>
      <c r="Y83" s="634"/>
      <c r="Z83" s="634"/>
      <c r="AA83" s="634"/>
      <c r="AB83" s="634"/>
      <c r="AC83" s="634"/>
    </row>
    <row r="84" spans="1:29" x14ac:dyDescent="0.3">
      <c r="A84" s="1"/>
      <c r="B84" s="1"/>
      <c r="C84" s="1"/>
      <c r="D84" s="1"/>
      <c r="E84" s="1"/>
      <c r="F84" s="1"/>
      <c r="G84" s="634"/>
      <c r="H84" s="634"/>
      <c r="I84" s="634"/>
      <c r="J84" s="634"/>
      <c r="K84" s="634"/>
      <c r="L84" s="634"/>
      <c r="M84" s="634"/>
      <c r="N84" s="634"/>
      <c r="O84" s="634"/>
      <c r="P84" s="634"/>
      <c r="Q84" s="634"/>
      <c r="R84" s="634"/>
      <c r="S84" s="634"/>
      <c r="T84" s="634"/>
      <c r="U84" s="634"/>
      <c r="V84" s="634"/>
      <c r="W84" s="634"/>
      <c r="X84" s="634"/>
      <c r="Y84" s="634"/>
      <c r="Z84" s="634"/>
      <c r="AA84" s="634"/>
      <c r="AB84" s="634"/>
      <c r="AC84" s="634"/>
    </row>
    <row r="85" spans="1:29" x14ac:dyDescent="0.3">
      <c r="A85" s="1"/>
      <c r="B85" s="1"/>
      <c r="C85" s="1"/>
      <c r="D85" s="1"/>
      <c r="E85" s="1"/>
      <c r="F85" s="1"/>
      <c r="G85" s="634"/>
      <c r="H85" s="634"/>
      <c r="I85" s="634"/>
      <c r="J85" s="634"/>
      <c r="K85" s="634"/>
      <c r="L85" s="634"/>
      <c r="M85" s="634"/>
      <c r="N85" s="634"/>
      <c r="O85" s="634"/>
      <c r="P85" s="634"/>
      <c r="Q85" s="634"/>
      <c r="R85" s="634"/>
      <c r="S85" s="634"/>
      <c r="T85" s="634"/>
      <c r="U85" s="634"/>
      <c r="V85" s="634"/>
      <c r="W85" s="634"/>
      <c r="X85" s="634"/>
      <c r="Y85" s="634"/>
      <c r="Z85" s="634"/>
      <c r="AA85" s="634"/>
      <c r="AB85" s="634"/>
      <c r="AC85" s="634"/>
    </row>
    <row r="86" spans="1:29" x14ac:dyDescent="0.3">
      <c r="A86" s="1"/>
      <c r="B86" s="1"/>
      <c r="C86" s="1"/>
      <c r="D86" s="1"/>
      <c r="E86" s="1"/>
      <c r="F86" s="1"/>
      <c r="G86" s="634"/>
      <c r="H86" s="634"/>
      <c r="I86" s="634"/>
      <c r="J86" s="634"/>
      <c r="K86" s="634"/>
      <c r="L86" s="634"/>
      <c r="M86" s="634"/>
      <c r="N86" s="634"/>
      <c r="O86" s="634"/>
      <c r="P86" s="634"/>
      <c r="Q86" s="634"/>
      <c r="R86" s="634"/>
      <c r="S86" s="634"/>
      <c r="T86" s="634"/>
      <c r="U86" s="634"/>
      <c r="V86" s="634"/>
      <c r="W86" s="634"/>
      <c r="X86" s="634"/>
      <c r="Y86" s="634"/>
      <c r="Z86" s="634"/>
      <c r="AA86" s="634"/>
      <c r="AB86" s="634"/>
      <c r="AC86" s="634"/>
    </row>
    <row r="87" spans="1:29" x14ac:dyDescent="0.3">
      <c r="A87" s="1"/>
      <c r="B87" s="1"/>
      <c r="C87" s="1"/>
      <c r="D87" s="1"/>
      <c r="E87" s="1"/>
      <c r="F87" s="1"/>
      <c r="G87" s="634"/>
      <c r="H87" s="634"/>
      <c r="I87" s="634"/>
      <c r="J87" s="634"/>
      <c r="K87" s="634"/>
      <c r="L87" s="634"/>
      <c r="M87" s="634"/>
      <c r="N87" s="634"/>
      <c r="O87" s="634"/>
      <c r="P87" s="634"/>
      <c r="Q87" s="634"/>
      <c r="R87" s="634"/>
      <c r="S87" s="634"/>
      <c r="T87" s="634"/>
      <c r="U87" s="634"/>
      <c r="V87" s="634"/>
      <c r="W87" s="634"/>
      <c r="X87" s="634"/>
      <c r="Y87" s="634"/>
      <c r="Z87" s="634"/>
      <c r="AA87" s="634"/>
      <c r="AB87" s="634"/>
      <c r="AC87" s="634"/>
    </row>
    <row r="88" spans="1:29" x14ac:dyDescent="0.3">
      <c r="A88" s="1"/>
      <c r="B88" s="1"/>
      <c r="C88" s="1"/>
      <c r="D88" s="1"/>
      <c r="E88" s="1"/>
      <c r="F88" s="1"/>
      <c r="G88" s="634"/>
      <c r="H88" s="634"/>
      <c r="I88" s="634"/>
      <c r="J88" s="634"/>
      <c r="K88" s="634"/>
      <c r="L88" s="634"/>
      <c r="M88" s="634"/>
      <c r="N88" s="634"/>
      <c r="O88" s="634"/>
      <c r="P88" s="634"/>
      <c r="Q88" s="634"/>
      <c r="R88" s="634"/>
      <c r="S88" s="634"/>
      <c r="T88" s="634"/>
      <c r="U88" s="634"/>
      <c r="V88" s="634"/>
      <c r="W88" s="634"/>
      <c r="X88" s="634"/>
      <c r="Y88" s="634"/>
      <c r="Z88" s="634"/>
      <c r="AA88" s="634"/>
      <c r="AB88" s="634"/>
      <c r="AC88" s="634"/>
    </row>
    <row r="89" spans="1:29" x14ac:dyDescent="0.3">
      <c r="A89" s="1"/>
      <c r="B89" s="1"/>
      <c r="C89" s="1"/>
      <c r="D89" s="1"/>
      <c r="E89" s="1"/>
      <c r="F89" s="1"/>
      <c r="G89" s="634"/>
      <c r="H89" s="634"/>
      <c r="I89" s="634"/>
      <c r="J89" s="634"/>
      <c r="K89" s="634"/>
      <c r="L89" s="634"/>
      <c r="M89" s="634"/>
      <c r="N89" s="634"/>
      <c r="O89" s="634"/>
      <c r="P89" s="634"/>
      <c r="Q89" s="634"/>
      <c r="R89" s="634"/>
      <c r="S89" s="634"/>
      <c r="T89" s="634"/>
      <c r="U89" s="634"/>
      <c r="V89" s="634"/>
      <c r="W89" s="634"/>
      <c r="X89" s="634"/>
      <c r="Y89" s="634"/>
      <c r="Z89" s="634"/>
      <c r="AA89" s="634"/>
      <c r="AB89" s="634"/>
      <c r="AC89" s="634"/>
    </row>
    <row r="90" spans="1:29" x14ac:dyDescent="0.3">
      <c r="A90" s="1"/>
      <c r="B90" s="1"/>
      <c r="C90" s="1"/>
      <c r="D90" s="1"/>
      <c r="E90" s="1"/>
      <c r="F90" s="1"/>
      <c r="G90" s="634"/>
      <c r="H90" s="634"/>
      <c r="I90" s="634"/>
      <c r="J90" s="634"/>
      <c r="K90" s="634"/>
      <c r="L90" s="634"/>
      <c r="M90" s="634"/>
      <c r="N90" s="634"/>
      <c r="O90" s="634"/>
      <c r="P90" s="634"/>
      <c r="Q90" s="634"/>
      <c r="R90" s="634"/>
      <c r="S90" s="634"/>
      <c r="T90" s="634"/>
      <c r="U90" s="634"/>
      <c r="V90" s="634"/>
      <c r="W90" s="634"/>
      <c r="X90" s="634"/>
      <c r="Y90" s="634"/>
      <c r="Z90" s="634"/>
      <c r="AA90" s="634"/>
      <c r="AB90" s="634"/>
      <c r="AC90" s="634"/>
    </row>
    <row r="91" spans="1:29" x14ac:dyDescent="0.3">
      <c r="A91" s="1"/>
      <c r="B91" s="1"/>
      <c r="C91" s="1"/>
      <c r="D91" s="1"/>
      <c r="E91" s="1"/>
      <c r="F91" s="1"/>
      <c r="G91" s="634"/>
      <c r="H91" s="634"/>
      <c r="I91" s="634"/>
      <c r="J91" s="634"/>
      <c r="K91" s="634"/>
      <c r="L91" s="634"/>
      <c r="M91" s="634"/>
      <c r="N91" s="634"/>
      <c r="O91" s="634"/>
      <c r="P91" s="634"/>
      <c r="Q91" s="634"/>
      <c r="R91" s="634"/>
      <c r="S91" s="634"/>
      <c r="T91" s="634"/>
      <c r="U91" s="634"/>
      <c r="V91" s="634"/>
      <c r="W91" s="634"/>
      <c r="X91" s="634"/>
      <c r="Y91" s="634"/>
      <c r="Z91" s="634"/>
      <c r="AA91" s="634"/>
      <c r="AB91" s="634"/>
      <c r="AC91" s="634"/>
    </row>
    <row r="92" spans="1:29" x14ac:dyDescent="0.3">
      <c r="A92" s="1"/>
      <c r="B92" s="1"/>
      <c r="C92" s="1"/>
      <c r="D92" s="1"/>
      <c r="E92" s="1"/>
      <c r="F92" s="1"/>
      <c r="G92" s="634"/>
      <c r="H92" s="634"/>
      <c r="I92" s="634"/>
      <c r="J92" s="634"/>
      <c r="K92" s="634"/>
      <c r="L92" s="634"/>
      <c r="M92" s="634"/>
      <c r="N92" s="634"/>
      <c r="O92" s="634"/>
      <c r="P92" s="634"/>
      <c r="Q92" s="634"/>
      <c r="R92" s="634"/>
      <c r="S92" s="634"/>
      <c r="T92" s="634"/>
      <c r="U92" s="634"/>
      <c r="V92" s="634"/>
      <c r="W92" s="634"/>
      <c r="X92" s="634"/>
      <c r="Y92" s="634"/>
      <c r="Z92" s="634"/>
      <c r="AA92" s="634"/>
      <c r="AB92" s="634"/>
      <c r="AC92" s="634"/>
    </row>
    <row r="93" spans="1:29" x14ac:dyDescent="0.3">
      <c r="A93" s="1"/>
      <c r="B93" s="1"/>
      <c r="C93" s="1"/>
      <c r="D93" s="1"/>
      <c r="E93" s="1"/>
      <c r="F93" s="1"/>
      <c r="G93" s="634"/>
      <c r="H93" s="634"/>
      <c r="I93" s="634"/>
      <c r="J93" s="634"/>
      <c r="K93" s="634"/>
      <c r="L93" s="634"/>
      <c r="M93" s="634"/>
      <c r="N93" s="634"/>
      <c r="O93" s="634"/>
      <c r="P93" s="634"/>
      <c r="Q93" s="634"/>
      <c r="R93" s="634"/>
      <c r="S93" s="634"/>
      <c r="T93" s="634"/>
      <c r="U93" s="634"/>
      <c r="V93" s="634"/>
      <c r="W93" s="634"/>
      <c r="X93" s="634"/>
      <c r="Y93" s="634"/>
      <c r="Z93" s="634"/>
      <c r="AA93" s="634"/>
      <c r="AB93" s="634"/>
      <c r="AC93" s="634"/>
    </row>
    <row r="94" spans="1:29" x14ac:dyDescent="0.3">
      <c r="A94" s="1"/>
      <c r="B94" s="1"/>
      <c r="C94" s="1"/>
      <c r="D94" s="1"/>
      <c r="E94" s="1"/>
      <c r="F94" s="1"/>
      <c r="G94" s="634"/>
      <c r="H94" s="634"/>
      <c r="I94" s="634"/>
      <c r="J94" s="634"/>
      <c r="K94" s="634"/>
      <c r="L94" s="634"/>
      <c r="M94" s="634"/>
      <c r="N94" s="634"/>
      <c r="O94" s="634"/>
      <c r="P94" s="634"/>
      <c r="Q94" s="634"/>
      <c r="R94" s="634"/>
      <c r="S94" s="634"/>
      <c r="T94" s="634"/>
      <c r="U94" s="634"/>
      <c r="V94" s="634"/>
      <c r="W94" s="634"/>
      <c r="X94" s="634"/>
      <c r="Y94" s="634"/>
      <c r="Z94" s="634"/>
      <c r="AA94" s="634"/>
      <c r="AB94" s="634"/>
      <c r="AC94" s="634"/>
    </row>
    <row r="95" spans="1:29" x14ac:dyDescent="0.3">
      <c r="A95" s="1"/>
      <c r="B95" s="1"/>
      <c r="C95" s="1"/>
      <c r="D95" s="1"/>
      <c r="E95" s="1"/>
      <c r="F95" s="1"/>
      <c r="G95" s="634"/>
      <c r="H95" s="634"/>
      <c r="I95" s="634"/>
      <c r="J95" s="634"/>
      <c r="K95" s="634"/>
      <c r="L95" s="634"/>
      <c r="M95" s="634"/>
      <c r="N95" s="634"/>
      <c r="O95" s="634"/>
      <c r="P95" s="634"/>
      <c r="Q95" s="634"/>
      <c r="R95" s="634"/>
      <c r="S95" s="634"/>
      <c r="T95" s="634"/>
      <c r="U95" s="634"/>
      <c r="V95" s="634"/>
      <c r="W95" s="634"/>
      <c r="X95" s="634"/>
      <c r="Y95" s="634"/>
      <c r="Z95" s="634"/>
      <c r="AA95" s="634"/>
      <c r="AB95" s="634"/>
      <c r="AC95" s="634"/>
    </row>
    <row r="96" spans="1:29" x14ac:dyDescent="0.3">
      <c r="A96" s="1"/>
      <c r="B96" s="1"/>
      <c r="C96" s="1"/>
      <c r="D96" s="1"/>
      <c r="E96" s="1"/>
      <c r="F96" s="1"/>
      <c r="G96" s="634"/>
      <c r="H96" s="634"/>
      <c r="I96" s="634"/>
      <c r="J96" s="634"/>
      <c r="K96" s="634"/>
      <c r="L96" s="634"/>
      <c r="M96" s="634"/>
      <c r="N96" s="634"/>
      <c r="O96" s="634"/>
      <c r="P96" s="634"/>
      <c r="Q96" s="634"/>
      <c r="R96" s="634"/>
      <c r="S96" s="634"/>
      <c r="T96" s="634"/>
      <c r="U96" s="634"/>
      <c r="V96" s="634"/>
      <c r="W96" s="634"/>
      <c r="X96" s="634"/>
      <c r="Y96" s="634"/>
      <c r="Z96" s="634"/>
      <c r="AA96" s="634"/>
      <c r="AB96" s="634"/>
      <c r="AC96" s="634"/>
    </row>
    <row r="97" spans="1:29" x14ac:dyDescent="0.3">
      <c r="A97" s="1"/>
      <c r="B97" s="1"/>
      <c r="C97" s="1"/>
      <c r="D97" s="1"/>
      <c r="E97" s="1"/>
      <c r="F97" s="1"/>
      <c r="G97" s="634"/>
      <c r="H97" s="634"/>
      <c r="I97" s="634"/>
      <c r="J97" s="634"/>
      <c r="K97" s="634"/>
      <c r="L97" s="634"/>
      <c r="M97" s="634"/>
      <c r="N97" s="634"/>
      <c r="O97" s="634"/>
      <c r="P97" s="634"/>
      <c r="Q97" s="634"/>
      <c r="R97" s="634"/>
      <c r="S97" s="634"/>
      <c r="T97" s="634"/>
      <c r="U97" s="634"/>
      <c r="V97" s="634"/>
      <c r="W97" s="634"/>
      <c r="X97" s="634"/>
      <c r="Y97" s="634"/>
      <c r="Z97" s="634"/>
      <c r="AA97" s="634"/>
      <c r="AB97" s="634"/>
      <c r="AC97" s="634"/>
    </row>
    <row r="98" spans="1:29" x14ac:dyDescent="0.3">
      <c r="A98" s="1"/>
      <c r="B98" s="1"/>
      <c r="C98" s="1"/>
      <c r="D98" s="1"/>
      <c r="E98" s="1"/>
      <c r="F98" s="1"/>
      <c r="G98" s="634"/>
      <c r="H98" s="634"/>
      <c r="I98" s="634"/>
      <c r="J98" s="634"/>
      <c r="K98" s="634"/>
      <c r="L98" s="634"/>
      <c r="M98" s="634"/>
      <c r="N98" s="634"/>
      <c r="O98" s="634"/>
      <c r="P98" s="634"/>
      <c r="Q98" s="634"/>
      <c r="R98" s="634"/>
      <c r="S98" s="634"/>
      <c r="T98" s="634"/>
      <c r="U98" s="634"/>
      <c r="V98" s="634"/>
      <c r="W98" s="634"/>
      <c r="X98" s="634"/>
      <c r="Y98" s="634"/>
      <c r="Z98" s="634"/>
      <c r="AA98" s="634"/>
      <c r="AB98" s="634"/>
      <c r="AC98" s="634"/>
    </row>
    <row r="99" spans="1:29" x14ac:dyDescent="0.3">
      <c r="A99" s="1"/>
      <c r="B99" s="1"/>
      <c r="C99" s="1"/>
      <c r="D99" s="1"/>
      <c r="E99" s="1"/>
      <c r="F99" s="1"/>
      <c r="G99" s="634"/>
      <c r="H99" s="634"/>
      <c r="I99" s="634"/>
      <c r="J99" s="634"/>
      <c r="K99" s="634"/>
      <c r="L99" s="634"/>
      <c r="M99" s="634"/>
      <c r="N99" s="634"/>
      <c r="O99" s="634"/>
      <c r="P99" s="634"/>
      <c r="Q99" s="634"/>
      <c r="R99" s="634"/>
      <c r="S99" s="634"/>
      <c r="T99" s="634"/>
      <c r="U99" s="634"/>
      <c r="V99" s="634"/>
      <c r="W99" s="634"/>
      <c r="X99" s="634"/>
      <c r="Y99" s="634"/>
      <c r="Z99" s="634"/>
      <c r="AA99" s="634"/>
      <c r="AB99" s="634"/>
      <c r="AC99" s="634"/>
    </row>
    <row r="100" spans="1:29" x14ac:dyDescent="0.3">
      <c r="A100" s="1"/>
      <c r="B100" s="1"/>
      <c r="C100" s="1"/>
      <c r="D100" s="1"/>
      <c r="E100" s="1"/>
      <c r="F100" s="1"/>
      <c r="G100" s="634"/>
      <c r="H100" s="634"/>
      <c r="I100" s="634"/>
      <c r="J100" s="634"/>
      <c r="K100" s="634"/>
      <c r="L100" s="634"/>
      <c r="M100" s="634"/>
      <c r="N100" s="634"/>
      <c r="O100" s="634"/>
      <c r="P100" s="634"/>
      <c r="Q100" s="634"/>
      <c r="R100" s="634"/>
      <c r="S100" s="634"/>
      <c r="T100" s="634"/>
      <c r="U100" s="634"/>
      <c r="V100" s="634"/>
      <c r="W100" s="634"/>
      <c r="X100" s="634"/>
      <c r="Y100" s="634"/>
      <c r="Z100" s="634"/>
      <c r="AA100" s="634"/>
      <c r="AB100" s="634"/>
      <c r="AC100" s="634"/>
    </row>
    <row r="101" spans="1:29" x14ac:dyDescent="0.3">
      <c r="A101" s="1"/>
      <c r="B101" s="1"/>
      <c r="C101" s="1"/>
      <c r="D101" s="1"/>
      <c r="E101" s="1"/>
      <c r="F101" s="1"/>
      <c r="G101" s="634"/>
      <c r="H101" s="634"/>
      <c r="I101" s="634"/>
      <c r="J101" s="634"/>
      <c r="K101" s="634"/>
      <c r="L101" s="634"/>
      <c r="M101" s="634"/>
      <c r="N101" s="634"/>
      <c r="O101" s="634"/>
      <c r="P101" s="634"/>
      <c r="Q101" s="634"/>
      <c r="R101" s="634"/>
      <c r="S101" s="634"/>
      <c r="T101" s="634"/>
      <c r="U101" s="634"/>
      <c r="V101" s="634"/>
      <c r="W101" s="634"/>
      <c r="X101" s="634"/>
      <c r="Y101" s="634"/>
      <c r="Z101" s="634"/>
      <c r="AA101" s="634"/>
      <c r="AB101" s="634"/>
      <c r="AC101" s="634"/>
    </row>
    <row r="102" spans="1:29" x14ac:dyDescent="0.3">
      <c r="A102" s="1"/>
      <c r="B102" s="1"/>
      <c r="C102" s="1"/>
      <c r="D102" s="1"/>
      <c r="E102" s="1"/>
      <c r="F102" s="1"/>
      <c r="G102" s="634"/>
      <c r="H102" s="634"/>
      <c r="I102" s="634"/>
      <c r="J102" s="634"/>
      <c r="K102" s="634"/>
      <c r="L102" s="634"/>
      <c r="M102" s="634"/>
      <c r="N102" s="634"/>
      <c r="O102" s="634"/>
      <c r="P102" s="634"/>
      <c r="Q102" s="634"/>
      <c r="R102" s="634"/>
      <c r="S102" s="634"/>
      <c r="T102" s="634"/>
      <c r="U102" s="634"/>
      <c r="V102" s="634"/>
      <c r="W102" s="634"/>
      <c r="X102" s="634"/>
      <c r="Y102" s="634"/>
      <c r="Z102" s="634"/>
      <c r="AA102" s="634"/>
      <c r="AB102" s="634"/>
      <c r="AC102" s="634"/>
    </row>
    <row r="103" spans="1:29" x14ac:dyDescent="0.3">
      <c r="A103" s="1"/>
      <c r="B103" s="1"/>
      <c r="C103" s="1"/>
      <c r="D103" s="1"/>
      <c r="E103" s="1"/>
      <c r="F103" s="1"/>
      <c r="G103" s="634"/>
      <c r="H103" s="634"/>
      <c r="I103" s="634"/>
      <c r="J103" s="634"/>
      <c r="K103" s="634"/>
      <c r="L103" s="634"/>
      <c r="M103" s="634"/>
      <c r="N103" s="634"/>
      <c r="O103" s="634"/>
      <c r="P103" s="634"/>
      <c r="Q103" s="634"/>
      <c r="R103" s="634"/>
      <c r="S103" s="634"/>
      <c r="T103" s="634"/>
      <c r="U103" s="634"/>
      <c r="V103" s="634"/>
      <c r="W103" s="634"/>
      <c r="X103" s="634"/>
      <c r="Y103" s="634"/>
      <c r="Z103" s="634"/>
      <c r="AA103" s="634"/>
      <c r="AB103" s="634"/>
      <c r="AC103" s="634"/>
    </row>
    <row r="104" spans="1:29" x14ac:dyDescent="0.3">
      <c r="A104" s="1"/>
      <c r="B104" s="1"/>
      <c r="C104" s="1"/>
      <c r="D104" s="1"/>
      <c r="E104" s="1"/>
      <c r="F104" s="1"/>
      <c r="G104" s="634"/>
      <c r="H104" s="634"/>
      <c r="I104" s="634"/>
      <c r="J104" s="634"/>
      <c r="K104" s="634"/>
      <c r="L104" s="634"/>
      <c r="M104" s="634"/>
      <c r="N104" s="634"/>
      <c r="O104" s="634"/>
      <c r="P104" s="634"/>
      <c r="Q104" s="634"/>
      <c r="R104" s="634"/>
      <c r="S104" s="634"/>
      <c r="T104" s="634"/>
      <c r="U104" s="634"/>
      <c r="V104" s="634"/>
      <c r="W104" s="634"/>
      <c r="X104" s="634"/>
      <c r="Y104" s="634"/>
      <c r="Z104" s="634"/>
      <c r="AA104" s="634"/>
      <c r="AB104" s="634"/>
      <c r="AC104" s="634"/>
    </row>
    <row r="105" spans="1:29" x14ac:dyDescent="0.3">
      <c r="A105" s="1"/>
      <c r="B105" s="1"/>
      <c r="C105" s="1"/>
      <c r="D105" s="1"/>
      <c r="E105" s="1"/>
      <c r="F105" s="1"/>
      <c r="G105" s="634"/>
      <c r="H105" s="634"/>
      <c r="I105" s="634"/>
      <c r="J105" s="634"/>
      <c r="K105" s="634"/>
      <c r="L105" s="634"/>
      <c r="M105" s="634"/>
      <c r="N105" s="634"/>
      <c r="O105" s="634"/>
      <c r="P105" s="634"/>
      <c r="Q105" s="634"/>
      <c r="R105" s="634"/>
      <c r="S105" s="634"/>
      <c r="T105" s="634"/>
      <c r="U105" s="634"/>
      <c r="V105" s="634"/>
      <c r="W105" s="634"/>
      <c r="X105" s="634"/>
      <c r="Y105" s="634"/>
      <c r="Z105" s="634"/>
      <c r="AA105" s="634"/>
      <c r="AB105" s="634"/>
      <c r="AC105" s="634"/>
    </row>
    <row r="106" spans="1:29" x14ac:dyDescent="0.3">
      <c r="A106" s="1"/>
      <c r="B106" s="1"/>
      <c r="C106" s="1"/>
      <c r="D106" s="1"/>
      <c r="E106" s="1"/>
      <c r="F106" s="1"/>
      <c r="G106" s="634"/>
      <c r="H106" s="634"/>
      <c r="I106" s="634"/>
      <c r="J106" s="634"/>
      <c r="K106" s="634"/>
      <c r="L106" s="634"/>
      <c r="M106" s="634"/>
      <c r="N106" s="634"/>
      <c r="O106" s="634"/>
      <c r="P106" s="634"/>
      <c r="Q106" s="634"/>
      <c r="R106" s="634"/>
      <c r="S106" s="634"/>
      <c r="T106" s="634"/>
      <c r="U106" s="634"/>
      <c r="V106" s="634"/>
      <c r="W106" s="634"/>
      <c r="X106" s="634"/>
      <c r="Y106" s="634"/>
      <c r="Z106" s="634"/>
      <c r="AA106" s="634"/>
      <c r="AB106" s="634"/>
      <c r="AC106" s="634"/>
    </row>
    <row r="107" spans="1:29" x14ac:dyDescent="0.3">
      <c r="A107" s="1"/>
      <c r="B107" s="1"/>
      <c r="C107" s="1"/>
      <c r="D107" s="1"/>
      <c r="E107" s="1"/>
      <c r="F107" s="1"/>
      <c r="G107" s="634"/>
      <c r="H107" s="634"/>
      <c r="I107" s="634"/>
      <c r="J107" s="634"/>
      <c r="K107" s="634"/>
      <c r="L107" s="634"/>
      <c r="M107" s="634"/>
      <c r="N107" s="634"/>
      <c r="O107" s="634"/>
      <c r="P107" s="634"/>
      <c r="Q107" s="634"/>
      <c r="R107" s="634"/>
      <c r="S107" s="634"/>
      <c r="T107" s="634"/>
      <c r="U107" s="634"/>
      <c r="V107" s="634"/>
      <c r="W107" s="634"/>
      <c r="X107" s="634"/>
      <c r="Y107" s="634"/>
      <c r="Z107" s="634"/>
      <c r="AA107" s="634"/>
      <c r="AB107" s="634"/>
      <c r="AC107" s="634"/>
    </row>
    <row r="114" spans="5:5" x14ac:dyDescent="0.3">
      <c r="E114" s="2" t="s">
        <v>57</v>
      </c>
    </row>
  </sheetData>
  <sheetProtection formatCells="0" formatColumns="0" formatRows="0" insertColumns="0" insertRows="0" insertHyperlinks="0" deleteColumns="0" deleteRows="0" sort="0" autoFilter="0" pivotTables="0"/>
  <dataConsolidate/>
  <mergeCells count="9">
    <mergeCell ref="B37:C37"/>
    <mergeCell ref="A1:AC1"/>
    <mergeCell ref="B2:F2"/>
    <mergeCell ref="C3:E3"/>
    <mergeCell ref="B34:C34"/>
    <mergeCell ref="B35:C35"/>
    <mergeCell ref="B36:C36"/>
    <mergeCell ref="G2:AC107"/>
    <mergeCell ref="A2:A51"/>
  </mergeCells>
  <pageMargins left="0.7" right="0.7" top="0.75" bottom="0.75" header="0.3" footer="0.3"/>
  <pageSetup paperSize="9" scale="6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4FC2-BC87-4A50-B1D0-C0D1FCBA2C60}">
  <sheetPr codeName="Sayfa45"/>
  <dimension ref="A1:AE131"/>
  <sheetViews>
    <sheetView zoomScaleNormal="100" workbookViewId="0">
      <selection activeCell="B1" sqref="B1:R3"/>
    </sheetView>
  </sheetViews>
  <sheetFormatPr defaultColWidth="8.88671875" defaultRowHeight="14.4" x14ac:dyDescent="0.3"/>
  <cols>
    <col min="1" max="1" width="3.6640625" style="2" customWidth="1"/>
    <col min="2" max="2" width="24.6640625" style="2" customWidth="1"/>
    <col min="3" max="30" width="11.109375" style="2" customWidth="1"/>
    <col min="31" max="16384" width="8.88671875" style="2"/>
  </cols>
  <sheetData>
    <row r="1" spans="1:31" x14ac:dyDescent="0.3">
      <c r="A1" s="132"/>
      <c r="B1" s="637" t="s">
        <v>277</v>
      </c>
      <c r="C1" s="637"/>
      <c r="D1" s="637"/>
      <c r="E1" s="637"/>
      <c r="F1" s="637"/>
      <c r="G1" s="637"/>
      <c r="H1" s="637"/>
      <c r="I1" s="637"/>
      <c r="J1" s="637"/>
      <c r="K1" s="637"/>
      <c r="L1" s="637"/>
      <c r="M1" s="637"/>
      <c r="N1" s="637"/>
      <c r="O1" s="637"/>
      <c r="P1" s="637"/>
      <c r="Q1" s="637"/>
      <c r="R1" s="637"/>
      <c r="S1" s="133"/>
      <c r="T1" s="133"/>
      <c r="U1" s="133"/>
      <c r="V1" s="133"/>
      <c r="W1" s="133"/>
      <c r="X1" s="133"/>
      <c r="Y1" s="133"/>
      <c r="Z1" s="132"/>
      <c r="AA1" s="132"/>
      <c r="AB1" s="132"/>
      <c r="AC1" s="132"/>
      <c r="AD1" s="132"/>
      <c r="AE1" s="134"/>
    </row>
    <row r="2" spans="1:31" x14ac:dyDescent="0.3">
      <c r="A2" s="132"/>
      <c r="B2" s="637"/>
      <c r="C2" s="637"/>
      <c r="D2" s="637"/>
      <c r="E2" s="637"/>
      <c r="F2" s="637"/>
      <c r="G2" s="637"/>
      <c r="H2" s="637"/>
      <c r="I2" s="637"/>
      <c r="J2" s="637"/>
      <c r="K2" s="637"/>
      <c r="L2" s="637"/>
      <c r="M2" s="637"/>
      <c r="N2" s="637"/>
      <c r="O2" s="637"/>
      <c r="P2" s="637"/>
      <c r="Q2" s="637"/>
      <c r="R2" s="637"/>
      <c r="S2" s="133"/>
      <c r="T2" s="133"/>
      <c r="U2" s="133"/>
      <c r="V2" s="133"/>
      <c r="W2" s="133"/>
      <c r="X2" s="133"/>
      <c r="Y2" s="133"/>
      <c r="Z2" s="132"/>
      <c r="AA2" s="132"/>
      <c r="AB2" s="132"/>
      <c r="AC2" s="132"/>
      <c r="AD2" s="132"/>
      <c r="AE2" s="134"/>
    </row>
    <row r="3" spans="1:31" x14ac:dyDescent="0.3">
      <c r="A3" s="132"/>
      <c r="B3" s="636"/>
      <c r="C3" s="636"/>
      <c r="D3" s="636"/>
      <c r="E3" s="636"/>
      <c r="F3" s="636"/>
      <c r="G3" s="636"/>
      <c r="H3" s="636"/>
      <c r="I3" s="636"/>
      <c r="J3" s="636"/>
      <c r="K3" s="636"/>
      <c r="L3" s="636"/>
      <c r="M3" s="636"/>
      <c r="N3" s="636"/>
      <c r="O3" s="636"/>
      <c r="P3" s="636"/>
      <c r="Q3" s="636"/>
      <c r="R3" s="636"/>
      <c r="S3" s="133"/>
      <c r="T3" s="133"/>
      <c r="U3" s="133"/>
      <c r="V3" s="133"/>
      <c r="W3" s="133"/>
      <c r="X3" s="133"/>
      <c r="Y3" s="133"/>
      <c r="Z3" s="132"/>
      <c r="AA3" s="132"/>
      <c r="AB3" s="132"/>
      <c r="AC3" s="132"/>
      <c r="AD3" s="132"/>
      <c r="AE3" s="134"/>
    </row>
    <row r="4" spans="1:31" x14ac:dyDescent="0.3">
      <c r="A4" s="134"/>
      <c r="B4" s="135" t="s">
        <v>69</v>
      </c>
      <c r="C4" s="135" t="s">
        <v>102</v>
      </c>
      <c r="D4" s="135" t="s">
        <v>104</v>
      </c>
      <c r="E4" s="135" t="s">
        <v>103</v>
      </c>
      <c r="F4" s="136" t="s">
        <v>105</v>
      </c>
      <c r="G4" s="136" t="s">
        <v>106</v>
      </c>
      <c r="H4" s="137" t="s">
        <v>107</v>
      </c>
      <c r="I4" s="137" t="s">
        <v>112</v>
      </c>
      <c r="J4" s="136" t="s">
        <v>108</v>
      </c>
      <c r="K4" s="136" t="s">
        <v>113</v>
      </c>
      <c r="L4" s="137" t="s">
        <v>109</v>
      </c>
      <c r="M4" s="137" t="s">
        <v>114</v>
      </c>
      <c r="N4" s="136" t="s">
        <v>110</v>
      </c>
      <c r="O4" s="136" t="s">
        <v>115</v>
      </c>
      <c r="P4" s="137" t="s">
        <v>123</v>
      </c>
      <c r="Q4" s="137" t="s">
        <v>116</v>
      </c>
      <c r="R4" s="136" t="s">
        <v>124</v>
      </c>
      <c r="S4" s="136" t="s">
        <v>117</v>
      </c>
      <c r="T4" s="137" t="s">
        <v>125</v>
      </c>
      <c r="U4" s="137" t="s">
        <v>118</v>
      </c>
      <c r="V4" s="136" t="s">
        <v>126</v>
      </c>
      <c r="W4" s="136" t="s">
        <v>119</v>
      </c>
      <c r="X4" s="137" t="s">
        <v>127</v>
      </c>
      <c r="Y4" s="137" t="s">
        <v>120</v>
      </c>
      <c r="Z4" s="136" t="s">
        <v>128</v>
      </c>
      <c r="AA4" s="136" t="s">
        <v>121</v>
      </c>
      <c r="AB4" s="137" t="s">
        <v>129</v>
      </c>
      <c r="AC4" s="137" t="s">
        <v>122</v>
      </c>
      <c r="AD4" s="136" t="s">
        <v>111</v>
      </c>
      <c r="AE4" s="134"/>
    </row>
    <row r="5" spans="1:31" x14ac:dyDescent="0.3">
      <c r="A5" s="134"/>
      <c r="B5" s="138" t="str">
        <f>AYARLAR!O22</f>
        <v>Borç 1</v>
      </c>
      <c r="C5" s="138">
        <f>AYARLAR!Q22</f>
        <v>0</v>
      </c>
      <c r="D5" s="139">
        <f>SUMIF(ONCEKIYIL!$O$8:$O$102,B5,ONCEKIYIL!$P$8:$P$102)</f>
        <v>0</v>
      </c>
      <c r="E5" s="139">
        <f>C5-D5</f>
        <v>0</v>
      </c>
      <c r="F5" s="140">
        <f>SUMIF(OCAK!$O$8:$O$102,B5,OCAK!$P$8:$P$102)</f>
        <v>0</v>
      </c>
      <c r="G5" s="140">
        <f>C5-SUM(D5,F5)</f>
        <v>0</v>
      </c>
      <c r="H5" s="141">
        <f>SUMIF(ŞUBAT!$O$8:$O$102,B5,ŞUBAT!$P$8:$P$102)</f>
        <v>0</v>
      </c>
      <c r="I5" s="141">
        <f>C5-SUM(D5,F5,H5)</f>
        <v>0</v>
      </c>
      <c r="J5" s="142">
        <f>SUMIF(MART!$O$8:$O$102,B5,MART!$P$8:$P$102)</f>
        <v>0</v>
      </c>
      <c r="K5" s="142">
        <f>C5-SUM(D5,F5,H5,J5)</f>
        <v>0</v>
      </c>
      <c r="L5" s="143">
        <f>SUMIF(NİSAN!$O$8:$O$102,B5,NİSAN!$P$8:$P$102)</f>
        <v>0</v>
      </c>
      <c r="M5" s="143">
        <f>C5-SUM(D5,F5,H5,J5,L5)</f>
        <v>0</v>
      </c>
      <c r="N5" s="144">
        <f>SUMIF(MAYIS!$O$8:$O$102,B5,MAYIS!$P$8:$P$102)</f>
        <v>0</v>
      </c>
      <c r="O5" s="144">
        <f>C5-SUM(D5,F5,H5,J5,L5,N5)</f>
        <v>0</v>
      </c>
      <c r="P5" s="145">
        <f>SUMIF(HAZİRAN!$O$8:$O$102,B5,HAZİRAN!$P$8:$P$102)</f>
        <v>0</v>
      </c>
      <c r="Q5" s="145">
        <f>C5-SUM(D5,F5,H5,J5,L5,N5,P5)</f>
        <v>0</v>
      </c>
      <c r="R5" s="146">
        <f>SUMIF(TEMMUZ!$O$8:$O$102,B5,TEMMUZ!$P$8:$P$102)</f>
        <v>0</v>
      </c>
      <c r="S5" s="146">
        <f>C5-SUM(D5,F5,H5,J5,L5,N5,P5,R5)</f>
        <v>0</v>
      </c>
      <c r="T5" s="147">
        <f>SUMIF(AĞUSTOS!$O$8:$O$102,B5,AĞUSTOS!$P$8:$P$102)</f>
        <v>0</v>
      </c>
      <c r="U5" s="147">
        <f>C5-SUM(D5,F5,H5,J5,L5,N5,P5,R5,T5)</f>
        <v>0</v>
      </c>
      <c r="V5" s="148">
        <f>SUMIF(EYLÜL!$O$8:$O$102,B5,EYLÜL!$P$8:$P$102)</f>
        <v>0</v>
      </c>
      <c r="W5" s="148">
        <f>C5-SUM(D5,F5,H5,J5,L5,N5,P5,R5,T5,V5)</f>
        <v>0</v>
      </c>
      <c r="X5" s="149">
        <f>SUMIF(EKİM!$O$8:$O$102,B5,EKİM!$P$8:$P$102)</f>
        <v>0</v>
      </c>
      <c r="Y5" s="149">
        <f>C5-SUM(D5,F5,H5,J5,L5,N5,P5,R5,T5,V5,X5)</f>
        <v>0</v>
      </c>
      <c r="Z5" s="150">
        <f>SUMIF(KASIM!$O$8:$O$102,B5,KASIM!$P$8:$P$102)</f>
        <v>0</v>
      </c>
      <c r="AA5" s="150">
        <f>C5-SUM(D5,F5,H5,J5,L5,N5,P5,R5,T5,V5,X5,Z5)</f>
        <v>0</v>
      </c>
      <c r="AB5" s="151">
        <f>SUMIF(ARALIK!$O$8:$O$102,B5,ARALIK!$P$8:$P$102)</f>
        <v>0</v>
      </c>
      <c r="AC5" s="151">
        <f>C5-SUM(D5,F5,H5,J5,L5,N5,P5,R5,T5,V5,X5,Z5,AB5)</f>
        <v>0</v>
      </c>
      <c r="AD5" s="152"/>
      <c r="AE5" s="134"/>
    </row>
    <row r="6" spans="1:31" x14ac:dyDescent="0.3">
      <c r="A6" s="134"/>
      <c r="B6" s="138" t="str">
        <f>AYARLAR!O23</f>
        <v>Borç 2</v>
      </c>
      <c r="C6" s="138">
        <f>AYARLAR!Q23</f>
        <v>0</v>
      </c>
      <c r="D6" s="139">
        <f>SUMIF(ONCEKIYIL!$O$8:$O$102,B6,ONCEKIYIL!$P$8:$P$102)</f>
        <v>0</v>
      </c>
      <c r="E6" s="139">
        <f t="shared" ref="E6:E7" si="0">C6-D6</f>
        <v>0</v>
      </c>
      <c r="F6" s="140">
        <f>SUMIF(OCAK!$O$8:$O$102,B6,OCAK!$P$8:$P$102)</f>
        <v>0</v>
      </c>
      <c r="G6" s="140">
        <f>C6-SUM(D6,F6)</f>
        <v>0</v>
      </c>
      <c r="H6" s="141">
        <f>SUMIF(ŞUBAT!$O$8:$O$102,B6,ŞUBAT!$P$8:$P$102)</f>
        <v>0</v>
      </c>
      <c r="I6" s="141">
        <f t="shared" ref="I6:I7" si="1">C6-SUM(D6,F6,H6)</f>
        <v>0</v>
      </c>
      <c r="J6" s="142">
        <f>SUMIF(MART!$O$8:$O$102,B6,MART!$P$8:$P$102)</f>
        <v>0</v>
      </c>
      <c r="K6" s="142">
        <f t="shared" ref="K6:K7" si="2">C6-SUM(D6,F6,H6,J6)</f>
        <v>0</v>
      </c>
      <c r="L6" s="143">
        <f>SUMIF(NİSAN!$O$8:$O$102,B6,NİSAN!$P$8:$P$102)</f>
        <v>0</v>
      </c>
      <c r="M6" s="143">
        <f t="shared" ref="M6:M7" si="3">C6-SUM(D6,F6,H6,J6,L6)</f>
        <v>0</v>
      </c>
      <c r="N6" s="144">
        <f>SUMIF(MAYIS!$O$8:$O$102,B6,MAYIS!$P$8:$P$102)</f>
        <v>0</v>
      </c>
      <c r="O6" s="144">
        <f t="shared" ref="O6:O7" si="4">C6-SUM(D6,F6,H6,J6,L6,N6)</f>
        <v>0</v>
      </c>
      <c r="P6" s="145">
        <f>SUMIF(HAZİRAN!$O$8:$O$102,B6,HAZİRAN!$P$8:$P$102)</f>
        <v>0</v>
      </c>
      <c r="Q6" s="145">
        <f t="shared" ref="Q6:Q7" si="5">C6-SUM(D6,F6,H6,J6,L6,N6,P6)</f>
        <v>0</v>
      </c>
      <c r="R6" s="146">
        <f>SUMIF(TEMMUZ!$O$8:$O$102,B6,TEMMUZ!$P$8:$P$102)</f>
        <v>0</v>
      </c>
      <c r="S6" s="146">
        <f t="shared" ref="S6:S7" si="6">C6-SUM(D6,F6,H6,J6,L6,N6,P6,R6)</f>
        <v>0</v>
      </c>
      <c r="T6" s="147">
        <f>SUMIF(AĞUSTOS!$O$8:$O$102,B6,AĞUSTOS!$P$8:$P$102)</f>
        <v>0</v>
      </c>
      <c r="U6" s="147">
        <f t="shared" ref="U6:U7" si="7">C6-SUM(D6,F6,H6,J6,L6,N6,P6,R6,T6)</f>
        <v>0</v>
      </c>
      <c r="V6" s="148">
        <f>SUMIF(EYLÜL!$O$8:$O$102,B6,EYLÜL!$P$8:$P$102)</f>
        <v>0</v>
      </c>
      <c r="W6" s="148">
        <f t="shared" ref="W6:W7" si="8">C6-SUM(D6,F6,H6,J6,L6,N6,P6,R6,T6,V6)</f>
        <v>0</v>
      </c>
      <c r="X6" s="149">
        <f>SUMIF(EKİM!$O$8:$O$102,B6,EKİM!$P$8:$P$102)</f>
        <v>0</v>
      </c>
      <c r="Y6" s="149">
        <f t="shared" ref="Y6:Y7" si="9">C6-SUM(D6,F6,H6,J6,L6,N6,P6,R6,T6,V6,X6)</f>
        <v>0</v>
      </c>
      <c r="Z6" s="150">
        <f>SUMIF(KASIM!$O$8:$O$102,B6,KASIM!$P$8:$P$102)</f>
        <v>0</v>
      </c>
      <c r="AA6" s="150">
        <f t="shared" ref="AA6:AA7" si="10">C6-SUM(D6,F6,H6,J6,L6,N6,P6,R6,T6,V6,X6,Z6)</f>
        <v>0</v>
      </c>
      <c r="AB6" s="151">
        <f>SUMIF(ARALIK!$O$8:$O$102,B6,ARALIK!$P$8:$P$102)</f>
        <v>0</v>
      </c>
      <c r="AC6" s="151">
        <f t="shared" ref="AC6:AC7" si="11">C6-SUM(D6,F6,H6,J6,L6,N6,P6,R6,T6,V6,X6,Z6,AB6)</f>
        <v>0</v>
      </c>
      <c r="AD6" s="152"/>
      <c r="AE6" s="134"/>
    </row>
    <row r="7" spans="1:31" x14ac:dyDescent="0.3">
      <c r="A7" s="134"/>
      <c r="B7" s="138" t="str">
        <f>AYARLAR!O24</f>
        <v>Borç 3</v>
      </c>
      <c r="C7" s="138">
        <f>AYARLAR!Q24</f>
        <v>0</v>
      </c>
      <c r="D7" s="139">
        <f>SUMIF(ONCEKIYIL!$O$8:$O$102,B7,ONCEKIYIL!$P$8:$P$102)</f>
        <v>0</v>
      </c>
      <c r="E7" s="139">
        <f t="shared" si="0"/>
        <v>0</v>
      </c>
      <c r="F7" s="140">
        <f>SUMIF(OCAK!$O$8:$O$102,B7,OCAK!$P$8:$P$102)</f>
        <v>0</v>
      </c>
      <c r="G7" s="140">
        <f t="shared" ref="G7:G54" si="12">C7-SUM(D7,F7)</f>
        <v>0</v>
      </c>
      <c r="H7" s="141">
        <f>SUMIF(ŞUBAT!$O$8:$O$102,B7,ŞUBAT!$P$8:$P$102)</f>
        <v>0</v>
      </c>
      <c r="I7" s="141">
        <f t="shared" si="1"/>
        <v>0</v>
      </c>
      <c r="J7" s="142">
        <f>SUMIF(MART!$O$8:$O$102,B7,MART!$P$8:$P$102)</f>
        <v>0</v>
      </c>
      <c r="K7" s="142">
        <f t="shared" si="2"/>
        <v>0</v>
      </c>
      <c r="L7" s="143">
        <f>SUMIF(NİSAN!$O$8:$O$102,B7,NİSAN!$P$8:$P$102)</f>
        <v>0</v>
      </c>
      <c r="M7" s="143">
        <f t="shared" si="3"/>
        <v>0</v>
      </c>
      <c r="N7" s="144">
        <f>SUMIF(MAYIS!$O$8:$O$102,B7,MAYIS!$P$8:$P$102)</f>
        <v>0</v>
      </c>
      <c r="O7" s="144">
        <f t="shared" si="4"/>
        <v>0</v>
      </c>
      <c r="P7" s="145">
        <f>SUMIF(HAZİRAN!$O$8:$O$102,B7,HAZİRAN!$P$8:$P$102)</f>
        <v>0</v>
      </c>
      <c r="Q7" s="145">
        <f t="shared" si="5"/>
        <v>0</v>
      </c>
      <c r="R7" s="146">
        <f>SUMIF(TEMMUZ!$O$8:$O$102,B7,TEMMUZ!$P$8:$P$102)</f>
        <v>0</v>
      </c>
      <c r="S7" s="146">
        <f t="shared" si="6"/>
        <v>0</v>
      </c>
      <c r="T7" s="147">
        <f>SUMIF(AĞUSTOS!$O$8:$O$102,B7,AĞUSTOS!$P$8:$P$102)</f>
        <v>0</v>
      </c>
      <c r="U7" s="147">
        <f t="shared" si="7"/>
        <v>0</v>
      </c>
      <c r="V7" s="148">
        <f>SUMIF(EYLÜL!$O$8:$O$102,B7,EYLÜL!$P$8:$P$102)</f>
        <v>0</v>
      </c>
      <c r="W7" s="148">
        <f t="shared" si="8"/>
        <v>0</v>
      </c>
      <c r="X7" s="149">
        <f>SUMIF(EKİM!$O$8:$O$102,B7,EKİM!$P$8:$P$102)</f>
        <v>0</v>
      </c>
      <c r="Y7" s="149">
        <f t="shared" si="9"/>
        <v>0</v>
      </c>
      <c r="Z7" s="150">
        <f>SUMIF(KASIM!$O$8:$O$102,B7,KASIM!$P$8:$P$102)</f>
        <v>0</v>
      </c>
      <c r="AA7" s="150">
        <f t="shared" si="10"/>
        <v>0</v>
      </c>
      <c r="AB7" s="151">
        <f>SUMIF(ARALIK!$O$8:$O$102,B7,ARALIK!$P$8:$P$102)</f>
        <v>0</v>
      </c>
      <c r="AC7" s="151">
        <f t="shared" si="11"/>
        <v>0</v>
      </c>
      <c r="AD7" s="152"/>
      <c r="AE7" s="134"/>
    </row>
    <row r="8" spans="1:31" x14ac:dyDescent="0.3">
      <c r="A8" s="134"/>
      <c r="B8" s="138" t="str">
        <f>AYARLAR!O25</f>
        <v>Borç 4</v>
      </c>
      <c r="C8" s="138">
        <f>AYARLAR!Q25</f>
        <v>0</v>
      </c>
      <c r="D8" s="139">
        <f>SUMIF(ONCEKIYIL!$O$8:$O$102,B8,ONCEKIYIL!$P$8:$P$102)</f>
        <v>0</v>
      </c>
      <c r="E8" s="139">
        <f t="shared" ref="E8:E54" si="13">C8-D8</f>
        <v>0</v>
      </c>
      <c r="F8" s="140">
        <f>SUMIF(OCAK!$O$8:$O$102,B8,OCAK!$P$8:$P$102)</f>
        <v>0</v>
      </c>
      <c r="G8" s="140">
        <f t="shared" si="12"/>
        <v>0</v>
      </c>
      <c r="H8" s="141">
        <f>SUMIF(ŞUBAT!$O$8:$O$102,B8,ŞUBAT!$P$8:$P$102)</f>
        <v>0</v>
      </c>
      <c r="I8" s="141">
        <f t="shared" ref="I8:I54" si="14">C8-SUM(D8,F8,H8)</f>
        <v>0</v>
      </c>
      <c r="J8" s="142">
        <f>SUMIF(MART!$O$8:$O$102,B8,MART!$P$8:$P$102)</f>
        <v>0</v>
      </c>
      <c r="K8" s="142">
        <f t="shared" ref="K8:K54" si="15">C8-SUM(D8,F8,H8,J8)</f>
        <v>0</v>
      </c>
      <c r="L8" s="143">
        <f>SUMIF(NİSAN!$O$8:$O$102,B8,NİSAN!$P$8:$P$102)</f>
        <v>0</v>
      </c>
      <c r="M8" s="143">
        <f t="shared" ref="M8:M54" si="16">C8-SUM(D8,F8,H8,J8,L8)</f>
        <v>0</v>
      </c>
      <c r="N8" s="144">
        <f>SUMIF(MAYIS!$O$8:$O$102,B8,MAYIS!$P$8:$P$102)</f>
        <v>0</v>
      </c>
      <c r="O8" s="144">
        <f t="shared" ref="O8:O54" si="17">C8-SUM(D8,F8,H8,J8,L8,N8)</f>
        <v>0</v>
      </c>
      <c r="P8" s="145">
        <f>SUMIF(HAZİRAN!$O$8:$O$102,B8,HAZİRAN!$P$8:$P$102)</f>
        <v>0</v>
      </c>
      <c r="Q8" s="145">
        <f t="shared" ref="Q8:Q54" si="18">C8-SUM(D8,F8,H8,J8,L8,N8,P8)</f>
        <v>0</v>
      </c>
      <c r="R8" s="146">
        <f>SUMIF(TEMMUZ!$O$8:$O$102,B8,TEMMUZ!$P$8:$P$102)</f>
        <v>0</v>
      </c>
      <c r="S8" s="146">
        <f t="shared" ref="S8:S54" si="19">C8-SUM(D8,F8,H8,J8,L8,N8,P8,R8)</f>
        <v>0</v>
      </c>
      <c r="T8" s="147">
        <f>SUMIF(AĞUSTOS!$O$8:$O$102,B8,AĞUSTOS!$P$8:$P$102)</f>
        <v>0</v>
      </c>
      <c r="U8" s="147">
        <f t="shared" ref="U8:U54" si="20">C8-SUM(D8,F8,H8,J8,L8,N8,P8,R8,T8)</f>
        <v>0</v>
      </c>
      <c r="V8" s="148">
        <f>SUMIF(EYLÜL!$O$8:$O$102,B8,EYLÜL!$P$8:$P$102)</f>
        <v>0</v>
      </c>
      <c r="W8" s="148">
        <f t="shared" ref="W8:W54" si="21">C8-SUM(D8,F8,H8,J8,L8,N8,P8,R8,T8,V8)</f>
        <v>0</v>
      </c>
      <c r="X8" s="149">
        <f>SUMIF(EKİM!$O$8:$O$102,B8,EKİM!$P$8:$P$102)</f>
        <v>0</v>
      </c>
      <c r="Y8" s="149">
        <f t="shared" ref="Y8:Y54" si="22">C8-SUM(D8,F8,H8,J8,L8,N8,P8,R8,T8,V8,X8)</f>
        <v>0</v>
      </c>
      <c r="Z8" s="150">
        <f>SUMIF(KASIM!$O$8:$O$102,B8,KASIM!$P$8:$P$102)</f>
        <v>0</v>
      </c>
      <c r="AA8" s="150">
        <f t="shared" ref="AA8:AA54" si="23">C8-SUM(D8,F8,H8,J8,L8,N8,P8,R8,T8,V8,X8,Z8)</f>
        <v>0</v>
      </c>
      <c r="AB8" s="151">
        <f>SUMIF(ARALIK!$O$8:$O$102,B8,ARALIK!$P$8:$P$102)</f>
        <v>0</v>
      </c>
      <c r="AC8" s="151">
        <f t="shared" ref="AC8:AC54" si="24">C8-SUM(D8,F8,H8,J8,L8,N8,P8,R8,T8,V8,X8,Z8,AB8)</f>
        <v>0</v>
      </c>
      <c r="AD8" s="152"/>
      <c r="AE8" s="134"/>
    </row>
    <row r="9" spans="1:31" x14ac:dyDescent="0.3">
      <c r="A9" s="134"/>
      <c r="B9" s="138" t="str">
        <f>AYARLAR!O26</f>
        <v>Borç 5</v>
      </c>
      <c r="C9" s="138">
        <f>AYARLAR!Q26</f>
        <v>0</v>
      </c>
      <c r="D9" s="139">
        <f>SUMIF(ONCEKIYIL!$O$8:$O$102,B9,ONCEKIYIL!$P$8:$P$102)</f>
        <v>0</v>
      </c>
      <c r="E9" s="139">
        <f t="shared" si="13"/>
        <v>0</v>
      </c>
      <c r="F9" s="140">
        <f>SUMIF(OCAK!$O$8:$O$102,B9,OCAK!$P$8:$P$102)</f>
        <v>0</v>
      </c>
      <c r="G9" s="140">
        <f t="shared" si="12"/>
        <v>0</v>
      </c>
      <c r="H9" s="141">
        <f>SUMIF(ŞUBAT!$O$8:$O$102,B9,ŞUBAT!$P$8:$P$102)</f>
        <v>0</v>
      </c>
      <c r="I9" s="141">
        <f t="shared" si="14"/>
        <v>0</v>
      </c>
      <c r="J9" s="142">
        <f>SUMIF(MART!$O$8:$O$102,B9,MART!$P$8:$P$102)</f>
        <v>0</v>
      </c>
      <c r="K9" s="142">
        <f t="shared" si="15"/>
        <v>0</v>
      </c>
      <c r="L9" s="143">
        <f>SUMIF(NİSAN!$O$8:$O$102,B9,NİSAN!$P$8:$P$102)</f>
        <v>0</v>
      </c>
      <c r="M9" s="143">
        <f t="shared" si="16"/>
        <v>0</v>
      </c>
      <c r="N9" s="144">
        <f>SUMIF(MAYIS!$O$8:$O$102,B9,MAYIS!$P$8:$P$102)</f>
        <v>0</v>
      </c>
      <c r="O9" s="144">
        <f t="shared" si="17"/>
        <v>0</v>
      </c>
      <c r="P9" s="145">
        <f>SUMIF(HAZİRAN!$O$8:$O$102,B9,HAZİRAN!$P$8:$P$102)</f>
        <v>0</v>
      </c>
      <c r="Q9" s="145">
        <f t="shared" si="18"/>
        <v>0</v>
      </c>
      <c r="R9" s="146">
        <f>SUMIF(TEMMUZ!$O$8:$O$102,B9,TEMMUZ!$P$8:$P$102)</f>
        <v>0</v>
      </c>
      <c r="S9" s="146">
        <f t="shared" si="19"/>
        <v>0</v>
      </c>
      <c r="T9" s="147">
        <f>SUMIF(AĞUSTOS!$O$8:$O$102,B9,AĞUSTOS!$P$8:$P$102)</f>
        <v>0</v>
      </c>
      <c r="U9" s="147">
        <f t="shared" si="20"/>
        <v>0</v>
      </c>
      <c r="V9" s="148">
        <f>SUMIF(EYLÜL!$O$8:$O$102,B9,EYLÜL!$P$8:$P$102)</f>
        <v>0</v>
      </c>
      <c r="W9" s="148">
        <f t="shared" si="21"/>
        <v>0</v>
      </c>
      <c r="X9" s="149">
        <f>SUMIF(EKİM!$O$8:$O$102,B9,EKİM!$P$8:$P$102)</f>
        <v>0</v>
      </c>
      <c r="Y9" s="149">
        <f t="shared" si="22"/>
        <v>0</v>
      </c>
      <c r="Z9" s="150">
        <f>SUMIF(KASIM!$O$8:$O$102,B9,KASIM!$P$8:$P$102)</f>
        <v>0</v>
      </c>
      <c r="AA9" s="150">
        <f t="shared" si="23"/>
        <v>0</v>
      </c>
      <c r="AB9" s="151">
        <f>SUMIF(ARALIK!$O$8:$O$102,B9,ARALIK!$P$8:$P$102)</f>
        <v>0</v>
      </c>
      <c r="AC9" s="151">
        <f t="shared" si="24"/>
        <v>0</v>
      </c>
      <c r="AD9" s="152"/>
      <c r="AE9" s="134"/>
    </row>
    <row r="10" spans="1:31" x14ac:dyDescent="0.3">
      <c r="A10" s="134"/>
      <c r="B10" s="138" t="str">
        <f>AYARLAR!O27</f>
        <v>Borç 6</v>
      </c>
      <c r="C10" s="138">
        <f>AYARLAR!Q27</f>
        <v>0</v>
      </c>
      <c r="D10" s="139">
        <f>SUMIF(ONCEKIYIL!$O$8:$O$102,B10,ONCEKIYIL!$P$8:$P$102)</f>
        <v>0</v>
      </c>
      <c r="E10" s="139">
        <f t="shared" si="13"/>
        <v>0</v>
      </c>
      <c r="F10" s="140">
        <f>SUMIF(OCAK!$O$8:$O$102,B10,OCAK!$P$8:$P$102)</f>
        <v>0</v>
      </c>
      <c r="G10" s="140">
        <f t="shared" si="12"/>
        <v>0</v>
      </c>
      <c r="H10" s="141">
        <f>SUMIF(ŞUBAT!$O$8:$O$102,B10,ŞUBAT!$P$8:$P$102)</f>
        <v>0</v>
      </c>
      <c r="I10" s="141">
        <f t="shared" si="14"/>
        <v>0</v>
      </c>
      <c r="J10" s="142">
        <f>SUMIF(MART!$O$8:$O$102,B10,MART!$P$8:$P$102)</f>
        <v>0</v>
      </c>
      <c r="K10" s="142">
        <f t="shared" si="15"/>
        <v>0</v>
      </c>
      <c r="L10" s="143">
        <f>SUMIF(NİSAN!$O$8:$O$102,B10,NİSAN!$P$8:$P$102)</f>
        <v>0</v>
      </c>
      <c r="M10" s="143">
        <f t="shared" si="16"/>
        <v>0</v>
      </c>
      <c r="N10" s="144">
        <f>SUMIF(MAYIS!$O$8:$O$102,B10,MAYIS!$P$8:$P$102)</f>
        <v>0</v>
      </c>
      <c r="O10" s="144">
        <f t="shared" si="17"/>
        <v>0</v>
      </c>
      <c r="P10" s="145">
        <f>SUMIF(HAZİRAN!$O$8:$O$102,B10,HAZİRAN!$P$8:$P$102)</f>
        <v>0</v>
      </c>
      <c r="Q10" s="145">
        <f t="shared" si="18"/>
        <v>0</v>
      </c>
      <c r="R10" s="146">
        <f>SUMIF(TEMMUZ!$O$8:$O$102,B10,TEMMUZ!$P$8:$P$102)</f>
        <v>0</v>
      </c>
      <c r="S10" s="146">
        <f t="shared" si="19"/>
        <v>0</v>
      </c>
      <c r="T10" s="147">
        <f>SUMIF(AĞUSTOS!$O$8:$O$102,B10,AĞUSTOS!$P$8:$P$102)</f>
        <v>0</v>
      </c>
      <c r="U10" s="147">
        <f t="shared" si="20"/>
        <v>0</v>
      </c>
      <c r="V10" s="148">
        <f>SUMIF(EYLÜL!$O$8:$O$102,B10,EYLÜL!$P$8:$P$102)</f>
        <v>0</v>
      </c>
      <c r="W10" s="148">
        <f t="shared" si="21"/>
        <v>0</v>
      </c>
      <c r="X10" s="149">
        <f>SUMIF(EKİM!$O$8:$O$102,B10,EKİM!$P$8:$P$102)</f>
        <v>0</v>
      </c>
      <c r="Y10" s="149">
        <f t="shared" si="22"/>
        <v>0</v>
      </c>
      <c r="Z10" s="150">
        <f>SUMIF(KASIM!$O$8:$O$102,B10,KASIM!$P$8:$P$102)</f>
        <v>0</v>
      </c>
      <c r="AA10" s="150">
        <f t="shared" si="23"/>
        <v>0</v>
      </c>
      <c r="AB10" s="151">
        <f>SUMIF(ARALIK!$O$8:$O$102,B10,ARALIK!$P$8:$P$102)</f>
        <v>0</v>
      </c>
      <c r="AC10" s="151">
        <f t="shared" si="24"/>
        <v>0</v>
      </c>
      <c r="AD10" s="152"/>
      <c r="AE10" s="134"/>
    </row>
    <row r="11" spans="1:31" x14ac:dyDescent="0.3">
      <c r="A11" s="134"/>
      <c r="B11" s="138" t="str">
        <f>AYARLAR!O28</f>
        <v>Borç 7</v>
      </c>
      <c r="C11" s="138">
        <f>AYARLAR!Q28</f>
        <v>0</v>
      </c>
      <c r="D11" s="139">
        <f>SUMIF(ONCEKIYIL!$O$8:$O$102,B11,ONCEKIYIL!$P$8:$P$102)</f>
        <v>0</v>
      </c>
      <c r="E11" s="139">
        <f t="shared" si="13"/>
        <v>0</v>
      </c>
      <c r="F11" s="140">
        <f>SUMIF(OCAK!$O$8:$O$102,B11,OCAK!$P$8:$P$102)</f>
        <v>0</v>
      </c>
      <c r="G11" s="140">
        <f t="shared" si="12"/>
        <v>0</v>
      </c>
      <c r="H11" s="141">
        <f>SUMIF(ŞUBAT!$O$8:$O$102,B11,ŞUBAT!$P$8:$P$102)</f>
        <v>0</v>
      </c>
      <c r="I11" s="141">
        <f t="shared" si="14"/>
        <v>0</v>
      </c>
      <c r="J11" s="142">
        <f>SUMIF(MART!$O$8:$O$102,B11,MART!$P$8:$P$102)</f>
        <v>0</v>
      </c>
      <c r="K11" s="142">
        <f t="shared" si="15"/>
        <v>0</v>
      </c>
      <c r="L11" s="143">
        <f>SUMIF(NİSAN!$O$8:$O$102,B11,NİSAN!$P$8:$P$102)</f>
        <v>0</v>
      </c>
      <c r="M11" s="143">
        <f t="shared" si="16"/>
        <v>0</v>
      </c>
      <c r="N11" s="144">
        <f>SUMIF(MAYIS!$O$8:$O$102,B11,MAYIS!$P$8:$P$102)</f>
        <v>0</v>
      </c>
      <c r="O11" s="144">
        <f t="shared" si="17"/>
        <v>0</v>
      </c>
      <c r="P11" s="145">
        <f>SUMIF(HAZİRAN!$O$8:$O$102,B11,HAZİRAN!$P$8:$P$102)</f>
        <v>0</v>
      </c>
      <c r="Q11" s="145">
        <f t="shared" si="18"/>
        <v>0</v>
      </c>
      <c r="R11" s="146">
        <f>SUMIF(TEMMUZ!$O$8:$O$102,B11,TEMMUZ!$P$8:$P$102)</f>
        <v>0</v>
      </c>
      <c r="S11" s="146">
        <f t="shared" si="19"/>
        <v>0</v>
      </c>
      <c r="T11" s="147">
        <f>SUMIF(AĞUSTOS!$O$8:$O$102,B11,AĞUSTOS!$P$8:$P$102)</f>
        <v>0</v>
      </c>
      <c r="U11" s="147">
        <f t="shared" si="20"/>
        <v>0</v>
      </c>
      <c r="V11" s="148">
        <f>SUMIF(EYLÜL!$O$8:$O$102,B11,EYLÜL!$P$8:$P$102)</f>
        <v>0</v>
      </c>
      <c r="W11" s="148">
        <f t="shared" si="21"/>
        <v>0</v>
      </c>
      <c r="X11" s="149">
        <f>SUMIF(EKİM!$O$8:$O$102,B11,EKİM!$P$8:$P$102)</f>
        <v>0</v>
      </c>
      <c r="Y11" s="149">
        <f t="shared" si="22"/>
        <v>0</v>
      </c>
      <c r="Z11" s="150">
        <f>SUMIF(KASIM!$O$8:$O$102,B11,KASIM!$P$8:$P$102)</f>
        <v>0</v>
      </c>
      <c r="AA11" s="150">
        <f t="shared" si="23"/>
        <v>0</v>
      </c>
      <c r="AB11" s="151">
        <f>SUMIF(ARALIK!$O$8:$O$102,B11,ARALIK!$P$8:$P$102)</f>
        <v>0</v>
      </c>
      <c r="AC11" s="151">
        <f t="shared" si="24"/>
        <v>0</v>
      </c>
      <c r="AD11" s="152"/>
      <c r="AE11" s="134"/>
    </row>
    <row r="12" spans="1:31" x14ac:dyDescent="0.3">
      <c r="A12" s="134"/>
      <c r="B12" s="138" t="str">
        <f>AYARLAR!O29</f>
        <v>Borç 8</v>
      </c>
      <c r="C12" s="138">
        <f>AYARLAR!Q29</f>
        <v>0</v>
      </c>
      <c r="D12" s="139">
        <f>SUMIF(ONCEKIYIL!$O$8:$O$102,B12,ONCEKIYIL!$P$8:$P$102)</f>
        <v>0</v>
      </c>
      <c r="E12" s="139">
        <f t="shared" si="13"/>
        <v>0</v>
      </c>
      <c r="F12" s="140">
        <f>SUMIF(OCAK!$O$8:$O$102,B12,OCAK!$P$8:$P$102)</f>
        <v>0</v>
      </c>
      <c r="G12" s="140">
        <f t="shared" si="12"/>
        <v>0</v>
      </c>
      <c r="H12" s="141">
        <f>SUMIF(ŞUBAT!$O$8:$O$102,B12,ŞUBAT!$P$8:$P$102)</f>
        <v>0</v>
      </c>
      <c r="I12" s="141">
        <f t="shared" si="14"/>
        <v>0</v>
      </c>
      <c r="J12" s="142">
        <f>SUMIF(MART!$O$8:$O$102,B12,MART!$P$8:$P$102)</f>
        <v>0</v>
      </c>
      <c r="K12" s="142">
        <f t="shared" si="15"/>
        <v>0</v>
      </c>
      <c r="L12" s="143">
        <f>SUMIF(NİSAN!$O$8:$O$102,B12,NİSAN!$P$8:$P$102)</f>
        <v>0</v>
      </c>
      <c r="M12" s="143">
        <f t="shared" si="16"/>
        <v>0</v>
      </c>
      <c r="N12" s="144">
        <f>SUMIF(MAYIS!$O$8:$O$102,B12,MAYIS!$P$8:$P$102)</f>
        <v>0</v>
      </c>
      <c r="O12" s="144">
        <f t="shared" si="17"/>
        <v>0</v>
      </c>
      <c r="P12" s="145">
        <f>SUMIF(HAZİRAN!$O$8:$O$102,B12,HAZİRAN!$P$8:$P$102)</f>
        <v>0</v>
      </c>
      <c r="Q12" s="145">
        <f t="shared" si="18"/>
        <v>0</v>
      </c>
      <c r="R12" s="146">
        <f>SUMIF(TEMMUZ!$O$8:$O$102,B12,TEMMUZ!$P$8:$P$102)</f>
        <v>0</v>
      </c>
      <c r="S12" s="146">
        <f t="shared" si="19"/>
        <v>0</v>
      </c>
      <c r="T12" s="147">
        <f>SUMIF(AĞUSTOS!$O$8:$O$102,B12,AĞUSTOS!$P$8:$P$102)</f>
        <v>0</v>
      </c>
      <c r="U12" s="147">
        <f t="shared" si="20"/>
        <v>0</v>
      </c>
      <c r="V12" s="148">
        <f>SUMIF(EYLÜL!$O$8:$O$102,B12,EYLÜL!$P$8:$P$102)</f>
        <v>0</v>
      </c>
      <c r="W12" s="148">
        <f t="shared" si="21"/>
        <v>0</v>
      </c>
      <c r="X12" s="149">
        <f>SUMIF(EKİM!$O$8:$O$102,B12,EKİM!$P$8:$P$102)</f>
        <v>0</v>
      </c>
      <c r="Y12" s="149">
        <f t="shared" si="22"/>
        <v>0</v>
      </c>
      <c r="Z12" s="150">
        <f>SUMIF(KASIM!$O$8:$O$102,B12,KASIM!$P$8:$P$102)</f>
        <v>0</v>
      </c>
      <c r="AA12" s="150">
        <f t="shared" si="23"/>
        <v>0</v>
      </c>
      <c r="AB12" s="151">
        <f>SUMIF(ARALIK!$O$8:$O$102,B12,ARALIK!$P$8:$P$102)</f>
        <v>0</v>
      </c>
      <c r="AC12" s="151">
        <f t="shared" si="24"/>
        <v>0</v>
      </c>
      <c r="AD12" s="152"/>
      <c r="AE12" s="134"/>
    </row>
    <row r="13" spans="1:31" x14ac:dyDescent="0.3">
      <c r="A13" s="134"/>
      <c r="B13" s="138" t="str">
        <f>AYARLAR!O30</f>
        <v>Borç 9</v>
      </c>
      <c r="C13" s="138">
        <f>AYARLAR!Q30</f>
        <v>0</v>
      </c>
      <c r="D13" s="139">
        <f>SUMIF(ONCEKIYIL!$O$8:$O$102,B13,ONCEKIYIL!$P$8:$P$102)</f>
        <v>0</v>
      </c>
      <c r="E13" s="139">
        <f t="shared" si="13"/>
        <v>0</v>
      </c>
      <c r="F13" s="140">
        <f>SUMIF(OCAK!$O$8:$O$102,B13,OCAK!$P$8:$P$102)</f>
        <v>0</v>
      </c>
      <c r="G13" s="140">
        <f t="shared" si="12"/>
        <v>0</v>
      </c>
      <c r="H13" s="141">
        <f>SUMIF(ŞUBAT!$O$8:$O$102,B13,ŞUBAT!$P$8:$P$102)</f>
        <v>0</v>
      </c>
      <c r="I13" s="141">
        <f t="shared" si="14"/>
        <v>0</v>
      </c>
      <c r="J13" s="142">
        <f>SUMIF(MART!$O$8:$O$102,B13,MART!$P$8:$P$102)</f>
        <v>0</v>
      </c>
      <c r="K13" s="142">
        <f t="shared" si="15"/>
        <v>0</v>
      </c>
      <c r="L13" s="143">
        <f>SUMIF(NİSAN!$O$8:$O$102,B13,NİSAN!$P$8:$P$102)</f>
        <v>0</v>
      </c>
      <c r="M13" s="143">
        <f t="shared" si="16"/>
        <v>0</v>
      </c>
      <c r="N13" s="144">
        <f>SUMIF(MAYIS!$O$8:$O$102,B13,MAYIS!$P$8:$P$102)</f>
        <v>0</v>
      </c>
      <c r="O13" s="144">
        <f t="shared" si="17"/>
        <v>0</v>
      </c>
      <c r="P13" s="145">
        <f>SUMIF(HAZİRAN!$O$8:$O$102,B13,HAZİRAN!$P$8:$P$102)</f>
        <v>0</v>
      </c>
      <c r="Q13" s="145">
        <f t="shared" si="18"/>
        <v>0</v>
      </c>
      <c r="R13" s="146">
        <f>SUMIF(TEMMUZ!$O$8:$O$102,B13,TEMMUZ!$P$8:$P$102)</f>
        <v>0</v>
      </c>
      <c r="S13" s="146">
        <f t="shared" si="19"/>
        <v>0</v>
      </c>
      <c r="T13" s="147">
        <f>SUMIF(AĞUSTOS!$O$8:$O$102,B13,AĞUSTOS!$P$8:$P$102)</f>
        <v>0</v>
      </c>
      <c r="U13" s="147">
        <f t="shared" si="20"/>
        <v>0</v>
      </c>
      <c r="V13" s="148">
        <f>SUMIF(EYLÜL!$O$8:$O$102,B13,EYLÜL!$P$8:$P$102)</f>
        <v>0</v>
      </c>
      <c r="W13" s="148">
        <f t="shared" si="21"/>
        <v>0</v>
      </c>
      <c r="X13" s="149">
        <f>SUMIF(EKİM!$O$8:$O$102,B13,EKİM!$P$8:$P$102)</f>
        <v>0</v>
      </c>
      <c r="Y13" s="149">
        <f t="shared" si="22"/>
        <v>0</v>
      </c>
      <c r="Z13" s="150">
        <f>SUMIF(KASIM!$O$8:$O$102,B13,KASIM!$P$8:$P$102)</f>
        <v>0</v>
      </c>
      <c r="AA13" s="150">
        <f t="shared" si="23"/>
        <v>0</v>
      </c>
      <c r="AB13" s="151">
        <f>SUMIF(ARALIK!$O$8:$O$102,B13,ARALIK!$P$8:$P$102)</f>
        <v>0</v>
      </c>
      <c r="AC13" s="151">
        <f t="shared" si="24"/>
        <v>0</v>
      </c>
      <c r="AD13" s="152"/>
      <c r="AE13" s="134"/>
    </row>
    <row r="14" spans="1:31" x14ac:dyDescent="0.3">
      <c r="A14" s="134"/>
      <c r="B14" s="138" t="str">
        <f>AYARLAR!O31</f>
        <v>Borç 10</v>
      </c>
      <c r="C14" s="138">
        <f>AYARLAR!Q31</f>
        <v>0</v>
      </c>
      <c r="D14" s="139">
        <f>SUMIF(ONCEKIYIL!$O$8:$O$102,B14,ONCEKIYIL!$P$8:$P$102)</f>
        <v>0</v>
      </c>
      <c r="E14" s="139">
        <f t="shared" si="13"/>
        <v>0</v>
      </c>
      <c r="F14" s="140">
        <f>SUMIF(OCAK!$O$8:$O$102,B14,OCAK!$P$8:$P$102)</f>
        <v>0</v>
      </c>
      <c r="G14" s="140">
        <f t="shared" si="12"/>
        <v>0</v>
      </c>
      <c r="H14" s="141">
        <f>SUMIF(ŞUBAT!$O$8:$O$102,B14,ŞUBAT!$P$8:$P$102)</f>
        <v>0</v>
      </c>
      <c r="I14" s="141">
        <f t="shared" si="14"/>
        <v>0</v>
      </c>
      <c r="J14" s="142">
        <f>SUMIF(MART!$O$8:$O$102,B14,MART!$P$8:$P$102)</f>
        <v>0</v>
      </c>
      <c r="K14" s="142">
        <f t="shared" si="15"/>
        <v>0</v>
      </c>
      <c r="L14" s="143">
        <f>SUMIF(NİSAN!$O$8:$O$102,B14,NİSAN!$P$8:$P$102)</f>
        <v>0</v>
      </c>
      <c r="M14" s="143">
        <f t="shared" si="16"/>
        <v>0</v>
      </c>
      <c r="N14" s="144">
        <f>SUMIF(MAYIS!$O$8:$O$102,B14,MAYIS!$P$8:$P$102)</f>
        <v>0</v>
      </c>
      <c r="O14" s="144">
        <f t="shared" si="17"/>
        <v>0</v>
      </c>
      <c r="P14" s="145">
        <f>SUMIF(HAZİRAN!$O$8:$O$102,B14,HAZİRAN!$P$8:$P$102)</f>
        <v>0</v>
      </c>
      <c r="Q14" s="145">
        <f t="shared" si="18"/>
        <v>0</v>
      </c>
      <c r="R14" s="146">
        <f>SUMIF(TEMMUZ!$O$8:$O$102,B14,TEMMUZ!$P$8:$P$102)</f>
        <v>0</v>
      </c>
      <c r="S14" s="146">
        <f t="shared" si="19"/>
        <v>0</v>
      </c>
      <c r="T14" s="147">
        <f>SUMIF(AĞUSTOS!$O$8:$O$102,B14,AĞUSTOS!$P$8:$P$102)</f>
        <v>0</v>
      </c>
      <c r="U14" s="147">
        <f t="shared" si="20"/>
        <v>0</v>
      </c>
      <c r="V14" s="148">
        <f>SUMIF(EYLÜL!$O$8:$O$102,B14,EYLÜL!$P$8:$P$102)</f>
        <v>0</v>
      </c>
      <c r="W14" s="148">
        <f t="shared" si="21"/>
        <v>0</v>
      </c>
      <c r="X14" s="149">
        <f>SUMIF(EKİM!$O$8:$O$102,B14,EKİM!$P$8:$P$102)</f>
        <v>0</v>
      </c>
      <c r="Y14" s="149">
        <f t="shared" si="22"/>
        <v>0</v>
      </c>
      <c r="Z14" s="150">
        <f>SUMIF(KASIM!$O$8:$O$102,B14,KASIM!$P$8:$P$102)</f>
        <v>0</v>
      </c>
      <c r="AA14" s="150">
        <f t="shared" si="23"/>
        <v>0</v>
      </c>
      <c r="AB14" s="151">
        <f>SUMIF(ARALIK!$O$8:$O$102,B14,ARALIK!$P$8:$P$102)</f>
        <v>0</v>
      </c>
      <c r="AC14" s="151">
        <f t="shared" si="24"/>
        <v>0</v>
      </c>
      <c r="AD14" s="152"/>
      <c r="AE14" s="134"/>
    </row>
    <row r="15" spans="1:31" x14ac:dyDescent="0.3">
      <c r="A15" s="134"/>
      <c r="B15" s="138" t="str">
        <f>AYARLAR!O32</f>
        <v>Borç 11</v>
      </c>
      <c r="C15" s="138">
        <f>AYARLAR!Q32</f>
        <v>0</v>
      </c>
      <c r="D15" s="139">
        <f>SUMIF(ONCEKIYIL!$O$8:$O$102,B15,ONCEKIYIL!$P$8:$P$102)</f>
        <v>0</v>
      </c>
      <c r="E15" s="139">
        <f t="shared" si="13"/>
        <v>0</v>
      </c>
      <c r="F15" s="140">
        <f>SUMIF(OCAK!$O$8:$O$102,B15,OCAK!$P$8:$P$102)</f>
        <v>0</v>
      </c>
      <c r="G15" s="140">
        <f t="shared" si="12"/>
        <v>0</v>
      </c>
      <c r="H15" s="141">
        <f>SUMIF(ŞUBAT!$O$8:$O$102,B15,ŞUBAT!$P$8:$P$102)</f>
        <v>0</v>
      </c>
      <c r="I15" s="141">
        <f t="shared" si="14"/>
        <v>0</v>
      </c>
      <c r="J15" s="142">
        <f>SUMIF(MART!$O$8:$O$102,B15,MART!$P$8:$P$102)</f>
        <v>0</v>
      </c>
      <c r="K15" s="142">
        <f t="shared" si="15"/>
        <v>0</v>
      </c>
      <c r="L15" s="143">
        <f>SUMIF(NİSAN!$O$8:$O$102,B15,NİSAN!$P$8:$P$102)</f>
        <v>0</v>
      </c>
      <c r="M15" s="143">
        <f t="shared" si="16"/>
        <v>0</v>
      </c>
      <c r="N15" s="144">
        <f>SUMIF(MAYIS!$O$8:$O$102,B15,MAYIS!$P$8:$P$102)</f>
        <v>0</v>
      </c>
      <c r="O15" s="144">
        <f t="shared" si="17"/>
        <v>0</v>
      </c>
      <c r="P15" s="145">
        <f>SUMIF(HAZİRAN!$O$8:$O$102,B15,HAZİRAN!$P$8:$P$102)</f>
        <v>0</v>
      </c>
      <c r="Q15" s="145">
        <f t="shared" si="18"/>
        <v>0</v>
      </c>
      <c r="R15" s="146">
        <f>SUMIF(TEMMUZ!$O$8:$O$102,B15,TEMMUZ!$P$8:$P$102)</f>
        <v>0</v>
      </c>
      <c r="S15" s="146">
        <f t="shared" si="19"/>
        <v>0</v>
      </c>
      <c r="T15" s="147">
        <f>SUMIF(AĞUSTOS!$O$8:$O$102,B15,AĞUSTOS!$P$8:$P$102)</f>
        <v>0</v>
      </c>
      <c r="U15" s="147">
        <f t="shared" si="20"/>
        <v>0</v>
      </c>
      <c r="V15" s="148">
        <f>SUMIF(EYLÜL!$O$8:$O$102,B15,EYLÜL!$P$8:$P$102)</f>
        <v>0</v>
      </c>
      <c r="W15" s="148">
        <f t="shared" si="21"/>
        <v>0</v>
      </c>
      <c r="X15" s="149">
        <f>SUMIF(EKİM!$O$8:$O$102,B15,EKİM!$P$8:$P$102)</f>
        <v>0</v>
      </c>
      <c r="Y15" s="149">
        <f t="shared" si="22"/>
        <v>0</v>
      </c>
      <c r="Z15" s="150">
        <f>SUMIF(KASIM!$O$8:$O$102,B15,KASIM!$P$8:$P$102)</f>
        <v>0</v>
      </c>
      <c r="AA15" s="150">
        <f t="shared" si="23"/>
        <v>0</v>
      </c>
      <c r="AB15" s="151">
        <f>SUMIF(ARALIK!$O$8:$O$102,B15,ARALIK!$P$8:$P$102)</f>
        <v>0</v>
      </c>
      <c r="AC15" s="151">
        <f t="shared" si="24"/>
        <v>0</v>
      </c>
      <c r="AD15" s="152"/>
      <c r="AE15" s="134"/>
    </row>
    <row r="16" spans="1:31" x14ac:dyDescent="0.3">
      <c r="A16" s="134"/>
      <c r="B16" s="138" t="str">
        <f>AYARLAR!O33</f>
        <v>Borç 12</v>
      </c>
      <c r="C16" s="138">
        <f>AYARLAR!Q33</f>
        <v>0</v>
      </c>
      <c r="D16" s="139">
        <f>SUMIF(ONCEKIYIL!$O$8:$O$102,B16,ONCEKIYIL!$P$8:$P$102)</f>
        <v>0</v>
      </c>
      <c r="E16" s="139">
        <f t="shared" si="13"/>
        <v>0</v>
      </c>
      <c r="F16" s="140">
        <f>SUMIF(OCAK!$O$8:$O$102,B16,OCAK!$P$8:$P$102)</f>
        <v>0</v>
      </c>
      <c r="G16" s="140">
        <f t="shared" si="12"/>
        <v>0</v>
      </c>
      <c r="H16" s="141">
        <f>SUMIF(ŞUBAT!$O$8:$O$102,B16,ŞUBAT!$P$8:$P$102)</f>
        <v>0</v>
      </c>
      <c r="I16" s="141">
        <f t="shared" si="14"/>
        <v>0</v>
      </c>
      <c r="J16" s="142">
        <f>SUMIF(MART!$O$8:$O$102,B16,MART!$P$8:$P$102)</f>
        <v>0</v>
      </c>
      <c r="K16" s="142">
        <f t="shared" si="15"/>
        <v>0</v>
      </c>
      <c r="L16" s="143">
        <f>SUMIF(NİSAN!$O$8:$O$102,B16,NİSAN!$P$8:$P$102)</f>
        <v>0</v>
      </c>
      <c r="M16" s="143">
        <f t="shared" si="16"/>
        <v>0</v>
      </c>
      <c r="N16" s="144">
        <f>SUMIF(MAYIS!$O$8:$O$102,B16,MAYIS!$P$8:$P$102)</f>
        <v>0</v>
      </c>
      <c r="O16" s="144">
        <f t="shared" si="17"/>
        <v>0</v>
      </c>
      <c r="P16" s="145">
        <f>SUMIF(HAZİRAN!$O$8:$O$102,B16,HAZİRAN!$P$8:$P$102)</f>
        <v>0</v>
      </c>
      <c r="Q16" s="145">
        <f t="shared" si="18"/>
        <v>0</v>
      </c>
      <c r="R16" s="146">
        <f>SUMIF(TEMMUZ!$O$8:$O$102,B16,TEMMUZ!$P$8:$P$102)</f>
        <v>0</v>
      </c>
      <c r="S16" s="146">
        <f t="shared" si="19"/>
        <v>0</v>
      </c>
      <c r="T16" s="147">
        <f>SUMIF(AĞUSTOS!$O$8:$O$102,B16,AĞUSTOS!$P$8:$P$102)</f>
        <v>0</v>
      </c>
      <c r="U16" s="147">
        <f t="shared" si="20"/>
        <v>0</v>
      </c>
      <c r="V16" s="148">
        <f>SUMIF(EYLÜL!$O$8:$O$102,B16,EYLÜL!$P$8:$P$102)</f>
        <v>0</v>
      </c>
      <c r="W16" s="148">
        <f t="shared" si="21"/>
        <v>0</v>
      </c>
      <c r="X16" s="149">
        <f>SUMIF(EKİM!$O$8:$O$102,B16,EKİM!$P$8:$P$102)</f>
        <v>0</v>
      </c>
      <c r="Y16" s="149">
        <f t="shared" si="22"/>
        <v>0</v>
      </c>
      <c r="Z16" s="150">
        <f>SUMIF(KASIM!$O$8:$O$102,B16,KASIM!$P$8:$P$102)</f>
        <v>0</v>
      </c>
      <c r="AA16" s="150">
        <f t="shared" si="23"/>
        <v>0</v>
      </c>
      <c r="AB16" s="151">
        <f>SUMIF(ARALIK!$O$8:$O$102,B16,ARALIK!$P$8:$P$102)</f>
        <v>0</v>
      </c>
      <c r="AC16" s="151">
        <f t="shared" si="24"/>
        <v>0</v>
      </c>
      <c r="AD16" s="152"/>
      <c r="AE16" s="134"/>
    </row>
    <row r="17" spans="1:31" x14ac:dyDescent="0.3">
      <c r="A17" s="134"/>
      <c r="B17" s="138" t="str">
        <f>AYARLAR!O34</f>
        <v>Borç 13</v>
      </c>
      <c r="C17" s="138">
        <f>AYARLAR!Q34</f>
        <v>0</v>
      </c>
      <c r="D17" s="139">
        <f>SUMIF(ONCEKIYIL!$O$8:$O$102,B17,ONCEKIYIL!$P$8:$P$102)</f>
        <v>0</v>
      </c>
      <c r="E17" s="139">
        <f t="shared" si="13"/>
        <v>0</v>
      </c>
      <c r="F17" s="140">
        <f>SUMIF(OCAK!$O$8:$O$102,B17,OCAK!$P$8:$P$102)</f>
        <v>0</v>
      </c>
      <c r="G17" s="140">
        <f t="shared" si="12"/>
        <v>0</v>
      </c>
      <c r="H17" s="141">
        <f>SUMIF(ŞUBAT!$O$8:$O$102,B17,ŞUBAT!$P$8:$P$102)</f>
        <v>0</v>
      </c>
      <c r="I17" s="141">
        <f t="shared" si="14"/>
        <v>0</v>
      </c>
      <c r="J17" s="142">
        <f>SUMIF(MART!$O$8:$O$102,B17,MART!$P$8:$P$102)</f>
        <v>0</v>
      </c>
      <c r="K17" s="142">
        <f t="shared" si="15"/>
        <v>0</v>
      </c>
      <c r="L17" s="143">
        <f>SUMIF(NİSAN!$O$8:$O$102,B17,NİSAN!$P$8:$P$102)</f>
        <v>0</v>
      </c>
      <c r="M17" s="143">
        <f t="shared" si="16"/>
        <v>0</v>
      </c>
      <c r="N17" s="144">
        <f>SUMIF(MAYIS!$O$8:$O$102,B17,MAYIS!$P$8:$P$102)</f>
        <v>0</v>
      </c>
      <c r="O17" s="144">
        <f t="shared" si="17"/>
        <v>0</v>
      </c>
      <c r="P17" s="145">
        <f>SUMIF(HAZİRAN!$O$8:$O$102,B17,HAZİRAN!$P$8:$P$102)</f>
        <v>0</v>
      </c>
      <c r="Q17" s="145">
        <f t="shared" si="18"/>
        <v>0</v>
      </c>
      <c r="R17" s="146">
        <f>SUMIF(TEMMUZ!$O$8:$O$102,B17,TEMMUZ!$P$8:$P$102)</f>
        <v>0</v>
      </c>
      <c r="S17" s="146">
        <f t="shared" si="19"/>
        <v>0</v>
      </c>
      <c r="T17" s="147">
        <f>SUMIF(AĞUSTOS!$O$8:$O$102,B17,AĞUSTOS!$P$8:$P$102)</f>
        <v>0</v>
      </c>
      <c r="U17" s="147">
        <f t="shared" si="20"/>
        <v>0</v>
      </c>
      <c r="V17" s="148">
        <f>SUMIF(EYLÜL!$O$8:$O$102,B17,EYLÜL!$P$8:$P$102)</f>
        <v>0</v>
      </c>
      <c r="W17" s="148">
        <f t="shared" si="21"/>
        <v>0</v>
      </c>
      <c r="X17" s="149">
        <f>SUMIF(EKİM!$O$8:$O$102,B17,EKİM!$P$8:$P$102)</f>
        <v>0</v>
      </c>
      <c r="Y17" s="149">
        <f t="shared" si="22"/>
        <v>0</v>
      </c>
      <c r="Z17" s="150">
        <f>SUMIF(KASIM!$O$8:$O$102,B17,KASIM!$P$8:$P$102)</f>
        <v>0</v>
      </c>
      <c r="AA17" s="150">
        <f t="shared" si="23"/>
        <v>0</v>
      </c>
      <c r="AB17" s="151">
        <f>SUMIF(ARALIK!$O$8:$O$102,B17,ARALIK!$P$8:$P$102)</f>
        <v>0</v>
      </c>
      <c r="AC17" s="151">
        <f t="shared" si="24"/>
        <v>0</v>
      </c>
      <c r="AD17" s="152"/>
      <c r="AE17" s="134"/>
    </row>
    <row r="18" spans="1:31" x14ac:dyDescent="0.3">
      <c r="A18" s="134"/>
      <c r="B18" s="138" t="str">
        <f>AYARLAR!O35</f>
        <v>Borç 14</v>
      </c>
      <c r="C18" s="138">
        <f>AYARLAR!Q35</f>
        <v>0</v>
      </c>
      <c r="D18" s="139">
        <f>SUMIF(ONCEKIYIL!$O$8:$O$102,B18,ONCEKIYIL!$P$8:$P$102)</f>
        <v>0</v>
      </c>
      <c r="E18" s="139">
        <f t="shared" si="13"/>
        <v>0</v>
      </c>
      <c r="F18" s="140">
        <f>SUMIF(OCAK!$O$8:$O$102,B18,OCAK!$P$8:$P$102)</f>
        <v>0</v>
      </c>
      <c r="G18" s="140">
        <f t="shared" si="12"/>
        <v>0</v>
      </c>
      <c r="H18" s="141">
        <f>SUMIF(ŞUBAT!$O$8:$O$102,B18,ŞUBAT!$P$8:$P$102)</f>
        <v>0</v>
      </c>
      <c r="I18" s="141">
        <f t="shared" si="14"/>
        <v>0</v>
      </c>
      <c r="J18" s="142">
        <f>SUMIF(MART!$O$8:$O$102,B18,MART!$P$8:$P$102)</f>
        <v>0</v>
      </c>
      <c r="K18" s="142">
        <f t="shared" si="15"/>
        <v>0</v>
      </c>
      <c r="L18" s="143">
        <f>SUMIF(NİSAN!$O$8:$O$102,B18,NİSAN!$P$8:$P$102)</f>
        <v>0</v>
      </c>
      <c r="M18" s="143">
        <f t="shared" si="16"/>
        <v>0</v>
      </c>
      <c r="N18" s="144">
        <f>SUMIF(MAYIS!$O$8:$O$102,B18,MAYIS!$P$8:$P$102)</f>
        <v>0</v>
      </c>
      <c r="O18" s="144">
        <f t="shared" si="17"/>
        <v>0</v>
      </c>
      <c r="P18" s="145">
        <f>SUMIF(HAZİRAN!$O$8:$O$102,B18,HAZİRAN!$P$8:$P$102)</f>
        <v>0</v>
      </c>
      <c r="Q18" s="145">
        <f t="shared" si="18"/>
        <v>0</v>
      </c>
      <c r="R18" s="146">
        <f>SUMIF(TEMMUZ!$O$8:$O$102,B18,TEMMUZ!$P$8:$P$102)</f>
        <v>0</v>
      </c>
      <c r="S18" s="146">
        <f t="shared" si="19"/>
        <v>0</v>
      </c>
      <c r="T18" s="147">
        <f>SUMIF(AĞUSTOS!$O$8:$O$102,B18,AĞUSTOS!$P$8:$P$102)</f>
        <v>0</v>
      </c>
      <c r="U18" s="147">
        <f t="shared" si="20"/>
        <v>0</v>
      </c>
      <c r="V18" s="148">
        <f>SUMIF(EYLÜL!$O$8:$O$102,B18,EYLÜL!$P$8:$P$102)</f>
        <v>0</v>
      </c>
      <c r="W18" s="148">
        <f t="shared" si="21"/>
        <v>0</v>
      </c>
      <c r="X18" s="149">
        <f>SUMIF(EKİM!$O$8:$O$102,B18,EKİM!$P$8:$P$102)</f>
        <v>0</v>
      </c>
      <c r="Y18" s="149">
        <f t="shared" si="22"/>
        <v>0</v>
      </c>
      <c r="Z18" s="150">
        <f>SUMIF(KASIM!$O$8:$O$102,B18,KASIM!$P$8:$P$102)</f>
        <v>0</v>
      </c>
      <c r="AA18" s="150">
        <f t="shared" si="23"/>
        <v>0</v>
      </c>
      <c r="AB18" s="151">
        <f>SUMIF(ARALIK!$O$8:$O$102,B18,ARALIK!$P$8:$P$102)</f>
        <v>0</v>
      </c>
      <c r="AC18" s="151">
        <f t="shared" si="24"/>
        <v>0</v>
      </c>
      <c r="AD18" s="152"/>
      <c r="AE18" s="134"/>
    </row>
    <row r="19" spans="1:31" x14ac:dyDescent="0.3">
      <c r="A19" s="134"/>
      <c r="B19" s="138" t="str">
        <f>AYARLAR!O36</f>
        <v>Borç 15</v>
      </c>
      <c r="C19" s="138">
        <f>AYARLAR!Q36</f>
        <v>0</v>
      </c>
      <c r="D19" s="139">
        <f>SUMIF(ONCEKIYIL!$O$8:$O$102,B19,ONCEKIYIL!$P$8:$P$102)</f>
        <v>0</v>
      </c>
      <c r="E19" s="139">
        <f t="shared" si="13"/>
        <v>0</v>
      </c>
      <c r="F19" s="140">
        <f>SUMIF(OCAK!$O$8:$O$102,B19,OCAK!$P$8:$P$102)</f>
        <v>0</v>
      </c>
      <c r="G19" s="140">
        <f t="shared" si="12"/>
        <v>0</v>
      </c>
      <c r="H19" s="141">
        <f>SUMIF(ŞUBAT!$O$8:$O$102,B19,ŞUBAT!$P$8:$P$102)</f>
        <v>0</v>
      </c>
      <c r="I19" s="141">
        <f t="shared" si="14"/>
        <v>0</v>
      </c>
      <c r="J19" s="142">
        <f>SUMIF(MART!$O$8:$O$102,B19,MART!$P$8:$P$102)</f>
        <v>0</v>
      </c>
      <c r="K19" s="142">
        <f t="shared" si="15"/>
        <v>0</v>
      </c>
      <c r="L19" s="143">
        <f>SUMIF(NİSAN!$O$8:$O$102,B19,NİSAN!$P$8:$P$102)</f>
        <v>0</v>
      </c>
      <c r="M19" s="143">
        <f t="shared" si="16"/>
        <v>0</v>
      </c>
      <c r="N19" s="144">
        <f>SUMIF(MAYIS!$O$8:$O$102,B19,MAYIS!$P$8:$P$102)</f>
        <v>0</v>
      </c>
      <c r="O19" s="144">
        <f t="shared" si="17"/>
        <v>0</v>
      </c>
      <c r="P19" s="145">
        <f>SUMIF(HAZİRAN!$O$8:$O$102,B19,HAZİRAN!$P$8:$P$102)</f>
        <v>0</v>
      </c>
      <c r="Q19" s="145">
        <f t="shared" si="18"/>
        <v>0</v>
      </c>
      <c r="R19" s="146">
        <f>SUMIF(TEMMUZ!$O$8:$O$102,B19,TEMMUZ!$P$8:$P$102)</f>
        <v>0</v>
      </c>
      <c r="S19" s="146">
        <f t="shared" si="19"/>
        <v>0</v>
      </c>
      <c r="T19" s="147">
        <f>SUMIF(AĞUSTOS!$O$8:$O$102,B19,AĞUSTOS!$P$8:$P$102)</f>
        <v>0</v>
      </c>
      <c r="U19" s="147">
        <f t="shared" si="20"/>
        <v>0</v>
      </c>
      <c r="V19" s="148">
        <f>SUMIF(EYLÜL!$O$8:$O$102,B19,EYLÜL!$P$8:$P$102)</f>
        <v>0</v>
      </c>
      <c r="W19" s="148">
        <f t="shared" si="21"/>
        <v>0</v>
      </c>
      <c r="X19" s="149">
        <f>SUMIF(EKİM!$O$8:$O$102,B19,EKİM!$P$8:$P$102)</f>
        <v>0</v>
      </c>
      <c r="Y19" s="149">
        <f t="shared" si="22"/>
        <v>0</v>
      </c>
      <c r="Z19" s="150">
        <f>SUMIF(KASIM!$O$8:$O$102,B19,KASIM!$P$8:$P$102)</f>
        <v>0</v>
      </c>
      <c r="AA19" s="150">
        <f t="shared" si="23"/>
        <v>0</v>
      </c>
      <c r="AB19" s="151">
        <f>SUMIF(ARALIK!$O$8:$O$102,B19,ARALIK!$P$8:$P$102)</f>
        <v>0</v>
      </c>
      <c r="AC19" s="151">
        <f t="shared" si="24"/>
        <v>0</v>
      </c>
      <c r="AD19" s="152"/>
      <c r="AE19" s="134"/>
    </row>
    <row r="20" spans="1:31" x14ac:dyDescent="0.3">
      <c r="A20" s="134"/>
      <c r="B20" s="138" t="str">
        <f>AYARLAR!O37</f>
        <v>Borç 16</v>
      </c>
      <c r="C20" s="138">
        <f>AYARLAR!Q37</f>
        <v>0</v>
      </c>
      <c r="D20" s="139">
        <f>SUMIF(ONCEKIYIL!$O$8:$O$102,B20,ONCEKIYIL!$P$8:$P$102)</f>
        <v>0</v>
      </c>
      <c r="E20" s="139">
        <f t="shared" si="13"/>
        <v>0</v>
      </c>
      <c r="F20" s="140">
        <f>SUMIF(OCAK!$O$8:$O$102,B20,OCAK!$P$8:$P$102)</f>
        <v>0</v>
      </c>
      <c r="G20" s="140">
        <f t="shared" si="12"/>
        <v>0</v>
      </c>
      <c r="H20" s="141">
        <f>SUMIF(ŞUBAT!$O$8:$O$102,B20,ŞUBAT!$P$8:$P$102)</f>
        <v>0</v>
      </c>
      <c r="I20" s="141">
        <f t="shared" si="14"/>
        <v>0</v>
      </c>
      <c r="J20" s="142">
        <f>SUMIF(MART!$O$8:$O$102,B20,MART!$P$8:$P$102)</f>
        <v>0</v>
      </c>
      <c r="K20" s="142">
        <f t="shared" si="15"/>
        <v>0</v>
      </c>
      <c r="L20" s="143">
        <f>SUMIF(NİSAN!$O$8:$O$102,B20,NİSAN!$P$8:$P$102)</f>
        <v>0</v>
      </c>
      <c r="M20" s="143">
        <f t="shared" si="16"/>
        <v>0</v>
      </c>
      <c r="N20" s="144">
        <f>SUMIF(MAYIS!$O$8:$O$102,B20,MAYIS!$P$8:$P$102)</f>
        <v>0</v>
      </c>
      <c r="O20" s="144">
        <f t="shared" si="17"/>
        <v>0</v>
      </c>
      <c r="P20" s="145">
        <f>SUMIF(HAZİRAN!$O$8:$O$102,B20,HAZİRAN!$P$8:$P$102)</f>
        <v>0</v>
      </c>
      <c r="Q20" s="145">
        <f t="shared" si="18"/>
        <v>0</v>
      </c>
      <c r="R20" s="146">
        <f>SUMIF(TEMMUZ!$O$8:$O$102,B20,TEMMUZ!$P$8:$P$102)</f>
        <v>0</v>
      </c>
      <c r="S20" s="146">
        <f t="shared" si="19"/>
        <v>0</v>
      </c>
      <c r="T20" s="147">
        <f>SUMIF(AĞUSTOS!$O$8:$O$102,B20,AĞUSTOS!$P$8:$P$102)</f>
        <v>0</v>
      </c>
      <c r="U20" s="147">
        <f t="shared" si="20"/>
        <v>0</v>
      </c>
      <c r="V20" s="148">
        <f>SUMIF(EYLÜL!$O$8:$O$102,B20,EYLÜL!$P$8:$P$102)</f>
        <v>0</v>
      </c>
      <c r="W20" s="148">
        <f t="shared" si="21"/>
        <v>0</v>
      </c>
      <c r="X20" s="149">
        <f>SUMIF(EKİM!$O$8:$O$102,B20,EKİM!$P$8:$P$102)</f>
        <v>0</v>
      </c>
      <c r="Y20" s="149">
        <f t="shared" si="22"/>
        <v>0</v>
      </c>
      <c r="Z20" s="150">
        <f>SUMIF(KASIM!$O$8:$O$102,B20,KASIM!$P$8:$P$102)</f>
        <v>0</v>
      </c>
      <c r="AA20" s="150">
        <f t="shared" si="23"/>
        <v>0</v>
      </c>
      <c r="AB20" s="151">
        <f>SUMIF(ARALIK!$O$8:$O$102,B20,ARALIK!$P$8:$P$102)</f>
        <v>0</v>
      </c>
      <c r="AC20" s="151">
        <f t="shared" si="24"/>
        <v>0</v>
      </c>
      <c r="AD20" s="152"/>
      <c r="AE20" s="134"/>
    </row>
    <row r="21" spans="1:31" x14ac:dyDescent="0.3">
      <c r="A21" s="134"/>
      <c r="B21" s="138" t="str">
        <f>AYARLAR!O38</f>
        <v>Borç 17</v>
      </c>
      <c r="C21" s="138">
        <f>AYARLAR!Q38</f>
        <v>0</v>
      </c>
      <c r="D21" s="139">
        <f>SUMIF(ONCEKIYIL!$O$8:$O$102,B21,ONCEKIYIL!$P$8:$P$102)</f>
        <v>0</v>
      </c>
      <c r="E21" s="139">
        <f t="shared" si="13"/>
        <v>0</v>
      </c>
      <c r="F21" s="140">
        <f>SUMIF(OCAK!$O$8:$O$102,B21,OCAK!$P$8:$P$102)</f>
        <v>0</v>
      </c>
      <c r="G21" s="140">
        <f t="shared" si="12"/>
        <v>0</v>
      </c>
      <c r="H21" s="141">
        <f>SUMIF(ŞUBAT!$O$8:$O$102,B21,ŞUBAT!$P$8:$P$102)</f>
        <v>0</v>
      </c>
      <c r="I21" s="141">
        <f t="shared" si="14"/>
        <v>0</v>
      </c>
      <c r="J21" s="142">
        <f>SUMIF(MART!$O$8:$O$102,B21,MART!$P$8:$P$102)</f>
        <v>0</v>
      </c>
      <c r="K21" s="142">
        <f t="shared" si="15"/>
        <v>0</v>
      </c>
      <c r="L21" s="143">
        <f>SUMIF(NİSAN!$O$8:$O$102,B21,NİSAN!$P$8:$P$102)</f>
        <v>0</v>
      </c>
      <c r="M21" s="143">
        <f t="shared" si="16"/>
        <v>0</v>
      </c>
      <c r="N21" s="144">
        <f>SUMIF(MAYIS!$O$8:$O$102,B21,MAYIS!$P$8:$P$102)</f>
        <v>0</v>
      </c>
      <c r="O21" s="144">
        <f t="shared" si="17"/>
        <v>0</v>
      </c>
      <c r="P21" s="145">
        <f>SUMIF(HAZİRAN!$O$8:$O$102,B21,HAZİRAN!$P$8:$P$102)</f>
        <v>0</v>
      </c>
      <c r="Q21" s="145">
        <f t="shared" si="18"/>
        <v>0</v>
      </c>
      <c r="R21" s="146">
        <f>SUMIF(TEMMUZ!$O$8:$O$102,B21,TEMMUZ!$P$8:$P$102)</f>
        <v>0</v>
      </c>
      <c r="S21" s="146">
        <f t="shared" si="19"/>
        <v>0</v>
      </c>
      <c r="T21" s="147">
        <f>SUMIF(AĞUSTOS!$O$8:$O$102,B21,AĞUSTOS!$P$8:$P$102)</f>
        <v>0</v>
      </c>
      <c r="U21" s="147">
        <f t="shared" si="20"/>
        <v>0</v>
      </c>
      <c r="V21" s="148">
        <f>SUMIF(EYLÜL!$O$8:$O$102,B21,EYLÜL!$P$8:$P$102)</f>
        <v>0</v>
      </c>
      <c r="W21" s="148">
        <f t="shared" si="21"/>
        <v>0</v>
      </c>
      <c r="X21" s="149">
        <f>SUMIF(EKİM!$O$8:$O$102,B21,EKİM!$P$8:$P$102)</f>
        <v>0</v>
      </c>
      <c r="Y21" s="149">
        <f t="shared" si="22"/>
        <v>0</v>
      </c>
      <c r="Z21" s="150">
        <f>SUMIF(KASIM!$O$8:$O$102,B21,KASIM!$P$8:$P$102)</f>
        <v>0</v>
      </c>
      <c r="AA21" s="150">
        <f t="shared" si="23"/>
        <v>0</v>
      </c>
      <c r="AB21" s="151">
        <f>SUMIF(ARALIK!$O$8:$O$102,B21,ARALIK!$P$8:$P$102)</f>
        <v>0</v>
      </c>
      <c r="AC21" s="151">
        <f t="shared" si="24"/>
        <v>0</v>
      </c>
      <c r="AD21" s="152"/>
      <c r="AE21" s="134"/>
    </row>
    <row r="22" spans="1:31" x14ac:dyDescent="0.3">
      <c r="A22" s="134"/>
      <c r="B22" s="138" t="str">
        <f>AYARLAR!O39</f>
        <v>Borç 18</v>
      </c>
      <c r="C22" s="138">
        <f>AYARLAR!Q39</f>
        <v>0</v>
      </c>
      <c r="D22" s="139">
        <f>SUMIF(ONCEKIYIL!$O$8:$O$102,B22,ONCEKIYIL!$P$8:$P$102)</f>
        <v>0</v>
      </c>
      <c r="E22" s="139">
        <f t="shared" si="13"/>
        <v>0</v>
      </c>
      <c r="F22" s="140">
        <f>SUMIF(OCAK!$O$8:$O$102,B22,OCAK!$P$8:$P$102)</f>
        <v>0</v>
      </c>
      <c r="G22" s="140">
        <f t="shared" si="12"/>
        <v>0</v>
      </c>
      <c r="H22" s="141">
        <f>SUMIF(ŞUBAT!$O$8:$O$102,B22,ŞUBAT!$P$8:$P$102)</f>
        <v>0</v>
      </c>
      <c r="I22" s="141">
        <f t="shared" si="14"/>
        <v>0</v>
      </c>
      <c r="J22" s="142">
        <f>SUMIF(MART!$O$8:$O$102,B22,MART!$P$8:$P$102)</f>
        <v>0</v>
      </c>
      <c r="K22" s="142">
        <f t="shared" si="15"/>
        <v>0</v>
      </c>
      <c r="L22" s="143">
        <f>SUMIF(NİSAN!$O$8:$O$102,B22,NİSAN!$P$8:$P$102)</f>
        <v>0</v>
      </c>
      <c r="M22" s="143">
        <f t="shared" si="16"/>
        <v>0</v>
      </c>
      <c r="N22" s="144">
        <f>SUMIF(MAYIS!$O$8:$O$102,B22,MAYIS!$P$8:$P$102)</f>
        <v>0</v>
      </c>
      <c r="O22" s="144">
        <f t="shared" si="17"/>
        <v>0</v>
      </c>
      <c r="P22" s="145">
        <f>SUMIF(HAZİRAN!$O$8:$O$102,B22,HAZİRAN!$P$8:$P$102)</f>
        <v>0</v>
      </c>
      <c r="Q22" s="145">
        <f t="shared" si="18"/>
        <v>0</v>
      </c>
      <c r="R22" s="146">
        <f>SUMIF(TEMMUZ!$O$8:$O$102,B22,TEMMUZ!$P$8:$P$102)</f>
        <v>0</v>
      </c>
      <c r="S22" s="146">
        <f t="shared" si="19"/>
        <v>0</v>
      </c>
      <c r="T22" s="147">
        <f>SUMIF(AĞUSTOS!$O$8:$O$102,B22,AĞUSTOS!$P$8:$P$102)</f>
        <v>0</v>
      </c>
      <c r="U22" s="147">
        <f t="shared" si="20"/>
        <v>0</v>
      </c>
      <c r="V22" s="148">
        <f>SUMIF(EYLÜL!$O$8:$O$102,B22,EYLÜL!$P$8:$P$102)</f>
        <v>0</v>
      </c>
      <c r="W22" s="148">
        <f t="shared" si="21"/>
        <v>0</v>
      </c>
      <c r="X22" s="149">
        <f>SUMIF(EKİM!$O$8:$O$102,B22,EKİM!$P$8:$P$102)</f>
        <v>0</v>
      </c>
      <c r="Y22" s="149">
        <f t="shared" si="22"/>
        <v>0</v>
      </c>
      <c r="Z22" s="150">
        <f>SUMIF(KASIM!$O$8:$O$102,B22,KASIM!$P$8:$P$102)</f>
        <v>0</v>
      </c>
      <c r="AA22" s="150">
        <f t="shared" si="23"/>
        <v>0</v>
      </c>
      <c r="AB22" s="151">
        <f>SUMIF(ARALIK!$O$8:$O$102,B22,ARALIK!$P$8:$P$102)</f>
        <v>0</v>
      </c>
      <c r="AC22" s="151">
        <f t="shared" si="24"/>
        <v>0</v>
      </c>
      <c r="AD22" s="152"/>
      <c r="AE22" s="134"/>
    </row>
    <row r="23" spans="1:31" x14ac:dyDescent="0.3">
      <c r="A23" s="134"/>
      <c r="B23" s="138" t="str">
        <f>AYARLAR!O40</f>
        <v>Borç 19</v>
      </c>
      <c r="C23" s="138">
        <f>AYARLAR!Q40</f>
        <v>0</v>
      </c>
      <c r="D23" s="139">
        <f>SUMIF(ONCEKIYIL!$O$8:$O$102,B23,ONCEKIYIL!$P$8:$P$102)</f>
        <v>0</v>
      </c>
      <c r="E23" s="139">
        <f t="shared" si="13"/>
        <v>0</v>
      </c>
      <c r="F23" s="140">
        <f>SUMIF(OCAK!$O$8:$O$102,B23,OCAK!$P$8:$P$102)</f>
        <v>0</v>
      </c>
      <c r="G23" s="140">
        <f t="shared" si="12"/>
        <v>0</v>
      </c>
      <c r="H23" s="141">
        <f>SUMIF(ŞUBAT!$O$8:$O$102,B23,ŞUBAT!$P$8:$P$102)</f>
        <v>0</v>
      </c>
      <c r="I23" s="141">
        <f t="shared" si="14"/>
        <v>0</v>
      </c>
      <c r="J23" s="142">
        <f>SUMIF(MART!$O$8:$O$102,B23,MART!$P$8:$P$102)</f>
        <v>0</v>
      </c>
      <c r="K23" s="142">
        <f t="shared" si="15"/>
        <v>0</v>
      </c>
      <c r="L23" s="143">
        <f>SUMIF(NİSAN!$O$8:$O$102,B23,NİSAN!$P$8:$P$102)</f>
        <v>0</v>
      </c>
      <c r="M23" s="143">
        <f t="shared" si="16"/>
        <v>0</v>
      </c>
      <c r="N23" s="144">
        <f>SUMIF(MAYIS!$O$8:$O$102,B23,MAYIS!$P$8:$P$102)</f>
        <v>0</v>
      </c>
      <c r="O23" s="144">
        <f t="shared" si="17"/>
        <v>0</v>
      </c>
      <c r="P23" s="145">
        <f>SUMIF(HAZİRAN!$O$8:$O$102,B23,HAZİRAN!$P$8:$P$102)</f>
        <v>0</v>
      </c>
      <c r="Q23" s="145">
        <f t="shared" si="18"/>
        <v>0</v>
      </c>
      <c r="R23" s="146">
        <f>SUMIF(TEMMUZ!$O$8:$O$102,B23,TEMMUZ!$P$8:$P$102)</f>
        <v>0</v>
      </c>
      <c r="S23" s="146">
        <f t="shared" si="19"/>
        <v>0</v>
      </c>
      <c r="T23" s="147">
        <f>SUMIF(AĞUSTOS!$O$8:$O$102,B23,AĞUSTOS!$P$8:$P$102)</f>
        <v>0</v>
      </c>
      <c r="U23" s="147">
        <f t="shared" si="20"/>
        <v>0</v>
      </c>
      <c r="V23" s="148">
        <f>SUMIF(EYLÜL!$O$8:$O$102,B23,EYLÜL!$P$8:$P$102)</f>
        <v>0</v>
      </c>
      <c r="W23" s="148">
        <f t="shared" si="21"/>
        <v>0</v>
      </c>
      <c r="X23" s="149">
        <f>SUMIF(EKİM!$O$8:$O$102,B23,EKİM!$P$8:$P$102)</f>
        <v>0</v>
      </c>
      <c r="Y23" s="149">
        <f t="shared" si="22"/>
        <v>0</v>
      </c>
      <c r="Z23" s="150">
        <f>SUMIF(KASIM!$O$8:$O$102,B23,KASIM!$P$8:$P$102)</f>
        <v>0</v>
      </c>
      <c r="AA23" s="150">
        <f t="shared" si="23"/>
        <v>0</v>
      </c>
      <c r="AB23" s="151">
        <f>SUMIF(ARALIK!$O$8:$O$102,B23,ARALIK!$P$8:$P$102)</f>
        <v>0</v>
      </c>
      <c r="AC23" s="151">
        <f t="shared" si="24"/>
        <v>0</v>
      </c>
      <c r="AD23" s="152"/>
      <c r="AE23" s="134"/>
    </row>
    <row r="24" spans="1:31" x14ac:dyDescent="0.3">
      <c r="A24" s="134"/>
      <c r="B24" s="138" t="str">
        <f>AYARLAR!O41</f>
        <v>Borç 20</v>
      </c>
      <c r="C24" s="138">
        <f>AYARLAR!Q41</f>
        <v>0</v>
      </c>
      <c r="D24" s="139">
        <f>SUMIF(ONCEKIYIL!$O$8:$O$102,B24,ONCEKIYIL!$P$8:$P$102)</f>
        <v>0</v>
      </c>
      <c r="E24" s="139">
        <f t="shared" si="13"/>
        <v>0</v>
      </c>
      <c r="F24" s="140">
        <f>SUMIF(OCAK!$O$8:$O$102,B24,OCAK!$P$8:$P$102)</f>
        <v>0</v>
      </c>
      <c r="G24" s="140">
        <f t="shared" si="12"/>
        <v>0</v>
      </c>
      <c r="H24" s="141">
        <f>SUMIF(ŞUBAT!$O$8:$O$102,B24,ŞUBAT!$P$8:$P$102)</f>
        <v>0</v>
      </c>
      <c r="I24" s="141">
        <f t="shared" si="14"/>
        <v>0</v>
      </c>
      <c r="J24" s="142">
        <f>SUMIF(MART!$O$8:$O$102,B24,MART!$P$8:$P$102)</f>
        <v>0</v>
      </c>
      <c r="K24" s="142">
        <f t="shared" si="15"/>
        <v>0</v>
      </c>
      <c r="L24" s="143">
        <f>SUMIF(NİSAN!$O$8:$O$102,B24,NİSAN!$P$8:$P$102)</f>
        <v>0</v>
      </c>
      <c r="M24" s="143">
        <f t="shared" si="16"/>
        <v>0</v>
      </c>
      <c r="N24" s="144">
        <f>SUMIF(MAYIS!$O$8:$O$102,B24,MAYIS!$P$8:$P$102)</f>
        <v>0</v>
      </c>
      <c r="O24" s="144">
        <f t="shared" si="17"/>
        <v>0</v>
      </c>
      <c r="P24" s="145">
        <f>SUMIF(HAZİRAN!$O$8:$O$102,B24,HAZİRAN!$P$8:$P$102)</f>
        <v>0</v>
      </c>
      <c r="Q24" s="145">
        <f t="shared" si="18"/>
        <v>0</v>
      </c>
      <c r="R24" s="146">
        <f>SUMIF(TEMMUZ!$O$8:$O$102,B24,TEMMUZ!$P$8:$P$102)</f>
        <v>0</v>
      </c>
      <c r="S24" s="146">
        <f t="shared" si="19"/>
        <v>0</v>
      </c>
      <c r="T24" s="147">
        <f>SUMIF(AĞUSTOS!$O$8:$O$102,B24,AĞUSTOS!$P$8:$P$102)</f>
        <v>0</v>
      </c>
      <c r="U24" s="147">
        <f t="shared" si="20"/>
        <v>0</v>
      </c>
      <c r="V24" s="148">
        <f>SUMIF(EYLÜL!$O$8:$O$102,B24,EYLÜL!$P$8:$P$102)</f>
        <v>0</v>
      </c>
      <c r="W24" s="148">
        <f t="shared" si="21"/>
        <v>0</v>
      </c>
      <c r="X24" s="149">
        <f>SUMIF(EKİM!$O$8:$O$102,B24,EKİM!$P$8:$P$102)</f>
        <v>0</v>
      </c>
      <c r="Y24" s="149">
        <f t="shared" si="22"/>
        <v>0</v>
      </c>
      <c r="Z24" s="150">
        <f>SUMIF(KASIM!$O$8:$O$102,B24,KASIM!$P$8:$P$102)</f>
        <v>0</v>
      </c>
      <c r="AA24" s="150">
        <f t="shared" si="23"/>
        <v>0</v>
      </c>
      <c r="AB24" s="151">
        <f>SUMIF(ARALIK!$O$8:$O$102,B24,ARALIK!$P$8:$P$102)</f>
        <v>0</v>
      </c>
      <c r="AC24" s="151">
        <f t="shared" si="24"/>
        <v>0</v>
      </c>
      <c r="AD24" s="152"/>
      <c r="AE24" s="134"/>
    </row>
    <row r="25" spans="1:31" x14ac:dyDescent="0.3">
      <c r="A25" s="134"/>
      <c r="B25" s="138" t="str">
        <f>AYARLAR!O42</f>
        <v>Borç 21</v>
      </c>
      <c r="C25" s="138">
        <f>AYARLAR!Q42</f>
        <v>0</v>
      </c>
      <c r="D25" s="139">
        <f>SUMIF(ONCEKIYIL!$O$8:$O$102,B25,ONCEKIYIL!$P$8:$P$102)</f>
        <v>0</v>
      </c>
      <c r="E25" s="139">
        <f t="shared" si="13"/>
        <v>0</v>
      </c>
      <c r="F25" s="140">
        <f>SUMIF(OCAK!$O$8:$O$102,B25,OCAK!$P$8:$P$102)</f>
        <v>0</v>
      </c>
      <c r="G25" s="140">
        <f t="shared" si="12"/>
        <v>0</v>
      </c>
      <c r="H25" s="141">
        <f>SUMIF(ŞUBAT!$O$8:$O$102,B25,ŞUBAT!$P$8:$P$102)</f>
        <v>0</v>
      </c>
      <c r="I25" s="141">
        <f t="shared" si="14"/>
        <v>0</v>
      </c>
      <c r="J25" s="142">
        <f>SUMIF(MART!$O$8:$O$102,B25,MART!$P$8:$P$102)</f>
        <v>0</v>
      </c>
      <c r="K25" s="142">
        <f t="shared" si="15"/>
        <v>0</v>
      </c>
      <c r="L25" s="143">
        <f>SUMIF(NİSAN!$O$8:$O$102,B25,NİSAN!$P$8:$P$102)</f>
        <v>0</v>
      </c>
      <c r="M25" s="143">
        <f t="shared" si="16"/>
        <v>0</v>
      </c>
      <c r="N25" s="144">
        <f>SUMIF(MAYIS!$O$8:$O$102,B25,MAYIS!$P$8:$P$102)</f>
        <v>0</v>
      </c>
      <c r="O25" s="144">
        <f t="shared" si="17"/>
        <v>0</v>
      </c>
      <c r="P25" s="145">
        <f>SUMIF(HAZİRAN!$O$8:$O$102,B25,HAZİRAN!$P$8:$P$102)</f>
        <v>0</v>
      </c>
      <c r="Q25" s="145">
        <f t="shared" si="18"/>
        <v>0</v>
      </c>
      <c r="R25" s="146">
        <f>SUMIF(TEMMUZ!$O$8:$O$102,B25,TEMMUZ!$P$8:$P$102)</f>
        <v>0</v>
      </c>
      <c r="S25" s="146">
        <f t="shared" si="19"/>
        <v>0</v>
      </c>
      <c r="T25" s="147">
        <f>SUMIF(AĞUSTOS!$O$8:$O$102,B25,AĞUSTOS!$P$8:$P$102)</f>
        <v>0</v>
      </c>
      <c r="U25" s="147">
        <f t="shared" si="20"/>
        <v>0</v>
      </c>
      <c r="V25" s="148">
        <f>SUMIF(EYLÜL!$O$8:$O$102,B25,EYLÜL!$P$8:$P$102)</f>
        <v>0</v>
      </c>
      <c r="W25" s="148">
        <f t="shared" si="21"/>
        <v>0</v>
      </c>
      <c r="X25" s="149">
        <f>SUMIF(EKİM!$O$8:$O$102,B25,EKİM!$P$8:$P$102)</f>
        <v>0</v>
      </c>
      <c r="Y25" s="149">
        <f t="shared" si="22"/>
        <v>0</v>
      </c>
      <c r="Z25" s="150">
        <f>SUMIF(KASIM!$O$8:$O$102,B25,KASIM!$P$8:$P$102)</f>
        <v>0</v>
      </c>
      <c r="AA25" s="150">
        <f t="shared" si="23"/>
        <v>0</v>
      </c>
      <c r="AB25" s="151">
        <f>SUMIF(ARALIK!$O$8:$O$102,B25,ARALIK!$P$8:$P$102)</f>
        <v>0</v>
      </c>
      <c r="AC25" s="151">
        <f t="shared" si="24"/>
        <v>0</v>
      </c>
      <c r="AD25" s="152"/>
      <c r="AE25" s="134"/>
    </row>
    <row r="26" spans="1:31" x14ac:dyDescent="0.3">
      <c r="A26" s="134"/>
      <c r="B26" s="138" t="str">
        <f>AYARLAR!O43</f>
        <v>Borç 22</v>
      </c>
      <c r="C26" s="138">
        <f>AYARLAR!Q43</f>
        <v>0</v>
      </c>
      <c r="D26" s="139">
        <f>SUMIF(ONCEKIYIL!$O$8:$O$102,B26,ONCEKIYIL!$P$8:$P$102)</f>
        <v>0</v>
      </c>
      <c r="E26" s="139">
        <f t="shared" si="13"/>
        <v>0</v>
      </c>
      <c r="F26" s="140">
        <f>SUMIF(OCAK!$O$8:$O$102,B26,OCAK!$P$8:$P$102)</f>
        <v>0</v>
      </c>
      <c r="G26" s="140">
        <f t="shared" si="12"/>
        <v>0</v>
      </c>
      <c r="H26" s="141">
        <f>SUMIF(ŞUBAT!$O$8:$O$102,B26,ŞUBAT!$P$8:$P$102)</f>
        <v>0</v>
      </c>
      <c r="I26" s="141">
        <f t="shared" si="14"/>
        <v>0</v>
      </c>
      <c r="J26" s="142">
        <f>SUMIF(MART!$O$8:$O$102,B26,MART!$P$8:$P$102)</f>
        <v>0</v>
      </c>
      <c r="K26" s="142">
        <f t="shared" si="15"/>
        <v>0</v>
      </c>
      <c r="L26" s="143">
        <f>SUMIF(NİSAN!$O$8:$O$102,B26,NİSAN!$P$8:$P$102)</f>
        <v>0</v>
      </c>
      <c r="M26" s="143">
        <f t="shared" si="16"/>
        <v>0</v>
      </c>
      <c r="N26" s="144">
        <f>SUMIF(MAYIS!$O$8:$O$102,B26,MAYIS!$P$8:$P$102)</f>
        <v>0</v>
      </c>
      <c r="O26" s="144">
        <f t="shared" si="17"/>
        <v>0</v>
      </c>
      <c r="P26" s="145">
        <f>SUMIF(HAZİRAN!$O$8:$O$102,B26,HAZİRAN!$P$8:$P$102)</f>
        <v>0</v>
      </c>
      <c r="Q26" s="145">
        <f t="shared" si="18"/>
        <v>0</v>
      </c>
      <c r="R26" s="146">
        <f>SUMIF(TEMMUZ!$O$8:$O$102,B26,TEMMUZ!$P$8:$P$102)</f>
        <v>0</v>
      </c>
      <c r="S26" s="146">
        <f t="shared" si="19"/>
        <v>0</v>
      </c>
      <c r="T26" s="147">
        <f>SUMIF(AĞUSTOS!$O$8:$O$102,B26,AĞUSTOS!$P$8:$P$102)</f>
        <v>0</v>
      </c>
      <c r="U26" s="147">
        <f t="shared" si="20"/>
        <v>0</v>
      </c>
      <c r="V26" s="148">
        <f>SUMIF(EYLÜL!$O$8:$O$102,B26,EYLÜL!$P$8:$P$102)</f>
        <v>0</v>
      </c>
      <c r="W26" s="148">
        <f t="shared" si="21"/>
        <v>0</v>
      </c>
      <c r="X26" s="149">
        <f>SUMIF(EKİM!$O$8:$O$102,B26,EKİM!$P$8:$P$102)</f>
        <v>0</v>
      </c>
      <c r="Y26" s="149">
        <f t="shared" si="22"/>
        <v>0</v>
      </c>
      <c r="Z26" s="150">
        <f>SUMIF(KASIM!$O$8:$O$102,B26,KASIM!$P$8:$P$102)</f>
        <v>0</v>
      </c>
      <c r="AA26" s="150">
        <f t="shared" si="23"/>
        <v>0</v>
      </c>
      <c r="AB26" s="151">
        <f>SUMIF(ARALIK!$O$8:$O$102,B26,ARALIK!$P$8:$P$102)</f>
        <v>0</v>
      </c>
      <c r="AC26" s="151">
        <f t="shared" si="24"/>
        <v>0</v>
      </c>
      <c r="AD26" s="152"/>
      <c r="AE26" s="134"/>
    </row>
    <row r="27" spans="1:31" x14ac:dyDescent="0.3">
      <c r="A27" s="134"/>
      <c r="B27" s="138" t="str">
        <f>AYARLAR!O44</f>
        <v>Borç 23</v>
      </c>
      <c r="C27" s="138">
        <f>AYARLAR!Q44</f>
        <v>0</v>
      </c>
      <c r="D27" s="139">
        <f>SUMIF(ONCEKIYIL!$O$8:$O$102,B27,ONCEKIYIL!$P$8:$P$102)</f>
        <v>0</v>
      </c>
      <c r="E27" s="139">
        <f t="shared" si="13"/>
        <v>0</v>
      </c>
      <c r="F27" s="140">
        <f>SUMIF(OCAK!$O$8:$O$102,B27,OCAK!$P$8:$P$102)</f>
        <v>0</v>
      </c>
      <c r="G27" s="140">
        <f t="shared" si="12"/>
        <v>0</v>
      </c>
      <c r="H27" s="141">
        <f>SUMIF(ŞUBAT!$O$8:$O$102,B27,ŞUBAT!$P$8:$P$102)</f>
        <v>0</v>
      </c>
      <c r="I27" s="141">
        <f t="shared" si="14"/>
        <v>0</v>
      </c>
      <c r="J27" s="142">
        <f>SUMIF(MART!$O$8:$O$102,B27,MART!$P$8:$P$102)</f>
        <v>0</v>
      </c>
      <c r="K27" s="142">
        <f t="shared" si="15"/>
        <v>0</v>
      </c>
      <c r="L27" s="143">
        <f>SUMIF(NİSAN!$O$8:$O$102,B27,NİSAN!$P$8:$P$102)</f>
        <v>0</v>
      </c>
      <c r="M27" s="143">
        <f t="shared" si="16"/>
        <v>0</v>
      </c>
      <c r="N27" s="144">
        <f>SUMIF(MAYIS!$O$8:$O$102,B27,MAYIS!$P$8:$P$102)</f>
        <v>0</v>
      </c>
      <c r="O27" s="144">
        <f t="shared" si="17"/>
        <v>0</v>
      </c>
      <c r="P27" s="145">
        <f>SUMIF(HAZİRAN!$O$8:$O$102,B27,HAZİRAN!$P$8:$P$102)</f>
        <v>0</v>
      </c>
      <c r="Q27" s="145">
        <f t="shared" si="18"/>
        <v>0</v>
      </c>
      <c r="R27" s="146">
        <f>SUMIF(TEMMUZ!$O$8:$O$102,B27,TEMMUZ!$P$8:$P$102)</f>
        <v>0</v>
      </c>
      <c r="S27" s="146">
        <f t="shared" si="19"/>
        <v>0</v>
      </c>
      <c r="T27" s="147">
        <f>SUMIF(AĞUSTOS!$O$8:$O$102,B27,AĞUSTOS!$P$8:$P$102)</f>
        <v>0</v>
      </c>
      <c r="U27" s="147">
        <f t="shared" si="20"/>
        <v>0</v>
      </c>
      <c r="V27" s="148">
        <f>SUMIF(EYLÜL!$O$8:$O$102,B27,EYLÜL!$P$8:$P$102)</f>
        <v>0</v>
      </c>
      <c r="W27" s="148">
        <f t="shared" si="21"/>
        <v>0</v>
      </c>
      <c r="X27" s="149">
        <f>SUMIF(EKİM!$O$8:$O$102,B27,EKİM!$P$8:$P$102)</f>
        <v>0</v>
      </c>
      <c r="Y27" s="149">
        <f t="shared" si="22"/>
        <v>0</v>
      </c>
      <c r="Z27" s="150">
        <f>SUMIF(KASIM!$O$8:$O$102,B27,KASIM!$P$8:$P$102)</f>
        <v>0</v>
      </c>
      <c r="AA27" s="150">
        <f t="shared" si="23"/>
        <v>0</v>
      </c>
      <c r="AB27" s="151">
        <f>SUMIF(ARALIK!$O$8:$O$102,B27,ARALIK!$P$8:$P$102)</f>
        <v>0</v>
      </c>
      <c r="AC27" s="151">
        <f t="shared" si="24"/>
        <v>0</v>
      </c>
      <c r="AD27" s="152"/>
      <c r="AE27" s="134"/>
    </row>
    <row r="28" spans="1:31" x14ac:dyDescent="0.3">
      <c r="A28" s="134"/>
      <c r="B28" s="138" t="str">
        <f>AYARLAR!O45</f>
        <v>Borç 24</v>
      </c>
      <c r="C28" s="138">
        <f>AYARLAR!Q45</f>
        <v>0</v>
      </c>
      <c r="D28" s="139">
        <f>SUMIF(ONCEKIYIL!$O$8:$O$102,B28,ONCEKIYIL!$P$8:$P$102)</f>
        <v>0</v>
      </c>
      <c r="E28" s="139">
        <f t="shared" si="13"/>
        <v>0</v>
      </c>
      <c r="F28" s="140">
        <f>SUMIF(OCAK!$O$8:$O$102,B28,OCAK!$P$8:$P$102)</f>
        <v>0</v>
      </c>
      <c r="G28" s="140">
        <f t="shared" si="12"/>
        <v>0</v>
      </c>
      <c r="H28" s="141">
        <f>SUMIF(ŞUBAT!$O$8:$O$102,B28,ŞUBAT!$P$8:$P$102)</f>
        <v>0</v>
      </c>
      <c r="I28" s="141">
        <f t="shared" si="14"/>
        <v>0</v>
      </c>
      <c r="J28" s="142">
        <f>SUMIF(MART!$O$8:$O$102,B28,MART!$P$8:$P$102)</f>
        <v>0</v>
      </c>
      <c r="K28" s="142">
        <f t="shared" si="15"/>
        <v>0</v>
      </c>
      <c r="L28" s="143">
        <f>SUMIF(NİSAN!$O$8:$O$102,B28,NİSAN!$P$8:$P$102)</f>
        <v>0</v>
      </c>
      <c r="M28" s="143">
        <f t="shared" si="16"/>
        <v>0</v>
      </c>
      <c r="N28" s="144">
        <f>SUMIF(MAYIS!$O$8:$O$102,B28,MAYIS!$P$8:$P$102)</f>
        <v>0</v>
      </c>
      <c r="O28" s="144">
        <f t="shared" si="17"/>
        <v>0</v>
      </c>
      <c r="P28" s="145">
        <f>SUMIF(HAZİRAN!$O$8:$O$102,B28,HAZİRAN!$P$8:$P$102)</f>
        <v>0</v>
      </c>
      <c r="Q28" s="145">
        <f t="shared" si="18"/>
        <v>0</v>
      </c>
      <c r="R28" s="146">
        <f>SUMIF(TEMMUZ!$O$8:$O$102,B28,TEMMUZ!$P$8:$P$102)</f>
        <v>0</v>
      </c>
      <c r="S28" s="146">
        <f t="shared" si="19"/>
        <v>0</v>
      </c>
      <c r="T28" s="147">
        <f>SUMIF(AĞUSTOS!$O$8:$O$102,B28,AĞUSTOS!$P$8:$P$102)</f>
        <v>0</v>
      </c>
      <c r="U28" s="147">
        <f t="shared" si="20"/>
        <v>0</v>
      </c>
      <c r="V28" s="148">
        <f>SUMIF(EYLÜL!$O$8:$O$102,B28,EYLÜL!$P$8:$P$102)</f>
        <v>0</v>
      </c>
      <c r="W28" s="148">
        <f t="shared" si="21"/>
        <v>0</v>
      </c>
      <c r="X28" s="149">
        <f>SUMIF(EKİM!$O$8:$O$102,B28,EKİM!$P$8:$P$102)</f>
        <v>0</v>
      </c>
      <c r="Y28" s="149">
        <f t="shared" si="22"/>
        <v>0</v>
      </c>
      <c r="Z28" s="150">
        <f>SUMIF(KASIM!$O$8:$O$102,B28,KASIM!$P$8:$P$102)</f>
        <v>0</v>
      </c>
      <c r="AA28" s="150">
        <f t="shared" si="23"/>
        <v>0</v>
      </c>
      <c r="AB28" s="151">
        <f>SUMIF(ARALIK!$O$8:$O$102,B28,ARALIK!$P$8:$P$102)</f>
        <v>0</v>
      </c>
      <c r="AC28" s="151">
        <f t="shared" si="24"/>
        <v>0</v>
      </c>
      <c r="AD28" s="152"/>
      <c r="AE28" s="134"/>
    </row>
    <row r="29" spans="1:31" x14ac:dyDescent="0.3">
      <c r="A29" s="134"/>
      <c r="B29" s="138" t="str">
        <f>AYARLAR!O46</f>
        <v>Borç 25</v>
      </c>
      <c r="C29" s="138">
        <f>AYARLAR!Q46</f>
        <v>0</v>
      </c>
      <c r="D29" s="139">
        <f>SUMIF(ONCEKIYIL!$O$8:$O$102,B29,ONCEKIYIL!$P$8:$P$102)</f>
        <v>0</v>
      </c>
      <c r="E29" s="139">
        <f t="shared" si="13"/>
        <v>0</v>
      </c>
      <c r="F29" s="140">
        <f>SUMIF(OCAK!$O$8:$O$102,B29,OCAK!$P$8:$P$102)</f>
        <v>0</v>
      </c>
      <c r="G29" s="140">
        <f t="shared" si="12"/>
        <v>0</v>
      </c>
      <c r="H29" s="141">
        <f>SUMIF(ŞUBAT!$O$8:$O$102,B29,ŞUBAT!$P$8:$P$102)</f>
        <v>0</v>
      </c>
      <c r="I29" s="141">
        <f t="shared" si="14"/>
        <v>0</v>
      </c>
      <c r="J29" s="142">
        <f>SUMIF(MART!$O$8:$O$102,B29,MART!$P$8:$P$102)</f>
        <v>0</v>
      </c>
      <c r="K29" s="142">
        <f t="shared" si="15"/>
        <v>0</v>
      </c>
      <c r="L29" s="143">
        <f>SUMIF(NİSAN!$O$8:$O$102,B29,NİSAN!$P$8:$P$102)</f>
        <v>0</v>
      </c>
      <c r="M29" s="143">
        <f t="shared" si="16"/>
        <v>0</v>
      </c>
      <c r="N29" s="144">
        <f>SUMIF(MAYIS!$O$8:$O$102,B29,MAYIS!$P$8:$P$102)</f>
        <v>0</v>
      </c>
      <c r="O29" s="144">
        <f t="shared" si="17"/>
        <v>0</v>
      </c>
      <c r="P29" s="145">
        <f>SUMIF(HAZİRAN!$O$8:$O$102,B29,HAZİRAN!$P$8:$P$102)</f>
        <v>0</v>
      </c>
      <c r="Q29" s="145">
        <f t="shared" si="18"/>
        <v>0</v>
      </c>
      <c r="R29" s="146">
        <f>SUMIF(TEMMUZ!$O$8:$O$102,B29,TEMMUZ!$P$8:$P$102)</f>
        <v>0</v>
      </c>
      <c r="S29" s="146">
        <f t="shared" si="19"/>
        <v>0</v>
      </c>
      <c r="T29" s="147">
        <f>SUMIF(AĞUSTOS!$O$8:$O$102,B29,AĞUSTOS!$P$8:$P$102)</f>
        <v>0</v>
      </c>
      <c r="U29" s="147">
        <f t="shared" si="20"/>
        <v>0</v>
      </c>
      <c r="V29" s="148">
        <f>SUMIF(EYLÜL!$O$8:$O$102,B29,EYLÜL!$P$8:$P$102)</f>
        <v>0</v>
      </c>
      <c r="W29" s="148">
        <f t="shared" si="21"/>
        <v>0</v>
      </c>
      <c r="X29" s="149">
        <f>SUMIF(EKİM!$O$8:$O$102,B29,EKİM!$P$8:$P$102)</f>
        <v>0</v>
      </c>
      <c r="Y29" s="149">
        <f t="shared" si="22"/>
        <v>0</v>
      </c>
      <c r="Z29" s="150">
        <f>SUMIF(KASIM!$O$8:$O$102,B29,KASIM!$P$8:$P$102)</f>
        <v>0</v>
      </c>
      <c r="AA29" s="150">
        <f t="shared" si="23"/>
        <v>0</v>
      </c>
      <c r="AB29" s="151">
        <f>SUMIF(ARALIK!$O$8:$O$102,B29,ARALIK!$P$8:$P$102)</f>
        <v>0</v>
      </c>
      <c r="AC29" s="151">
        <f t="shared" si="24"/>
        <v>0</v>
      </c>
      <c r="AD29" s="152"/>
      <c r="AE29" s="134"/>
    </row>
    <row r="30" spans="1:31" x14ac:dyDescent="0.3">
      <c r="A30" s="134"/>
      <c r="B30" s="138" t="str">
        <f>AYARLAR!O47</f>
        <v>Borç 26</v>
      </c>
      <c r="C30" s="138">
        <f>AYARLAR!Q47</f>
        <v>0</v>
      </c>
      <c r="D30" s="139">
        <f>SUMIF(ONCEKIYIL!$O$8:$O$102,B30,ONCEKIYIL!$P$8:$P$102)</f>
        <v>0</v>
      </c>
      <c r="E30" s="139">
        <f t="shared" si="13"/>
        <v>0</v>
      </c>
      <c r="F30" s="140">
        <f>SUMIF(OCAK!$O$8:$O$102,B30,OCAK!$P$8:$P$102)</f>
        <v>0</v>
      </c>
      <c r="G30" s="140">
        <f t="shared" si="12"/>
        <v>0</v>
      </c>
      <c r="H30" s="141">
        <f>SUMIF(ŞUBAT!$O$8:$O$102,B30,ŞUBAT!$P$8:$P$102)</f>
        <v>0</v>
      </c>
      <c r="I30" s="141">
        <f t="shared" si="14"/>
        <v>0</v>
      </c>
      <c r="J30" s="142">
        <f>SUMIF(MART!$O$8:$O$102,B30,MART!$P$8:$P$102)</f>
        <v>0</v>
      </c>
      <c r="K30" s="142">
        <f t="shared" si="15"/>
        <v>0</v>
      </c>
      <c r="L30" s="143">
        <f>SUMIF(NİSAN!$O$8:$O$102,B30,NİSAN!$P$8:$P$102)</f>
        <v>0</v>
      </c>
      <c r="M30" s="143">
        <f t="shared" si="16"/>
        <v>0</v>
      </c>
      <c r="N30" s="144">
        <f>SUMIF(MAYIS!$O$8:$O$102,B30,MAYIS!$P$8:$P$102)</f>
        <v>0</v>
      </c>
      <c r="O30" s="144">
        <f t="shared" si="17"/>
        <v>0</v>
      </c>
      <c r="P30" s="145">
        <f>SUMIF(HAZİRAN!$O$8:$O$102,B30,HAZİRAN!$P$8:$P$102)</f>
        <v>0</v>
      </c>
      <c r="Q30" s="145">
        <f t="shared" si="18"/>
        <v>0</v>
      </c>
      <c r="R30" s="146">
        <f>SUMIF(TEMMUZ!$O$8:$O$102,B30,TEMMUZ!$P$8:$P$102)</f>
        <v>0</v>
      </c>
      <c r="S30" s="146">
        <f t="shared" si="19"/>
        <v>0</v>
      </c>
      <c r="T30" s="147">
        <f>SUMIF(AĞUSTOS!$O$8:$O$102,B30,AĞUSTOS!$P$8:$P$102)</f>
        <v>0</v>
      </c>
      <c r="U30" s="147">
        <f t="shared" si="20"/>
        <v>0</v>
      </c>
      <c r="V30" s="148">
        <f>SUMIF(EYLÜL!$O$8:$O$102,B30,EYLÜL!$P$8:$P$102)</f>
        <v>0</v>
      </c>
      <c r="W30" s="148">
        <f t="shared" si="21"/>
        <v>0</v>
      </c>
      <c r="X30" s="149">
        <f>SUMIF(EKİM!$O$8:$O$102,B30,EKİM!$P$8:$P$102)</f>
        <v>0</v>
      </c>
      <c r="Y30" s="149">
        <f t="shared" si="22"/>
        <v>0</v>
      </c>
      <c r="Z30" s="150">
        <f>SUMIF(KASIM!$O$8:$O$102,B30,KASIM!$P$8:$P$102)</f>
        <v>0</v>
      </c>
      <c r="AA30" s="150">
        <f t="shared" si="23"/>
        <v>0</v>
      </c>
      <c r="AB30" s="151">
        <f>SUMIF(ARALIK!$O$8:$O$102,B30,ARALIK!$P$8:$P$102)</f>
        <v>0</v>
      </c>
      <c r="AC30" s="151">
        <f t="shared" si="24"/>
        <v>0</v>
      </c>
      <c r="AD30" s="152"/>
      <c r="AE30" s="134"/>
    </row>
    <row r="31" spans="1:31" x14ac:dyDescent="0.3">
      <c r="A31" s="134"/>
      <c r="B31" s="138" t="str">
        <f>AYARLAR!O48</f>
        <v>Borç 27</v>
      </c>
      <c r="C31" s="138">
        <f>AYARLAR!Q48</f>
        <v>0</v>
      </c>
      <c r="D31" s="139">
        <f>SUMIF(ONCEKIYIL!$O$8:$O$102,B31,ONCEKIYIL!$P$8:$P$102)</f>
        <v>0</v>
      </c>
      <c r="E31" s="139">
        <f t="shared" si="13"/>
        <v>0</v>
      </c>
      <c r="F31" s="140">
        <f>SUMIF(OCAK!$O$8:$O$102,B31,OCAK!$P$8:$P$102)</f>
        <v>0</v>
      </c>
      <c r="G31" s="140">
        <f t="shared" si="12"/>
        <v>0</v>
      </c>
      <c r="H31" s="141">
        <f>SUMIF(ŞUBAT!$O$8:$O$102,B31,ŞUBAT!$P$8:$P$102)</f>
        <v>0</v>
      </c>
      <c r="I31" s="141">
        <f t="shared" si="14"/>
        <v>0</v>
      </c>
      <c r="J31" s="142">
        <f>SUMIF(MART!$O$8:$O$102,B31,MART!$P$8:$P$102)</f>
        <v>0</v>
      </c>
      <c r="K31" s="142">
        <f t="shared" si="15"/>
        <v>0</v>
      </c>
      <c r="L31" s="143">
        <f>SUMIF(NİSAN!$O$8:$O$102,B31,NİSAN!$P$8:$P$102)</f>
        <v>0</v>
      </c>
      <c r="M31" s="143">
        <f t="shared" si="16"/>
        <v>0</v>
      </c>
      <c r="N31" s="144">
        <f>SUMIF(MAYIS!$O$8:$O$102,B31,MAYIS!$P$8:$P$102)</f>
        <v>0</v>
      </c>
      <c r="O31" s="144">
        <f t="shared" si="17"/>
        <v>0</v>
      </c>
      <c r="P31" s="145">
        <f>SUMIF(HAZİRAN!$O$8:$O$102,B31,HAZİRAN!$P$8:$P$102)</f>
        <v>0</v>
      </c>
      <c r="Q31" s="145">
        <f t="shared" si="18"/>
        <v>0</v>
      </c>
      <c r="R31" s="146">
        <f>SUMIF(TEMMUZ!$O$8:$O$102,B31,TEMMUZ!$P$8:$P$102)</f>
        <v>0</v>
      </c>
      <c r="S31" s="146">
        <f t="shared" si="19"/>
        <v>0</v>
      </c>
      <c r="T31" s="147">
        <f>SUMIF(AĞUSTOS!$O$8:$O$102,B31,AĞUSTOS!$P$8:$P$102)</f>
        <v>0</v>
      </c>
      <c r="U31" s="147">
        <f t="shared" si="20"/>
        <v>0</v>
      </c>
      <c r="V31" s="148">
        <f>SUMIF(EYLÜL!$O$8:$O$102,B31,EYLÜL!$P$8:$P$102)</f>
        <v>0</v>
      </c>
      <c r="W31" s="148">
        <f t="shared" si="21"/>
        <v>0</v>
      </c>
      <c r="X31" s="149">
        <f>SUMIF(EKİM!$O$8:$O$102,B31,EKİM!$P$8:$P$102)</f>
        <v>0</v>
      </c>
      <c r="Y31" s="149">
        <f t="shared" si="22"/>
        <v>0</v>
      </c>
      <c r="Z31" s="150">
        <f>SUMIF(KASIM!$O$8:$O$102,B31,KASIM!$P$8:$P$102)</f>
        <v>0</v>
      </c>
      <c r="AA31" s="150">
        <f t="shared" si="23"/>
        <v>0</v>
      </c>
      <c r="AB31" s="151">
        <f>SUMIF(ARALIK!$O$8:$O$102,B31,ARALIK!$P$8:$P$102)</f>
        <v>0</v>
      </c>
      <c r="AC31" s="151">
        <f t="shared" si="24"/>
        <v>0</v>
      </c>
      <c r="AD31" s="152"/>
      <c r="AE31" s="134"/>
    </row>
    <row r="32" spans="1:31" x14ac:dyDescent="0.3">
      <c r="A32" s="134"/>
      <c r="B32" s="138" t="str">
        <f>AYARLAR!O49</f>
        <v>Borç 28</v>
      </c>
      <c r="C32" s="138">
        <f>AYARLAR!Q49</f>
        <v>0</v>
      </c>
      <c r="D32" s="139">
        <f>SUMIF(ONCEKIYIL!$O$8:$O$102,B32,ONCEKIYIL!$P$8:$P$102)</f>
        <v>0</v>
      </c>
      <c r="E32" s="139">
        <f t="shared" si="13"/>
        <v>0</v>
      </c>
      <c r="F32" s="140">
        <f>SUMIF(OCAK!$O$8:$O$102,B32,OCAK!$P$8:$P$102)</f>
        <v>0</v>
      </c>
      <c r="G32" s="140">
        <f t="shared" si="12"/>
        <v>0</v>
      </c>
      <c r="H32" s="141">
        <f>SUMIF(ŞUBAT!$O$8:$O$102,B32,ŞUBAT!$P$8:$P$102)</f>
        <v>0</v>
      </c>
      <c r="I32" s="141">
        <f t="shared" si="14"/>
        <v>0</v>
      </c>
      <c r="J32" s="142">
        <f>SUMIF(MART!$O$8:$O$102,B32,MART!$P$8:$P$102)</f>
        <v>0</v>
      </c>
      <c r="K32" s="142">
        <f t="shared" si="15"/>
        <v>0</v>
      </c>
      <c r="L32" s="143">
        <f>SUMIF(NİSAN!$O$8:$O$102,B32,NİSAN!$P$8:$P$102)</f>
        <v>0</v>
      </c>
      <c r="M32" s="143">
        <f t="shared" si="16"/>
        <v>0</v>
      </c>
      <c r="N32" s="144">
        <f>SUMIF(MAYIS!$O$8:$O$102,B32,MAYIS!$P$8:$P$102)</f>
        <v>0</v>
      </c>
      <c r="O32" s="144">
        <f t="shared" si="17"/>
        <v>0</v>
      </c>
      <c r="P32" s="145">
        <f>SUMIF(HAZİRAN!$O$8:$O$102,B32,HAZİRAN!$P$8:$P$102)</f>
        <v>0</v>
      </c>
      <c r="Q32" s="145">
        <f t="shared" si="18"/>
        <v>0</v>
      </c>
      <c r="R32" s="146">
        <f>SUMIF(TEMMUZ!$O$8:$O$102,B32,TEMMUZ!$P$8:$P$102)</f>
        <v>0</v>
      </c>
      <c r="S32" s="146">
        <f t="shared" si="19"/>
        <v>0</v>
      </c>
      <c r="T32" s="147">
        <f>SUMIF(AĞUSTOS!$O$8:$O$102,B32,AĞUSTOS!$P$8:$P$102)</f>
        <v>0</v>
      </c>
      <c r="U32" s="147">
        <f t="shared" si="20"/>
        <v>0</v>
      </c>
      <c r="V32" s="148">
        <f>SUMIF(EYLÜL!$O$8:$O$102,B32,EYLÜL!$P$8:$P$102)</f>
        <v>0</v>
      </c>
      <c r="W32" s="148">
        <f t="shared" si="21"/>
        <v>0</v>
      </c>
      <c r="X32" s="149">
        <f>SUMIF(EKİM!$O$8:$O$102,B32,EKİM!$P$8:$P$102)</f>
        <v>0</v>
      </c>
      <c r="Y32" s="149">
        <f t="shared" si="22"/>
        <v>0</v>
      </c>
      <c r="Z32" s="150">
        <f>SUMIF(KASIM!$O$8:$O$102,B32,KASIM!$P$8:$P$102)</f>
        <v>0</v>
      </c>
      <c r="AA32" s="150">
        <f t="shared" si="23"/>
        <v>0</v>
      </c>
      <c r="AB32" s="151">
        <f>SUMIF(ARALIK!$O$8:$O$102,B32,ARALIK!$P$8:$P$102)</f>
        <v>0</v>
      </c>
      <c r="AC32" s="151">
        <f t="shared" si="24"/>
        <v>0</v>
      </c>
      <c r="AD32" s="152"/>
      <c r="AE32" s="134"/>
    </row>
    <row r="33" spans="1:31" x14ac:dyDescent="0.3">
      <c r="A33" s="134"/>
      <c r="B33" s="138" t="str">
        <f>AYARLAR!O50</f>
        <v>Borç 29</v>
      </c>
      <c r="C33" s="138">
        <f>AYARLAR!Q50</f>
        <v>0</v>
      </c>
      <c r="D33" s="139">
        <f>SUMIF(ONCEKIYIL!$O$8:$O$102,B33,ONCEKIYIL!$P$8:$P$102)</f>
        <v>0</v>
      </c>
      <c r="E33" s="139">
        <f t="shared" si="13"/>
        <v>0</v>
      </c>
      <c r="F33" s="140">
        <f>SUMIF(OCAK!$O$8:$O$102,B33,OCAK!$P$8:$P$102)</f>
        <v>0</v>
      </c>
      <c r="G33" s="140">
        <f t="shared" si="12"/>
        <v>0</v>
      </c>
      <c r="H33" s="141">
        <f>SUMIF(ŞUBAT!$O$8:$O$102,B33,ŞUBAT!$P$8:$P$102)</f>
        <v>0</v>
      </c>
      <c r="I33" s="141">
        <f t="shared" si="14"/>
        <v>0</v>
      </c>
      <c r="J33" s="142">
        <f>SUMIF(MART!$O$8:$O$102,B33,MART!$P$8:$P$102)</f>
        <v>0</v>
      </c>
      <c r="K33" s="142">
        <f t="shared" si="15"/>
        <v>0</v>
      </c>
      <c r="L33" s="143">
        <f>SUMIF(NİSAN!$O$8:$O$102,B33,NİSAN!$P$8:$P$102)</f>
        <v>0</v>
      </c>
      <c r="M33" s="143">
        <f t="shared" si="16"/>
        <v>0</v>
      </c>
      <c r="N33" s="144">
        <f>SUMIF(MAYIS!$O$8:$O$102,B33,MAYIS!$P$8:$P$102)</f>
        <v>0</v>
      </c>
      <c r="O33" s="144">
        <f t="shared" si="17"/>
        <v>0</v>
      </c>
      <c r="P33" s="145">
        <f>SUMIF(HAZİRAN!$O$8:$O$102,B33,HAZİRAN!$P$8:$P$102)</f>
        <v>0</v>
      </c>
      <c r="Q33" s="145">
        <f t="shared" si="18"/>
        <v>0</v>
      </c>
      <c r="R33" s="146">
        <f>SUMIF(TEMMUZ!$O$8:$O$102,B33,TEMMUZ!$P$8:$P$102)</f>
        <v>0</v>
      </c>
      <c r="S33" s="146">
        <f t="shared" si="19"/>
        <v>0</v>
      </c>
      <c r="T33" s="147">
        <f>SUMIF(AĞUSTOS!$O$8:$O$102,B33,AĞUSTOS!$P$8:$P$102)</f>
        <v>0</v>
      </c>
      <c r="U33" s="147">
        <f t="shared" si="20"/>
        <v>0</v>
      </c>
      <c r="V33" s="148">
        <f>SUMIF(EYLÜL!$O$8:$O$102,B33,EYLÜL!$P$8:$P$102)</f>
        <v>0</v>
      </c>
      <c r="W33" s="148">
        <f t="shared" si="21"/>
        <v>0</v>
      </c>
      <c r="X33" s="149">
        <f>SUMIF(EKİM!$O$8:$O$102,B33,EKİM!$P$8:$P$102)</f>
        <v>0</v>
      </c>
      <c r="Y33" s="149">
        <f t="shared" si="22"/>
        <v>0</v>
      </c>
      <c r="Z33" s="150">
        <f>SUMIF(KASIM!$O$8:$O$102,B33,KASIM!$P$8:$P$102)</f>
        <v>0</v>
      </c>
      <c r="AA33" s="150">
        <f t="shared" si="23"/>
        <v>0</v>
      </c>
      <c r="AB33" s="151">
        <f>SUMIF(ARALIK!$O$8:$O$102,B33,ARALIK!$P$8:$P$102)</f>
        <v>0</v>
      </c>
      <c r="AC33" s="151">
        <f t="shared" si="24"/>
        <v>0</v>
      </c>
      <c r="AD33" s="152"/>
      <c r="AE33" s="134"/>
    </row>
    <row r="34" spans="1:31" x14ac:dyDescent="0.3">
      <c r="A34" s="134"/>
      <c r="B34" s="138" t="str">
        <f>AYARLAR!O51</f>
        <v>Borç 30</v>
      </c>
      <c r="C34" s="138">
        <f>AYARLAR!Q51</f>
        <v>0</v>
      </c>
      <c r="D34" s="139">
        <f>SUMIF(ONCEKIYIL!$O$8:$O$102,B34,ONCEKIYIL!$P$8:$P$102)</f>
        <v>0</v>
      </c>
      <c r="E34" s="139">
        <f t="shared" si="13"/>
        <v>0</v>
      </c>
      <c r="F34" s="140">
        <f>SUMIF(OCAK!$O$8:$O$102,B34,OCAK!$P$8:$P$102)</f>
        <v>0</v>
      </c>
      <c r="G34" s="140">
        <f t="shared" si="12"/>
        <v>0</v>
      </c>
      <c r="H34" s="141">
        <f>SUMIF(ŞUBAT!$O$8:$O$102,B34,ŞUBAT!$P$8:$P$102)</f>
        <v>0</v>
      </c>
      <c r="I34" s="141">
        <f t="shared" si="14"/>
        <v>0</v>
      </c>
      <c r="J34" s="142">
        <f>SUMIF(MART!$O$8:$O$102,B34,MART!$P$8:$P$102)</f>
        <v>0</v>
      </c>
      <c r="K34" s="142">
        <f t="shared" si="15"/>
        <v>0</v>
      </c>
      <c r="L34" s="143">
        <f>SUMIF(NİSAN!$O$8:$O$102,B34,NİSAN!$P$8:$P$102)</f>
        <v>0</v>
      </c>
      <c r="M34" s="143">
        <f t="shared" si="16"/>
        <v>0</v>
      </c>
      <c r="N34" s="144">
        <f>SUMIF(MAYIS!$O$8:$O$102,B34,MAYIS!$P$8:$P$102)</f>
        <v>0</v>
      </c>
      <c r="O34" s="144">
        <f t="shared" si="17"/>
        <v>0</v>
      </c>
      <c r="P34" s="145">
        <f>SUMIF(HAZİRAN!$O$8:$O$102,B34,HAZİRAN!$P$8:$P$102)</f>
        <v>0</v>
      </c>
      <c r="Q34" s="145">
        <f t="shared" si="18"/>
        <v>0</v>
      </c>
      <c r="R34" s="146">
        <f>SUMIF(TEMMUZ!$O$8:$O$102,B34,TEMMUZ!$P$8:$P$102)</f>
        <v>0</v>
      </c>
      <c r="S34" s="146">
        <f t="shared" si="19"/>
        <v>0</v>
      </c>
      <c r="T34" s="147">
        <f>SUMIF(AĞUSTOS!$O$8:$O$102,B34,AĞUSTOS!$P$8:$P$102)</f>
        <v>0</v>
      </c>
      <c r="U34" s="147">
        <f t="shared" si="20"/>
        <v>0</v>
      </c>
      <c r="V34" s="148">
        <f>SUMIF(EYLÜL!$O$8:$O$102,B34,EYLÜL!$P$8:$P$102)</f>
        <v>0</v>
      </c>
      <c r="W34" s="148">
        <f t="shared" si="21"/>
        <v>0</v>
      </c>
      <c r="X34" s="149">
        <f>SUMIF(EKİM!$O$8:$O$102,B34,EKİM!$P$8:$P$102)</f>
        <v>0</v>
      </c>
      <c r="Y34" s="149">
        <f t="shared" si="22"/>
        <v>0</v>
      </c>
      <c r="Z34" s="150">
        <f>SUMIF(KASIM!$O$8:$O$102,B34,KASIM!$P$8:$P$102)</f>
        <v>0</v>
      </c>
      <c r="AA34" s="150">
        <f t="shared" si="23"/>
        <v>0</v>
      </c>
      <c r="AB34" s="151">
        <f>SUMIF(ARALIK!$O$8:$O$102,B34,ARALIK!$P$8:$P$102)</f>
        <v>0</v>
      </c>
      <c r="AC34" s="151">
        <f t="shared" si="24"/>
        <v>0</v>
      </c>
      <c r="AD34" s="152"/>
      <c r="AE34" s="134"/>
    </row>
    <row r="35" spans="1:31" x14ac:dyDescent="0.3">
      <c r="A35" s="134"/>
      <c r="B35" s="138" t="str">
        <f>AYARLAR!O52</f>
        <v>Borç 31</v>
      </c>
      <c r="C35" s="138">
        <f>AYARLAR!Q52</f>
        <v>0</v>
      </c>
      <c r="D35" s="139">
        <f>SUMIF(ONCEKIYIL!$O$8:$O$102,B35,ONCEKIYIL!$P$8:$P$102)</f>
        <v>0</v>
      </c>
      <c r="E35" s="139">
        <f t="shared" si="13"/>
        <v>0</v>
      </c>
      <c r="F35" s="140">
        <f>SUMIF(OCAK!$O$8:$O$102,B35,OCAK!$P$8:$P$102)</f>
        <v>0</v>
      </c>
      <c r="G35" s="140">
        <f t="shared" si="12"/>
        <v>0</v>
      </c>
      <c r="H35" s="141">
        <f>SUMIF(ŞUBAT!$O$8:$O$102,B35,ŞUBAT!$P$8:$P$102)</f>
        <v>0</v>
      </c>
      <c r="I35" s="141">
        <f t="shared" si="14"/>
        <v>0</v>
      </c>
      <c r="J35" s="142">
        <f>SUMIF(MART!$O$8:$O$102,B35,MART!$P$8:$P$102)</f>
        <v>0</v>
      </c>
      <c r="K35" s="142">
        <f t="shared" si="15"/>
        <v>0</v>
      </c>
      <c r="L35" s="143">
        <f>SUMIF(NİSAN!$O$8:$O$102,B35,NİSAN!$P$8:$P$102)</f>
        <v>0</v>
      </c>
      <c r="M35" s="143">
        <f t="shared" si="16"/>
        <v>0</v>
      </c>
      <c r="N35" s="144">
        <f>SUMIF(MAYIS!$O$8:$O$102,B35,MAYIS!$P$8:$P$102)</f>
        <v>0</v>
      </c>
      <c r="O35" s="144">
        <f t="shared" si="17"/>
        <v>0</v>
      </c>
      <c r="P35" s="145">
        <f>SUMIF(HAZİRAN!$O$8:$O$102,B35,HAZİRAN!$P$8:$P$102)</f>
        <v>0</v>
      </c>
      <c r="Q35" s="145">
        <f t="shared" si="18"/>
        <v>0</v>
      </c>
      <c r="R35" s="146">
        <f>SUMIF(TEMMUZ!$O$8:$O$102,B35,TEMMUZ!$P$8:$P$102)</f>
        <v>0</v>
      </c>
      <c r="S35" s="146">
        <f t="shared" si="19"/>
        <v>0</v>
      </c>
      <c r="T35" s="147">
        <f>SUMIF(AĞUSTOS!$O$8:$O$102,B35,AĞUSTOS!$P$8:$P$102)</f>
        <v>0</v>
      </c>
      <c r="U35" s="147">
        <f t="shared" si="20"/>
        <v>0</v>
      </c>
      <c r="V35" s="148">
        <f>SUMIF(EYLÜL!$O$8:$O$102,B35,EYLÜL!$P$8:$P$102)</f>
        <v>0</v>
      </c>
      <c r="W35" s="148">
        <f t="shared" si="21"/>
        <v>0</v>
      </c>
      <c r="X35" s="149">
        <f>SUMIF(EKİM!$O$8:$O$102,B35,EKİM!$P$8:$P$102)</f>
        <v>0</v>
      </c>
      <c r="Y35" s="149">
        <f t="shared" si="22"/>
        <v>0</v>
      </c>
      <c r="Z35" s="150">
        <f>SUMIF(KASIM!$O$8:$O$102,B35,KASIM!$P$8:$P$102)</f>
        <v>0</v>
      </c>
      <c r="AA35" s="150">
        <f t="shared" si="23"/>
        <v>0</v>
      </c>
      <c r="AB35" s="151">
        <f>SUMIF(ARALIK!$O$8:$O$102,B35,ARALIK!$P$8:$P$102)</f>
        <v>0</v>
      </c>
      <c r="AC35" s="151">
        <f t="shared" si="24"/>
        <v>0</v>
      </c>
      <c r="AD35" s="152"/>
      <c r="AE35" s="134"/>
    </row>
    <row r="36" spans="1:31" x14ac:dyDescent="0.3">
      <c r="A36" s="134"/>
      <c r="B36" s="138" t="str">
        <f>AYARLAR!O53</f>
        <v>Borç 32</v>
      </c>
      <c r="C36" s="138">
        <f>AYARLAR!Q53</f>
        <v>0</v>
      </c>
      <c r="D36" s="139">
        <f>SUMIF(ONCEKIYIL!$O$8:$O$102,B36,ONCEKIYIL!$P$8:$P$102)</f>
        <v>0</v>
      </c>
      <c r="E36" s="139">
        <f t="shared" si="13"/>
        <v>0</v>
      </c>
      <c r="F36" s="140">
        <f>SUMIF(OCAK!$O$8:$O$102,B36,OCAK!$P$8:$P$102)</f>
        <v>0</v>
      </c>
      <c r="G36" s="140">
        <f t="shared" si="12"/>
        <v>0</v>
      </c>
      <c r="H36" s="141">
        <f>SUMIF(ŞUBAT!$O$8:$O$102,B36,ŞUBAT!$P$8:$P$102)</f>
        <v>0</v>
      </c>
      <c r="I36" s="141">
        <f t="shared" si="14"/>
        <v>0</v>
      </c>
      <c r="J36" s="142">
        <f>SUMIF(MART!$O$8:$O$102,B36,MART!$P$8:$P$102)</f>
        <v>0</v>
      </c>
      <c r="K36" s="142">
        <f t="shared" si="15"/>
        <v>0</v>
      </c>
      <c r="L36" s="143">
        <f>SUMIF(NİSAN!$O$8:$O$102,B36,NİSAN!$P$8:$P$102)</f>
        <v>0</v>
      </c>
      <c r="M36" s="143">
        <f t="shared" si="16"/>
        <v>0</v>
      </c>
      <c r="N36" s="144">
        <f>SUMIF(MAYIS!$O$8:$O$102,B36,MAYIS!$P$8:$P$102)</f>
        <v>0</v>
      </c>
      <c r="O36" s="144">
        <f t="shared" si="17"/>
        <v>0</v>
      </c>
      <c r="P36" s="145">
        <f>SUMIF(HAZİRAN!$O$8:$O$102,B36,HAZİRAN!$P$8:$P$102)</f>
        <v>0</v>
      </c>
      <c r="Q36" s="145">
        <f t="shared" si="18"/>
        <v>0</v>
      </c>
      <c r="R36" s="146">
        <f>SUMIF(TEMMUZ!$O$8:$O$102,B36,TEMMUZ!$P$8:$P$102)</f>
        <v>0</v>
      </c>
      <c r="S36" s="146">
        <f t="shared" si="19"/>
        <v>0</v>
      </c>
      <c r="T36" s="147">
        <f>SUMIF(AĞUSTOS!$O$8:$O$102,B36,AĞUSTOS!$P$8:$P$102)</f>
        <v>0</v>
      </c>
      <c r="U36" s="147">
        <f t="shared" si="20"/>
        <v>0</v>
      </c>
      <c r="V36" s="148">
        <f>SUMIF(EYLÜL!$O$8:$O$102,B36,EYLÜL!$P$8:$P$102)</f>
        <v>0</v>
      </c>
      <c r="W36" s="148">
        <f t="shared" si="21"/>
        <v>0</v>
      </c>
      <c r="X36" s="149">
        <f>SUMIF(EKİM!$O$8:$O$102,B36,EKİM!$P$8:$P$102)</f>
        <v>0</v>
      </c>
      <c r="Y36" s="149">
        <f t="shared" si="22"/>
        <v>0</v>
      </c>
      <c r="Z36" s="150">
        <f>SUMIF(KASIM!$O$8:$O$102,B36,KASIM!$P$8:$P$102)</f>
        <v>0</v>
      </c>
      <c r="AA36" s="150">
        <f t="shared" si="23"/>
        <v>0</v>
      </c>
      <c r="AB36" s="151">
        <f>SUMIF(ARALIK!$O$8:$O$102,B36,ARALIK!$P$8:$P$102)</f>
        <v>0</v>
      </c>
      <c r="AC36" s="151">
        <f t="shared" si="24"/>
        <v>0</v>
      </c>
      <c r="AD36" s="152"/>
      <c r="AE36" s="134"/>
    </row>
    <row r="37" spans="1:31" x14ac:dyDescent="0.3">
      <c r="A37" s="134"/>
      <c r="B37" s="138" t="str">
        <f>AYARLAR!O54</f>
        <v>Borç 33</v>
      </c>
      <c r="C37" s="138">
        <f>AYARLAR!Q54</f>
        <v>0</v>
      </c>
      <c r="D37" s="139">
        <f>SUMIF(ONCEKIYIL!$O$8:$O$102,B37,ONCEKIYIL!$P$8:$P$102)</f>
        <v>0</v>
      </c>
      <c r="E37" s="139">
        <f t="shared" si="13"/>
        <v>0</v>
      </c>
      <c r="F37" s="140">
        <f>SUMIF(OCAK!$O$8:$O$102,B37,OCAK!$P$8:$P$102)</f>
        <v>0</v>
      </c>
      <c r="G37" s="140">
        <f t="shared" si="12"/>
        <v>0</v>
      </c>
      <c r="H37" s="141">
        <f>SUMIF(ŞUBAT!$O$8:$O$102,B37,ŞUBAT!$P$8:$P$102)</f>
        <v>0</v>
      </c>
      <c r="I37" s="141">
        <f t="shared" si="14"/>
        <v>0</v>
      </c>
      <c r="J37" s="142">
        <f>SUMIF(MART!$O$8:$O$102,B37,MART!$P$8:$P$102)</f>
        <v>0</v>
      </c>
      <c r="K37" s="142">
        <f t="shared" si="15"/>
        <v>0</v>
      </c>
      <c r="L37" s="143">
        <f>SUMIF(NİSAN!$O$8:$O$102,B37,NİSAN!$P$8:$P$102)</f>
        <v>0</v>
      </c>
      <c r="M37" s="143">
        <f t="shared" si="16"/>
        <v>0</v>
      </c>
      <c r="N37" s="144">
        <f>SUMIF(MAYIS!$O$8:$O$102,B37,MAYIS!$P$8:$P$102)</f>
        <v>0</v>
      </c>
      <c r="O37" s="144">
        <f t="shared" si="17"/>
        <v>0</v>
      </c>
      <c r="P37" s="145">
        <f>SUMIF(HAZİRAN!$O$8:$O$102,B37,HAZİRAN!$P$8:$P$102)</f>
        <v>0</v>
      </c>
      <c r="Q37" s="145">
        <f t="shared" si="18"/>
        <v>0</v>
      </c>
      <c r="R37" s="146">
        <f>SUMIF(TEMMUZ!$O$8:$O$102,B37,TEMMUZ!$P$8:$P$102)</f>
        <v>0</v>
      </c>
      <c r="S37" s="146">
        <f t="shared" si="19"/>
        <v>0</v>
      </c>
      <c r="T37" s="147">
        <f>SUMIF(AĞUSTOS!$O$8:$O$102,B37,AĞUSTOS!$P$8:$P$102)</f>
        <v>0</v>
      </c>
      <c r="U37" s="147">
        <f t="shared" si="20"/>
        <v>0</v>
      </c>
      <c r="V37" s="148">
        <f>SUMIF(EYLÜL!$O$8:$O$102,B37,EYLÜL!$P$8:$P$102)</f>
        <v>0</v>
      </c>
      <c r="W37" s="148">
        <f t="shared" si="21"/>
        <v>0</v>
      </c>
      <c r="X37" s="149">
        <f>SUMIF(EKİM!$O$8:$O$102,B37,EKİM!$P$8:$P$102)</f>
        <v>0</v>
      </c>
      <c r="Y37" s="149">
        <f t="shared" si="22"/>
        <v>0</v>
      </c>
      <c r="Z37" s="150">
        <f>SUMIF(KASIM!$O$8:$O$102,B37,KASIM!$P$8:$P$102)</f>
        <v>0</v>
      </c>
      <c r="AA37" s="150">
        <f t="shared" si="23"/>
        <v>0</v>
      </c>
      <c r="AB37" s="151">
        <f>SUMIF(ARALIK!$O$8:$O$102,B37,ARALIK!$P$8:$P$102)</f>
        <v>0</v>
      </c>
      <c r="AC37" s="151">
        <f t="shared" si="24"/>
        <v>0</v>
      </c>
      <c r="AD37" s="152"/>
      <c r="AE37" s="134"/>
    </row>
    <row r="38" spans="1:31" x14ac:dyDescent="0.3">
      <c r="A38" s="134"/>
      <c r="B38" s="138" t="str">
        <f>AYARLAR!O55</f>
        <v>Borç 34</v>
      </c>
      <c r="C38" s="138">
        <f>AYARLAR!Q55</f>
        <v>0</v>
      </c>
      <c r="D38" s="139">
        <f>SUMIF(ONCEKIYIL!$O$8:$O$102,B38,ONCEKIYIL!$P$8:$P$102)</f>
        <v>0</v>
      </c>
      <c r="E38" s="139">
        <f t="shared" si="13"/>
        <v>0</v>
      </c>
      <c r="F38" s="140">
        <f>SUMIF(OCAK!$O$8:$O$102,B38,OCAK!$P$8:$P$102)</f>
        <v>0</v>
      </c>
      <c r="G38" s="140">
        <f t="shared" si="12"/>
        <v>0</v>
      </c>
      <c r="H38" s="141">
        <f>SUMIF(ŞUBAT!$O$8:$O$102,B38,ŞUBAT!$P$8:$P$102)</f>
        <v>0</v>
      </c>
      <c r="I38" s="141">
        <f t="shared" si="14"/>
        <v>0</v>
      </c>
      <c r="J38" s="142">
        <f>SUMIF(MART!$O$8:$O$102,B38,MART!$P$8:$P$102)</f>
        <v>0</v>
      </c>
      <c r="K38" s="142">
        <f t="shared" si="15"/>
        <v>0</v>
      </c>
      <c r="L38" s="143">
        <f>SUMIF(NİSAN!$O$8:$O$102,B38,NİSAN!$P$8:$P$102)</f>
        <v>0</v>
      </c>
      <c r="M38" s="143">
        <f t="shared" si="16"/>
        <v>0</v>
      </c>
      <c r="N38" s="144">
        <f>SUMIF(MAYIS!$O$8:$O$102,B38,MAYIS!$P$8:$P$102)</f>
        <v>0</v>
      </c>
      <c r="O38" s="144">
        <f t="shared" si="17"/>
        <v>0</v>
      </c>
      <c r="P38" s="145">
        <f>SUMIF(HAZİRAN!$O$8:$O$102,B38,HAZİRAN!$P$8:$P$102)</f>
        <v>0</v>
      </c>
      <c r="Q38" s="145">
        <f t="shared" si="18"/>
        <v>0</v>
      </c>
      <c r="R38" s="146">
        <f>SUMIF(TEMMUZ!$O$8:$O$102,B38,TEMMUZ!$P$8:$P$102)</f>
        <v>0</v>
      </c>
      <c r="S38" s="146">
        <f t="shared" si="19"/>
        <v>0</v>
      </c>
      <c r="T38" s="147">
        <f>SUMIF(AĞUSTOS!$O$8:$O$102,B38,AĞUSTOS!$P$8:$P$102)</f>
        <v>0</v>
      </c>
      <c r="U38" s="147">
        <f t="shared" si="20"/>
        <v>0</v>
      </c>
      <c r="V38" s="148">
        <f>SUMIF(EYLÜL!$O$8:$O$102,B38,EYLÜL!$P$8:$P$102)</f>
        <v>0</v>
      </c>
      <c r="W38" s="148">
        <f t="shared" si="21"/>
        <v>0</v>
      </c>
      <c r="X38" s="149">
        <f>SUMIF(EKİM!$O$8:$O$102,B38,EKİM!$P$8:$P$102)</f>
        <v>0</v>
      </c>
      <c r="Y38" s="149">
        <f t="shared" si="22"/>
        <v>0</v>
      </c>
      <c r="Z38" s="150">
        <f>SUMIF(KASIM!$O$8:$O$102,B38,KASIM!$P$8:$P$102)</f>
        <v>0</v>
      </c>
      <c r="AA38" s="150">
        <f t="shared" si="23"/>
        <v>0</v>
      </c>
      <c r="AB38" s="151">
        <f>SUMIF(ARALIK!$O$8:$O$102,B38,ARALIK!$P$8:$P$102)</f>
        <v>0</v>
      </c>
      <c r="AC38" s="151">
        <f t="shared" si="24"/>
        <v>0</v>
      </c>
      <c r="AD38" s="152"/>
      <c r="AE38" s="134"/>
    </row>
    <row r="39" spans="1:31" x14ac:dyDescent="0.3">
      <c r="A39" s="134"/>
      <c r="B39" s="138" t="str">
        <f>AYARLAR!O56</f>
        <v>Borç 35</v>
      </c>
      <c r="C39" s="138">
        <f>AYARLAR!Q56</f>
        <v>0</v>
      </c>
      <c r="D39" s="139">
        <f>SUMIF(ONCEKIYIL!$O$8:$O$102,B39,ONCEKIYIL!$P$8:$P$102)</f>
        <v>0</v>
      </c>
      <c r="E39" s="139">
        <f t="shared" si="13"/>
        <v>0</v>
      </c>
      <c r="F39" s="140">
        <f>SUMIF(OCAK!$O$8:$O$102,B39,OCAK!$P$8:$P$102)</f>
        <v>0</v>
      </c>
      <c r="G39" s="140">
        <f t="shared" si="12"/>
        <v>0</v>
      </c>
      <c r="H39" s="141">
        <f>SUMIF(ŞUBAT!$O$8:$O$102,B39,ŞUBAT!$P$8:$P$102)</f>
        <v>0</v>
      </c>
      <c r="I39" s="141">
        <f t="shared" si="14"/>
        <v>0</v>
      </c>
      <c r="J39" s="142">
        <f>SUMIF(MART!$O$8:$O$102,B39,MART!$P$8:$P$102)</f>
        <v>0</v>
      </c>
      <c r="K39" s="142">
        <f t="shared" si="15"/>
        <v>0</v>
      </c>
      <c r="L39" s="143">
        <f>SUMIF(NİSAN!$O$8:$O$102,B39,NİSAN!$P$8:$P$102)</f>
        <v>0</v>
      </c>
      <c r="M39" s="143">
        <f t="shared" si="16"/>
        <v>0</v>
      </c>
      <c r="N39" s="144">
        <f>SUMIF(MAYIS!$O$8:$O$102,B39,MAYIS!$P$8:$P$102)</f>
        <v>0</v>
      </c>
      <c r="O39" s="144">
        <f t="shared" si="17"/>
        <v>0</v>
      </c>
      <c r="P39" s="145">
        <f>SUMIF(HAZİRAN!$O$8:$O$102,B39,HAZİRAN!$P$8:$P$102)</f>
        <v>0</v>
      </c>
      <c r="Q39" s="145">
        <f t="shared" si="18"/>
        <v>0</v>
      </c>
      <c r="R39" s="146">
        <f>SUMIF(TEMMUZ!$O$8:$O$102,B39,TEMMUZ!$P$8:$P$102)</f>
        <v>0</v>
      </c>
      <c r="S39" s="146">
        <f t="shared" si="19"/>
        <v>0</v>
      </c>
      <c r="T39" s="147">
        <f>SUMIF(AĞUSTOS!$O$8:$O$102,B39,AĞUSTOS!$P$8:$P$102)</f>
        <v>0</v>
      </c>
      <c r="U39" s="147">
        <f t="shared" si="20"/>
        <v>0</v>
      </c>
      <c r="V39" s="148">
        <f>SUMIF(EYLÜL!$O$8:$O$102,B39,EYLÜL!$P$8:$P$102)</f>
        <v>0</v>
      </c>
      <c r="W39" s="148">
        <f t="shared" si="21"/>
        <v>0</v>
      </c>
      <c r="X39" s="149">
        <f>SUMIF(EKİM!$O$8:$O$102,B39,EKİM!$P$8:$P$102)</f>
        <v>0</v>
      </c>
      <c r="Y39" s="149">
        <f t="shared" si="22"/>
        <v>0</v>
      </c>
      <c r="Z39" s="150">
        <f>SUMIF(KASIM!$O$8:$O$102,B39,KASIM!$P$8:$P$102)</f>
        <v>0</v>
      </c>
      <c r="AA39" s="150">
        <f t="shared" si="23"/>
        <v>0</v>
      </c>
      <c r="AB39" s="151">
        <f>SUMIF(ARALIK!$O$8:$O$102,B39,ARALIK!$P$8:$P$102)</f>
        <v>0</v>
      </c>
      <c r="AC39" s="151">
        <f t="shared" si="24"/>
        <v>0</v>
      </c>
      <c r="AD39" s="152"/>
      <c r="AE39" s="134"/>
    </row>
    <row r="40" spans="1:31" x14ac:dyDescent="0.3">
      <c r="A40" s="134"/>
      <c r="B40" s="138" t="str">
        <f>AYARLAR!O57</f>
        <v>Borç 36</v>
      </c>
      <c r="C40" s="138">
        <f>AYARLAR!Q57</f>
        <v>0</v>
      </c>
      <c r="D40" s="139">
        <f>SUMIF(ONCEKIYIL!$O$8:$O$102,B40,ONCEKIYIL!$P$8:$P$102)</f>
        <v>0</v>
      </c>
      <c r="E40" s="139">
        <f t="shared" si="13"/>
        <v>0</v>
      </c>
      <c r="F40" s="140">
        <f>SUMIF(OCAK!$O$8:$O$102,B40,OCAK!$P$8:$P$102)</f>
        <v>0</v>
      </c>
      <c r="G40" s="140">
        <f t="shared" si="12"/>
        <v>0</v>
      </c>
      <c r="H40" s="141">
        <f>SUMIF(ŞUBAT!$O$8:$O$102,B40,ŞUBAT!$P$8:$P$102)</f>
        <v>0</v>
      </c>
      <c r="I40" s="141">
        <f t="shared" si="14"/>
        <v>0</v>
      </c>
      <c r="J40" s="142">
        <f>SUMIF(MART!$O$8:$O$102,B40,MART!$P$8:$P$102)</f>
        <v>0</v>
      </c>
      <c r="K40" s="142">
        <f t="shared" si="15"/>
        <v>0</v>
      </c>
      <c r="L40" s="143">
        <f>SUMIF(NİSAN!$O$8:$O$102,B40,NİSAN!$P$8:$P$102)</f>
        <v>0</v>
      </c>
      <c r="M40" s="143">
        <f t="shared" si="16"/>
        <v>0</v>
      </c>
      <c r="N40" s="144">
        <f>SUMIF(MAYIS!$O$8:$O$102,B40,MAYIS!$P$8:$P$102)</f>
        <v>0</v>
      </c>
      <c r="O40" s="144">
        <f t="shared" si="17"/>
        <v>0</v>
      </c>
      <c r="P40" s="145">
        <f>SUMIF(HAZİRAN!$O$8:$O$102,B40,HAZİRAN!$P$8:$P$102)</f>
        <v>0</v>
      </c>
      <c r="Q40" s="145">
        <f t="shared" si="18"/>
        <v>0</v>
      </c>
      <c r="R40" s="146">
        <f>SUMIF(TEMMUZ!$O$8:$O$102,B40,TEMMUZ!$P$8:$P$102)</f>
        <v>0</v>
      </c>
      <c r="S40" s="146">
        <f t="shared" si="19"/>
        <v>0</v>
      </c>
      <c r="T40" s="147">
        <f>SUMIF(AĞUSTOS!$O$8:$O$102,B40,AĞUSTOS!$P$8:$P$102)</f>
        <v>0</v>
      </c>
      <c r="U40" s="147">
        <f t="shared" si="20"/>
        <v>0</v>
      </c>
      <c r="V40" s="148">
        <f>SUMIF(EYLÜL!$O$8:$O$102,B40,EYLÜL!$P$8:$P$102)</f>
        <v>0</v>
      </c>
      <c r="W40" s="148">
        <f t="shared" si="21"/>
        <v>0</v>
      </c>
      <c r="X40" s="149">
        <f>SUMIF(EKİM!$O$8:$O$102,B40,EKİM!$P$8:$P$102)</f>
        <v>0</v>
      </c>
      <c r="Y40" s="149">
        <f t="shared" si="22"/>
        <v>0</v>
      </c>
      <c r="Z40" s="150">
        <f>SUMIF(KASIM!$O$8:$O$102,B40,KASIM!$P$8:$P$102)</f>
        <v>0</v>
      </c>
      <c r="AA40" s="150">
        <f t="shared" si="23"/>
        <v>0</v>
      </c>
      <c r="AB40" s="151">
        <f>SUMIF(ARALIK!$O$8:$O$102,B40,ARALIK!$P$8:$P$102)</f>
        <v>0</v>
      </c>
      <c r="AC40" s="151">
        <f t="shared" si="24"/>
        <v>0</v>
      </c>
      <c r="AD40" s="152"/>
      <c r="AE40" s="134"/>
    </row>
    <row r="41" spans="1:31" x14ac:dyDescent="0.3">
      <c r="A41" s="134"/>
      <c r="B41" s="138" t="str">
        <f>AYARLAR!O58</f>
        <v>Borç 37</v>
      </c>
      <c r="C41" s="138">
        <f>AYARLAR!Q58</f>
        <v>0</v>
      </c>
      <c r="D41" s="139">
        <f>SUMIF(ONCEKIYIL!$O$8:$O$102,B41,ONCEKIYIL!$P$8:$P$102)</f>
        <v>0</v>
      </c>
      <c r="E41" s="139">
        <f t="shared" si="13"/>
        <v>0</v>
      </c>
      <c r="F41" s="140">
        <f>SUMIF(OCAK!$O$8:$O$102,B41,OCAK!$P$8:$P$102)</f>
        <v>0</v>
      </c>
      <c r="G41" s="140">
        <f t="shared" si="12"/>
        <v>0</v>
      </c>
      <c r="H41" s="141">
        <f>SUMIF(ŞUBAT!$O$8:$O$102,B41,ŞUBAT!$P$8:$P$102)</f>
        <v>0</v>
      </c>
      <c r="I41" s="141">
        <f t="shared" si="14"/>
        <v>0</v>
      </c>
      <c r="J41" s="142">
        <f>SUMIF(MART!$O$8:$O$102,B41,MART!$P$8:$P$102)</f>
        <v>0</v>
      </c>
      <c r="K41" s="142">
        <f t="shared" si="15"/>
        <v>0</v>
      </c>
      <c r="L41" s="143">
        <f>SUMIF(NİSAN!$O$8:$O$102,B41,NİSAN!$P$8:$P$102)</f>
        <v>0</v>
      </c>
      <c r="M41" s="143">
        <f t="shared" si="16"/>
        <v>0</v>
      </c>
      <c r="N41" s="144">
        <f>SUMIF(MAYIS!$O$8:$O$102,B41,MAYIS!$P$8:$P$102)</f>
        <v>0</v>
      </c>
      <c r="O41" s="144">
        <f t="shared" si="17"/>
        <v>0</v>
      </c>
      <c r="P41" s="145">
        <f>SUMIF(HAZİRAN!$O$8:$O$102,B41,HAZİRAN!$P$8:$P$102)</f>
        <v>0</v>
      </c>
      <c r="Q41" s="145">
        <f t="shared" si="18"/>
        <v>0</v>
      </c>
      <c r="R41" s="146">
        <f>SUMIF(TEMMUZ!$O$8:$O$102,B41,TEMMUZ!$P$8:$P$102)</f>
        <v>0</v>
      </c>
      <c r="S41" s="146">
        <f t="shared" si="19"/>
        <v>0</v>
      </c>
      <c r="T41" s="147">
        <f>SUMIF(AĞUSTOS!$O$8:$O$102,B41,AĞUSTOS!$P$8:$P$102)</f>
        <v>0</v>
      </c>
      <c r="U41" s="147">
        <f t="shared" si="20"/>
        <v>0</v>
      </c>
      <c r="V41" s="148">
        <f>SUMIF(EYLÜL!$O$8:$O$102,B41,EYLÜL!$P$8:$P$102)</f>
        <v>0</v>
      </c>
      <c r="W41" s="148">
        <f t="shared" si="21"/>
        <v>0</v>
      </c>
      <c r="X41" s="149">
        <f>SUMIF(EKİM!$O$8:$O$102,B41,EKİM!$P$8:$P$102)</f>
        <v>0</v>
      </c>
      <c r="Y41" s="149">
        <f t="shared" si="22"/>
        <v>0</v>
      </c>
      <c r="Z41" s="150">
        <f>SUMIF(KASIM!$O$8:$O$102,B41,KASIM!$P$8:$P$102)</f>
        <v>0</v>
      </c>
      <c r="AA41" s="150">
        <f t="shared" si="23"/>
        <v>0</v>
      </c>
      <c r="AB41" s="151">
        <f>SUMIF(ARALIK!$O$8:$O$102,B41,ARALIK!$P$8:$P$102)</f>
        <v>0</v>
      </c>
      <c r="AC41" s="151">
        <f t="shared" si="24"/>
        <v>0</v>
      </c>
      <c r="AD41" s="152"/>
      <c r="AE41" s="134"/>
    </row>
    <row r="42" spans="1:31" x14ac:dyDescent="0.3">
      <c r="A42" s="134"/>
      <c r="B42" s="138" t="str">
        <f>AYARLAR!O59</f>
        <v>Borç 38</v>
      </c>
      <c r="C42" s="138">
        <f>AYARLAR!Q59</f>
        <v>0</v>
      </c>
      <c r="D42" s="139">
        <f>SUMIF(ONCEKIYIL!$O$8:$O$102,B42,ONCEKIYIL!$P$8:$P$102)</f>
        <v>0</v>
      </c>
      <c r="E42" s="139">
        <f t="shared" si="13"/>
        <v>0</v>
      </c>
      <c r="F42" s="140">
        <f>SUMIF(OCAK!$O$8:$O$102,B42,OCAK!$P$8:$P$102)</f>
        <v>0</v>
      </c>
      <c r="G42" s="140">
        <f t="shared" si="12"/>
        <v>0</v>
      </c>
      <c r="H42" s="141">
        <f>SUMIF(ŞUBAT!$O$8:$O$102,B42,ŞUBAT!$P$8:$P$102)</f>
        <v>0</v>
      </c>
      <c r="I42" s="141">
        <f t="shared" si="14"/>
        <v>0</v>
      </c>
      <c r="J42" s="142">
        <f>SUMIF(MART!$O$8:$O$102,B42,MART!$P$8:$P$102)</f>
        <v>0</v>
      </c>
      <c r="K42" s="142">
        <f t="shared" si="15"/>
        <v>0</v>
      </c>
      <c r="L42" s="143">
        <f>SUMIF(NİSAN!$O$8:$O$102,B42,NİSAN!$P$8:$P$102)</f>
        <v>0</v>
      </c>
      <c r="M42" s="143">
        <f t="shared" si="16"/>
        <v>0</v>
      </c>
      <c r="N42" s="144">
        <f>SUMIF(MAYIS!$O$8:$O$102,B42,MAYIS!$P$8:$P$102)</f>
        <v>0</v>
      </c>
      <c r="O42" s="144">
        <f t="shared" si="17"/>
        <v>0</v>
      </c>
      <c r="P42" s="145">
        <f>SUMIF(HAZİRAN!$O$8:$O$102,B42,HAZİRAN!$P$8:$P$102)</f>
        <v>0</v>
      </c>
      <c r="Q42" s="145">
        <f t="shared" si="18"/>
        <v>0</v>
      </c>
      <c r="R42" s="146">
        <f>SUMIF(TEMMUZ!$O$8:$O$102,B42,TEMMUZ!$P$8:$P$102)</f>
        <v>0</v>
      </c>
      <c r="S42" s="146">
        <f t="shared" si="19"/>
        <v>0</v>
      </c>
      <c r="T42" s="147">
        <f>SUMIF(AĞUSTOS!$O$8:$O$102,B42,AĞUSTOS!$P$8:$P$102)</f>
        <v>0</v>
      </c>
      <c r="U42" s="147">
        <f t="shared" si="20"/>
        <v>0</v>
      </c>
      <c r="V42" s="148">
        <f>SUMIF(EYLÜL!$O$8:$O$102,B42,EYLÜL!$P$8:$P$102)</f>
        <v>0</v>
      </c>
      <c r="W42" s="148">
        <f t="shared" si="21"/>
        <v>0</v>
      </c>
      <c r="X42" s="149">
        <f>SUMIF(EKİM!$O$8:$O$102,B42,EKİM!$P$8:$P$102)</f>
        <v>0</v>
      </c>
      <c r="Y42" s="149">
        <f t="shared" si="22"/>
        <v>0</v>
      </c>
      <c r="Z42" s="150">
        <f>SUMIF(KASIM!$O$8:$O$102,B42,KASIM!$P$8:$P$102)</f>
        <v>0</v>
      </c>
      <c r="AA42" s="150">
        <f t="shared" si="23"/>
        <v>0</v>
      </c>
      <c r="AB42" s="151">
        <f>SUMIF(ARALIK!$O$8:$O$102,B42,ARALIK!$P$8:$P$102)</f>
        <v>0</v>
      </c>
      <c r="AC42" s="151">
        <f t="shared" si="24"/>
        <v>0</v>
      </c>
      <c r="AD42" s="152"/>
      <c r="AE42" s="134"/>
    </row>
    <row r="43" spans="1:31" x14ac:dyDescent="0.3">
      <c r="A43" s="134"/>
      <c r="B43" s="138" t="str">
        <f>AYARLAR!O60</f>
        <v>Borç 39</v>
      </c>
      <c r="C43" s="138">
        <f>AYARLAR!Q60</f>
        <v>0</v>
      </c>
      <c r="D43" s="139">
        <f>SUMIF(ONCEKIYIL!$O$8:$O$102,B43,ONCEKIYIL!$P$8:$P$102)</f>
        <v>0</v>
      </c>
      <c r="E43" s="139">
        <f t="shared" si="13"/>
        <v>0</v>
      </c>
      <c r="F43" s="140">
        <f>SUMIF(OCAK!$O$8:$O$102,B43,OCAK!$P$8:$P$102)</f>
        <v>0</v>
      </c>
      <c r="G43" s="140">
        <f t="shared" si="12"/>
        <v>0</v>
      </c>
      <c r="H43" s="141">
        <f>SUMIF(ŞUBAT!$O$8:$O$102,B43,ŞUBAT!$P$8:$P$102)</f>
        <v>0</v>
      </c>
      <c r="I43" s="141">
        <f t="shared" si="14"/>
        <v>0</v>
      </c>
      <c r="J43" s="142">
        <f>SUMIF(MART!$O$8:$O$102,B43,MART!$P$8:$P$102)</f>
        <v>0</v>
      </c>
      <c r="K43" s="142">
        <f t="shared" si="15"/>
        <v>0</v>
      </c>
      <c r="L43" s="143">
        <f>SUMIF(NİSAN!$O$8:$O$102,B43,NİSAN!$P$8:$P$102)</f>
        <v>0</v>
      </c>
      <c r="M43" s="143">
        <f t="shared" si="16"/>
        <v>0</v>
      </c>
      <c r="N43" s="144">
        <f>SUMIF(MAYIS!$O$8:$O$102,B43,MAYIS!$P$8:$P$102)</f>
        <v>0</v>
      </c>
      <c r="O43" s="144">
        <f t="shared" si="17"/>
        <v>0</v>
      </c>
      <c r="P43" s="145">
        <f>SUMIF(HAZİRAN!$O$8:$O$102,B43,HAZİRAN!$P$8:$P$102)</f>
        <v>0</v>
      </c>
      <c r="Q43" s="145">
        <f t="shared" si="18"/>
        <v>0</v>
      </c>
      <c r="R43" s="146">
        <f>SUMIF(TEMMUZ!$O$8:$O$102,B43,TEMMUZ!$P$8:$P$102)</f>
        <v>0</v>
      </c>
      <c r="S43" s="146">
        <f t="shared" si="19"/>
        <v>0</v>
      </c>
      <c r="T43" s="147">
        <f>SUMIF(AĞUSTOS!$O$8:$O$102,B43,AĞUSTOS!$P$8:$P$102)</f>
        <v>0</v>
      </c>
      <c r="U43" s="147">
        <f t="shared" si="20"/>
        <v>0</v>
      </c>
      <c r="V43" s="148">
        <f>SUMIF(EYLÜL!$O$8:$O$102,B43,EYLÜL!$P$8:$P$102)</f>
        <v>0</v>
      </c>
      <c r="W43" s="148">
        <f t="shared" si="21"/>
        <v>0</v>
      </c>
      <c r="X43" s="149">
        <f>SUMIF(EKİM!$O$8:$O$102,B43,EKİM!$P$8:$P$102)</f>
        <v>0</v>
      </c>
      <c r="Y43" s="149">
        <f t="shared" si="22"/>
        <v>0</v>
      </c>
      <c r="Z43" s="150">
        <f>SUMIF(KASIM!$O$8:$O$102,B43,KASIM!$P$8:$P$102)</f>
        <v>0</v>
      </c>
      <c r="AA43" s="150">
        <f t="shared" si="23"/>
        <v>0</v>
      </c>
      <c r="AB43" s="151">
        <f>SUMIF(ARALIK!$O$8:$O$102,B43,ARALIK!$P$8:$P$102)</f>
        <v>0</v>
      </c>
      <c r="AC43" s="151">
        <f t="shared" si="24"/>
        <v>0</v>
      </c>
      <c r="AD43" s="152"/>
      <c r="AE43" s="134"/>
    </row>
    <row r="44" spans="1:31" x14ac:dyDescent="0.3">
      <c r="A44" s="134"/>
      <c r="B44" s="138" t="str">
        <f>AYARLAR!O61</f>
        <v>Borç 40</v>
      </c>
      <c r="C44" s="138">
        <f>AYARLAR!Q61</f>
        <v>0</v>
      </c>
      <c r="D44" s="139">
        <f>SUMIF(ONCEKIYIL!$O$8:$O$102,B44,ONCEKIYIL!$P$8:$P$102)</f>
        <v>0</v>
      </c>
      <c r="E44" s="139">
        <f t="shared" si="13"/>
        <v>0</v>
      </c>
      <c r="F44" s="140">
        <f>SUMIF(OCAK!$O$8:$O$102,B44,OCAK!$P$8:$P$102)</f>
        <v>0</v>
      </c>
      <c r="G44" s="140">
        <f t="shared" si="12"/>
        <v>0</v>
      </c>
      <c r="H44" s="141">
        <f>SUMIF(ŞUBAT!$O$8:$O$102,B44,ŞUBAT!$P$8:$P$102)</f>
        <v>0</v>
      </c>
      <c r="I44" s="141">
        <f t="shared" si="14"/>
        <v>0</v>
      </c>
      <c r="J44" s="142">
        <f>SUMIF(MART!$O$8:$O$102,B44,MART!$P$8:$P$102)</f>
        <v>0</v>
      </c>
      <c r="K44" s="142">
        <f t="shared" si="15"/>
        <v>0</v>
      </c>
      <c r="L44" s="143">
        <f>SUMIF(NİSAN!$O$8:$O$102,B44,NİSAN!$P$8:$P$102)</f>
        <v>0</v>
      </c>
      <c r="M44" s="143">
        <f t="shared" si="16"/>
        <v>0</v>
      </c>
      <c r="N44" s="144">
        <f>SUMIF(MAYIS!$O$8:$O$102,B44,MAYIS!$P$8:$P$102)</f>
        <v>0</v>
      </c>
      <c r="O44" s="144">
        <f t="shared" si="17"/>
        <v>0</v>
      </c>
      <c r="P44" s="145">
        <f>SUMIF(HAZİRAN!$O$8:$O$102,B44,HAZİRAN!$P$8:$P$102)</f>
        <v>0</v>
      </c>
      <c r="Q44" s="145">
        <f t="shared" si="18"/>
        <v>0</v>
      </c>
      <c r="R44" s="146">
        <f>SUMIF(TEMMUZ!$O$8:$O$102,B44,TEMMUZ!$P$8:$P$102)</f>
        <v>0</v>
      </c>
      <c r="S44" s="146">
        <f t="shared" si="19"/>
        <v>0</v>
      </c>
      <c r="T44" s="147">
        <f>SUMIF(AĞUSTOS!$O$8:$O$102,B44,AĞUSTOS!$P$8:$P$102)</f>
        <v>0</v>
      </c>
      <c r="U44" s="147">
        <f t="shared" si="20"/>
        <v>0</v>
      </c>
      <c r="V44" s="148">
        <f>SUMIF(EYLÜL!$O$8:$O$102,B44,EYLÜL!$P$8:$P$102)</f>
        <v>0</v>
      </c>
      <c r="W44" s="148">
        <f t="shared" si="21"/>
        <v>0</v>
      </c>
      <c r="X44" s="149">
        <f>SUMIF(EKİM!$O$8:$O$102,B44,EKİM!$P$8:$P$102)</f>
        <v>0</v>
      </c>
      <c r="Y44" s="149">
        <f t="shared" si="22"/>
        <v>0</v>
      </c>
      <c r="Z44" s="150">
        <f>SUMIF(KASIM!$O$8:$O$102,B44,KASIM!$P$8:$P$102)</f>
        <v>0</v>
      </c>
      <c r="AA44" s="150">
        <f t="shared" si="23"/>
        <v>0</v>
      </c>
      <c r="AB44" s="151">
        <f>SUMIF(ARALIK!$O$8:$O$102,B44,ARALIK!$P$8:$P$102)</f>
        <v>0</v>
      </c>
      <c r="AC44" s="151">
        <f t="shared" si="24"/>
        <v>0</v>
      </c>
      <c r="AD44" s="152"/>
      <c r="AE44" s="134"/>
    </row>
    <row r="45" spans="1:31" x14ac:dyDescent="0.3">
      <c r="A45" s="134"/>
      <c r="B45" s="138" t="str">
        <f>AYARLAR!O62</f>
        <v>Borç 41</v>
      </c>
      <c r="C45" s="138">
        <f>AYARLAR!Q62</f>
        <v>0</v>
      </c>
      <c r="D45" s="139">
        <f>SUMIF(ONCEKIYIL!$O$8:$O$102,B45,ONCEKIYIL!$P$8:$P$102)</f>
        <v>0</v>
      </c>
      <c r="E45" s="139">
        <f t="shared" si="13"/>
        <v>0</v>
      </c>
      <c r="F45" s="140">
        <f>SUMIF(OCAK!$O$8:$O$102,B45,OCAK!$P$8:$P$102)</f>
        <v>0</v>
      </c>
      <c r="G45" s="140">
        <f t="shared" si="12"/>
        <v>0</v>
      </c>
      <c r="H45" s="141">
        <f>SUMIF(ŞUBAT!$O$8:$O$102,B45,ŞUBAT!$P$8:$P$102)</f>
        <v>0</v>
      </c>
      <c r="I45" s="141">
        <f t="shared" si="14"/>
        <v>0</v>
      </c>
      <c r="J45" s="142">
        <f>SUMIF(MART!$O$8:$O$102,B45,MART!$P$8:$P$102)</f>
        <v>0</v>
      </c>
      <c r="K45" s="142">
        <f t="shared" si="15"/>
        <v>0</v>
      </c>
      <c r="L45" s="143">
        <f>SUMIF(NİSAN!$O$8:$O$102,B45,NİSAN!$P$8:$P$102)</f>
        <v>0</v>
      </c>
      <c r="M45" s="143">
        <f t="shared" si="16"/>
        <v>0</v>
      </c>
      <c r="N45" s="144">
        <f>SUMIF(MAYIS!$O$8:$O$102,B45,MAYIS!$P$8:$P$102)</f>
        <v>0</v>
      </c>
      <c r="O45" s="144">
        <f t="shared" si="17"/>
        <v>0</v>
      </c>
      <c r="P45" s="145">
        <f>SUMIF(HAZİRAN!$O$8:$O$102,B45,HAZİRAN!$P$8:$P$102)</f>
        <v>0</v>
      </c>
      <c r="Q45" s="145">
        <f t="shared" si="18"/>
        <v>0</v>
      </c>
      <c r="R45" s="146">
        <f>SUMIF(TEMMUZ!$O$8:$O$102,B45,TEMMUZ!$P$8:$P$102)</f>
        <v>0</v>
      </c>
      <c r="S45" s="146">
        <f t="shared" si="19"/>
        <v>0</v>
      </c>
      <c r="T45" s="147">
        <f>SUMIF(AĞUSTOS!$O$8:$O$102,B45,AĞUSTOS!$P$8:$P$102)</f>
        <v>0</v>
      </c>
      <c r="U45" s="147">
        <f t="shared" si="20"/>
        <v>0</v>
      </c>
      <c r="V45" s="148">
        <f>SUMIF(EYLÜL!$O$8:$O$102,B45,EYLÜL!$P$8:$P$102)</f>
        <v>0</v>
      </c>
      <c r="W45" s="148">
        <f t="shared" si="21"/>
        <v>0</v>
      </c>
      <c r="X45" s="149">
        <f>SUMIF(EKİM!$O$8:$O$102,B45,EKİM!$P$8:$P$102)</f>
        <v>0</v>
      </c>
      <c r="Y45" s="149">
        <f t="shared" si="22"/>
        <v>0</v>
      </c>
      <c r="Z45" s="150">
        <f>SUMIF(KASIM!$O$8:$O$102,B45,KASIM!$P$8:$P$102)</f>
        <v>0</v>
      </c>
      <c r="AA45" s="150">
        <f t="shared" si="23"/>
        <v>0</v>
      </c>
      <c r="AB45" s="151">
        <f>SUMIF(ARALIK!$O$8:$O$102,B45,ARALIK!$P$8:$P$102)</f>
        <v>0</v>
      </c>
      <c r="AC45" s="151">
        <f t="shared" si="24"/>
        <v>0</v>
      </c>
      <c r="AD45" s="152"/>
      <c r="AE45" s="134"/>
    </row>
    <row r="46" spans="1:31" x14ac:dyDescent="0.3">
      <c r="A46" s="134"/>
      <c r="B46" s="138" t="str">
        <f>AYARLAR!O63</f>
        <v>Borç 42</v>
      </c>
      <c r="C46" s="138">
        <f>AYARLAR!Q63</f>
        <v>0</v>
      </c>
      <c r="D46" s="139">
        <f>SUMIF(ONCEKIYIL!$O$8:$O$102,B46,ONCEKIYIL!$P$8:$P$102)</f>
        <v>0</v>
      </c>
      <c r="E46" s="139">
        <f t="shared" si="13"/>
        <v>0</v>
      </c>
      <c r="F46" s="140">
        <f>SUMIF(OCAK!$O$8:$O$102,B46,OCAK!$P$8:$P$102)</f>
        <v>0</v>
      </c>
      <c r="G46" s="140">
        <f t="shared" si="12"/>
        <v>0</v>
      </c>
      <c r="H46" s="141">
        <f>SUMIF(ŞUBAT!$O$8:$O$102,B46,ŞUBAT!$P$8:$P$102)</f>
        <v>0</v>
      </c>
      <c r="I46" s="141">
        <f t="shared" si="14"/>
        <v>0</v>
      </c>
      <c r="J46" s="142">
        <f>SUMIF(MART!$O$8:$O$102,B46,MART!$P$8:$P$102)</f>
        <v>0</v>
      </c>
      <c r="K46" s="142">
        <f t="shared" si="15"/>
        <v>0</v>
      </c>
      <c r="L46" s="143">
        <f>SUMIF(NİSAN!$O$8:$O$102,B46,NİSAN!$P$8:$P$102)</f>
        <v>0</v>
      </c>
      <c r="M46" s="143">
        <f t="shared" si="16"/>
        <v>0</v>
      </c>
      <c r="N46" s="144">
        <f>SUMIF(MAYIS!$O$8:$O$102,B46,MAYIS!$P$8:$P$102)</f>
        <v>0</v>
      </c>
      <c r="O46" s="144">
        <f t="shared" si="17"/>
        <v>0</v>
      </c>
      <c r="P46" s="145">
        <f>SUMIF(HAZİRAN!$O$8:$O$102,B46,HAZİRAN!$P$8:$P$102)</f>
        <v>0</v>
      </c>
      <c r="Q46" s="145">
        <f t="shared" si="18"/>
        <v>0</v>
      </c>
      <c r="R46" s="146">
        <f>SUMIF(TEMMUZ!$O$8:$O$102,B46,TEMMUZ!$P$8:$P$102)</f>
        <v>0</v>
      </c>
      <c r="S46" s="146">
        <f t="shared" si="19"/>
        <v>0</v>
      </c>
      <c r="T46" s="147">
        <f>SUMIF(AĞUSTOS!$O$8:$O$102,B46,AĞUSTOS!$P$8:$P$102)</f>
        <v>0</v>
      </c>
      <c r="U46" s="147">
        <f t="shared" si="20"/>
        <v>0</v>
      </c>
      <c r="V46" s="148">
        <f>SUMIF(EYLÜL!$O$8:$O$102,B46,EYLÜL!$P$8:$P$102)</f>
        <v>0</v>
      </c>
      <c r="W46" s="148">
        <f t="shared" si="21"/>
        <v>0</v>
      </c>
      <c r="X46" s="149">
        <f>SUMIF(EKİM!$O$8:$O$102,B46,EKİM!$P$8:$P$102)</f>
        <v>0</v>
      </c>
      <c r="Y46" s="149">
        <f t="shared" si="22"/>
        <v>0</v>
      </c>
      <c r="Z46" s="150">
        <f>SUMIF(KASIM!$O$8:$O$102,B46,KASIM!$P$8:$P$102)</f>
        <v>0</v>
      </c>
      <c r="AA46" s="150">
        <f t="shared" si="23"/>
        <v>0</v>
      </c>
      <c r="AB46" s="151">
        <f>SUMIF(ARALIK!$O$8:$O$102,B46,ARALIK!$P$8:$P$102)</f>
        <v>0</v>
      </c>
      <c r="AC46" s="151">
        <f t="shared" si="24"/>
        <v>0</v>
      </c>
      <c r="AD46" s="152"/>
      <c r="AE46" s="134"/>
    </row>
    <row r="47" spans="1:31" x14ac:dyDescent="0.3">
      <c r="A47" s="134"/>
      <c r="B47" s="138" t="str">
        <f>AYARLAR!O64</f>
        <v>Borç 43</v>
      </c>
      <c r="C47" s="138">
        <f>AYARLAR!Q64</f>
        <v>0</v>
      </c>
      <c r="D47" s="139">
        <f>SUMIF(ONCEKIYIL!$O$8:$O$102,B47,ONCEKIYIL!$P$8:$P$102)</f>
        <v>0</v>
      </c>
      <c r="E47" s="139">
        <f t="shared" si="13"/>
        <v>0</v>
      </c>
      <c r="F47" s="140">
        <f>SUMIF(OCAK!$O$8:$O$102,B47,OCAK!$P$8:$P$102)</f>
        <v>0</v>
      </c>
      <c r="G47" s="140">
        <f t="shared" si="12"/>
        <v>0</v>
      </c>
      <c r="H47" s="141">
        <f>SUMIF(ŞUBAT!$O$8:$O$102,B47,ŞUBAT!$P$8:$P$102)</f>
        <v>0</v>
      </c>
      <c r="I47" s="141">
        <f t="shared" si="14"/>
        <v>0</v>
      </c>
      <c r="J47" s="142">
        <f>SUMIF(MART!$O$8:$O$102,B47,MART!$P$8:$P$102)</f>
        <v>0</v>
      </c>
      <c r="K47" s="142">
        <f t="shared" si="15"/>
        <v>0</v>
      </c>
      <c r="L47" s="143">
        <f>SUMIF(NİSAN!$O$8:$O$102,B47,NİSAN!$P$8:$P$102)</f>
        <v>0</v>
      </c>
      <c r="M47" s="143">
        <f t="shared" si="16"/>
        <v>0</v>
      </c>
      <c r="N47" s="144">
        <f>SUMIF(MAYIS!$O$8:$O$102,B47,MAYIS!$P$8:$P$102)</f>
        <v>0</v>
      </c>
      <c r="O47" s="144">
        <f t="shared" si="17"/>
        <v>0</v>
      </c>
      <c r="P47" s="145">
        <f>SUMIF(HAZİRAN!$O$8:$O$102,B47,HAZİRAN!$P$8:$P$102)</f>
        <v>0</v>
      </c>
      <c r="Q47" s="145">
        <f t="shared" si="18"/>
        <v>0</v>
      </c>
      <c r="R47" s="146">
        <f>SUMIF(TEMMUZ!$O$8:$O$102,B47,TEMMUZ!$P$8:$P$102)</f>
        <v>0</v>
      </c>
      <c r="S47" s="146">
        <f t="shared" si="19"/>
        <v>0</v>
      </c>
      <c r="T47" s="147">
        <f>SUMIF(AĞUSTOS!$O$8:$O$102,B47,AĞUSTOS!$P$8:$P$102)</f>
        <v>0</v>
      </c>
      <c r="U47" s="147">
        <f t="shared" si="20"/>
        <v>0</v>
      </c>
      <c r="V47" s="148">
        <f>SUMIF(EYLÜL!$O$8:$O$102,B47,EYLÜL!$P$8:$P$102)</f>
        <v>0</v>
      </c>
      <c r="W47" s="148">
        <f t="shared" si="21"/>
        <v>0</v>
      </c>
      <c r="X47" s="149">
        <f>SUMIF(EKİM!$O$8:$O$102,B47,EKİM!$P$8:$P$102)</f>
        <v>0</v>
      </c>
      <c r="Y47" s="149">
        <f t="shared" si="22"/>
        <v>0</v>
      </c>
      <c r="Z47" s="150">
        <f>SUMIF(KASIM!$O$8:$O$102,B47,KASIM!$P$8:$P$102)</f>
        <v>0</v>
      </c>
      <c r="AA47" s="150">
        <f t="shared" si="23"/>
        <v>0</v>
      </c>
      <c r="AB47" s="151">
        <f>SUMIF(ARALIK!$O$8:$O$102,B47,ARALIK!$P$8:$P$102)</f>
        <v>0</v>
      </c>
      <c r="AC47" s="151">
        <f t="shared" si="24"/>
        <v>0</v>
      </c>
      <c r="AD47" s="152"/>
      <c r="AE47" s="134"/>
    </row>
    <row r="48" spans="1:31" x14ac:dyDescent="0.3">
      <c r="A48" s="134"/>
      <c r="B48" s="138" t="str">
        <f>AYARLAR!O65</f>
        <v>Borç 44</v>
      </c>
      <c r="C48" s="138">
        <f>AYARLAR!Q65</f>
        <v>0</v>
      </c>
      <c r="D48" s="139">
        <f>SUMIF(ONCEKIYIL!$O$8:$O$102,B48,ONCEKIYIL!$P$8:$P$102)</f>
        <v>0</v>
      </c>
      <c r="E48" s="139">
        <f t="shared" si="13"/>
        <v>0</v>
      </c>
      <c r="F48" s="140">
        <f>SUMIF(OCAK!$O$8:$O$102,B48,OCAK!$P$8:$P$102)</f>
        <v>0</v>
      </c>
      <c r="G48" s="140">
        <f t="shared" si="12"/>
        <v>0</v>
      </c>
      <c r="H48" s="141">
        <f>SUMIF(ŞUBAT!$O$8:$O$102,B48,ŞUBAT!$P$8:$P$102)</f>
        <v>0</v>
      </c>
      <c r="I48" s="141">
        <f t="shared" si="14"/>
        <v>0</v>
      </c>
      <c r="J48" s="142">
        <f>SUMIF(MART!$O$8:$O$102,B48,MART!$P$8:$P$102)</f>
        <v>0</v>
      </c>
      <c r="K48" s="142">
        <f t="shared" si="15"/>
        <v>0</v>
      </c>
      <c r="L48" s="143">
        <f>SUMIF(NİSAN!$O$8:$O$102,B48,NİSAN!$P$8:$P$102)</f>
        <v>0</v>
      </c>
      <c r="M48" s="143">
        <f t="shared" si="16"/>
        <v>0</v>
      </c>
      <c r="N48" s="144">
        <f>SUMIF(MAYIS!$O$8:$O$102,B48,MAYIS!$P$8:$P$102)</f>
        <v>0</v>
      </c>
      <c r="O48" s="144">
        <f t="shared" si="17"/>
        <v>0</v>
      </c>
      <c r="P48" s="145">
        <f>SUMIF(HAZİRAN!$O$8:$O$102,B48,HAZİRAN!$P$8:$P$102)</f>
        <v>0</v>
      </c>
      <c r="Q48" s="145">
        <f t="shared" si="18"/>
        <v>0</v>
      </c>
      <c r="R48" s="146">
        <f>SUMIF(TEMMUZ!$O$8:$O$102,B48,TEMMUZ!$P$8:$P$102)</f>
        <v>0</v>
      </c>
      <c r="S48" s="146">
        <f t="shared" si="19"/>
        <v>0</v>
      </c>
      <c r="T48" s="147">
        <f>SUMIF(AĞUSTOS!$O$8:$O$102,B48,AĞUSTOS!$P$8:$P$102)</f>
        <v>0</v>
      </c>
      <c r="U48" s="147">
        <f t="shared" si="20"/>
        <v>0</v>
      </c>
      <c r="V48" s="148">
        <f>SUMIF(EYLÜL!$O$8:$O$102,B48,EYLÜL!$P$8:$P$102)</f>
        <v>0</v>
      </c>
      <c r="W48" s="148">
        <f t="shared" si="21"/>
        <v>0</v>
      </c>
      <c r="X48" s="149">
        <f>SUMIF(EKİM!$O$8:$O$102,B48,EKİM!$P$8:$P$102)</f>
        <v>0</v>
      </c>
      <c r="Y48" s="149">
        <f t="shared" si="22"/>
        <v>0</v>
      </c>
      <c r="Z48" s="150">
        <f>SUMIF(KASIM!$O$8:$O$102,B48,KASIM!$P$8:$P$102)</f>
        <v>0</v>
      </c>
      <c r="AA48" s="150">
        <f t="shared" si="23"/>
        <v>0</v>
      </c>
      <c r="AB48" s="151">
        <f>SUMIF(ARALIK!$O$8:$O$102,B48,ARALIK!$P$8:$P$102)</f>
        <v>0</v>
      </c>
      <c r="AC48" s="151">
        <f t="shared" si="24"/>
        <v>0</v>
      </c>
      <c r="AD48" s="152"/>
      <c r="AE48" s="134"/>
    </row>
    <row r="49" spans="1:31" x14ac:dyDescent="0.3">
      <c r="A49" s="134"/>
      <c r="B49" s="138" t="str">
        <f>AYARLAR!O66</f>
        <v>Borç 45</v>
      </c>
      <c r="C49" s="138">
        <f>AYARLAR!Q66</f>
        <v>0</v>
      </c>
      <c r="D49" s="139">
        <f>SUMIF(ONCEKIYIL!$O$8:$O$102,B49,ONCEKIYIL!$P$8:$P$102)</f>
        <v>0</v>
      </c>
      <c r="E49" s="139">
        <f t="shared" si="13"/>
        <v>0</v>
      </c>
      <c r="F49" s="140">
        <f>SUMIF(OCAK!$O$8:$O$102,B49,OCAK!$P$8:$P$102)</f>
        <v>0</v>
      </c>
      <c r="G49" s="140">
        <f t="shared" si="12"/>
        <v>0</v>
      </c>
      <c r="H49" s="141">
        <f>SUMIF(ŞUBAT!$O$8:$O$102,B49,ŞUBAT!$P$8:$P$102)</f>
        <v>0</v>
      </c>
      <c r="I49" s="141">
        <f t="shared" si="14"/>
        <v>0</v>
      </c>
      <c r="J49" s="142">
        <f>SUMIF(MART!$O$8:$O$102,B49,MART!$P$8:$P$102)</f>
        <v>0</v>
      </c>
      <c r="K49" s="142">
        <f t="shared" si="15"/>
        <v>0</v>
      </c>
      <c r="L49" s="143">
        <f>SUMIF(NİSAN!$O$8:$O$102,B49,NİSAN!$P$8:$P$102)</f>
        <v>0</v>
      </c>
      <c r="M49" s="143">
        <f t="shared" si="16"/>
        <v>0</v>
      </c>
      <c r="N49" s="144">
        <f>SUMIF(MAYIS!$O$8:$O$102,B49,MAYIS!$P$8:$P$102)</f>
        <v>0</v>
      </c>
      <c r="O49" s="144">
        <f t="shared" si="17"/>
        <v>0</v>
      </c>
      <c r="P49" s="145">
        <f>SUMIF(HAZİRAN!$O$8:$O$102,B49,HAZİRAN!$P$8:$P$102)</f>
        <v>0</v>
      </c>
      <c r="Q49" s="145">
        <f t="shared" si="18"/>
        <v>0</v>
      </c>
      <c r="R49" s="146">
        <f>SUMIF(TEMMUZ!$O$8:$O$102,B49,TEMMUZ!$P$8:$P$102)</f>
        <v>0</v>
      </c>
      <c r="S49" s="146">
        <f t="shared" si="19"/>
        <v>0</v>
      </c>
      <c r="T49" s="147">
        <f>SUMIF(AĞUSTOS!$O$8:$O$102,B49,AĞUSTOS!$P$8:$P$102)</f>
        <v>0</v>
      </c>
      <c r="U49" s="147">
        <f t="shared" si="20"/>
        <v>0</v>
      </c>
      <c r="V49" s="148">
        <f>SUMIF(EYLÜL!$O$8:$O$102,B49,EYLÜL!$P$8:$P$102)</f>
        <v>0</v>
      </c>
      <c r="W49" s="148">
        <f t="shared" si="21"/>
        <v>0</v>
      </c>
      <c r="X49" s="149">
        <f>SUMIF(EKİM!$O$8:$O$102,B49,EKİM!$P$8:$P$102)</f>
        <v>0</v>
      </c>
      <c r="Y49" s="149">
        <f t="shared" si="22"/>
        <v>0</v>
      </c>
      <c r="Z49" s="150">
        <f>SUMIF(KASIM!$O$8:$O$102,B49,KASIM!$P$8:$P$102)</f>
        <v>0</v>
      </c>
      <c r="AA49" s="150">
        <f t="shared" si="23"/>
        <v>0</v>
      </c>
      <c r="AB49" s="151">
        <f>SUMIF(ARALIK!$O$8:$O$102,B49,ARALIK!$P$8:$P$102)</f>
        <v>0</v>
      </c>
      <c r="AC49" s="151">
        <f t="shared" si="24"/>
        <v>0</v>
      </c>
      <c r="AD49" s="152"/>
      <c r="AE49" s="134"/>
    </row>
    <row r="50" spans="1:31" x14ac:dyDescent="0.3">
      <c r="A50" s="134"/>
      <c r="B50" s="138" t="str">
        <f>AYARLAR!O67</f>
        <v>Borç 46</v>
      </c>
      <c r="C50" s="138">
        <f>AYARLAR!Q67</f>
        <v>0</v>
      </c>
      <c r="D50" s="139">
        <f>SUMIF(ONCEKIYIL!$O$8:$O$102,B50,ONCEKIYIL!$P$8:$P$102)</f>
        <v>0</v>
      </c>
      <c r="E50" s="139">
        <f t="shared" si="13"/>
        <v>0</v>
      </c>
      <c r="F50" s="140">
        <f>SUMIF(OCAK!$O$8:$O$102,B50,OCAK!$P$8:$P$102)</f>
        <v>0</v>
      </c>
      <c r="G50" s="140">
        <f t="shared" si="12"/>
        <v>0</v>
      </c>
      <c r="H50" s="141">
        <f>SUMIF(ŞUBAT!$O$8:$O$102,B50,ŞUBAT!$P$8:$P$102)</f>
        <v>0</v>
      </c>
      <c r="I50" s="141">
        <f t="shared" si="14"/>
        <v>0</v>
      </c>
      <c r="J50" s="142">
        <f>SUMIF(MART!$O$8:$O$102,B50,MART!$P$8:$P$102)</f>
        <v>0</v>
      </c>
      <c r="K50" s="142">
        <f t="shared" si="15"/>
        <v>0</v>
      </c>
      <c r="L50" s="143">
        <f>SUMIF(NİSAN!$O$8:$O$102,B50,NİSAN!$P$8:$P$102)</f>
        <v>0</v>
      </c>
      <c r="M50" s="143">
        <f t="shared" si="16"/>
        <v>0</v>
      </c>
      <c r="N50" s="144">
        <f>SUMIF(MAYIS!$O$8:$O$102,B50,MAYIS!$P$8:$P$102)</f>
        <v>0</v>
      </c>
      <c r="O50" s="144">
        <f t="shared" si="17"/>
        <v>0</v>
      </c>
      <c r="P50" s="145">
        <f>SUMIF(HAZİRAN!$O$8:$O$102,B50,HAZİRAN!$P$8:$P$102)</f>
        <v>0</v>
      </c>
      <c r="Q50" s="145">
        <f t="shared" si="18"/>
        <v>0</v>
      </c>
      <c r="R50" s="146">
        <f>SUMIF(TEMMUZ!$O$8:$O$102,B50,TEMMUZ!$P$8:$P$102)</f>
        <v>0</v>
      </c>
      <c r="S50" s="146">
        <f t="shared" si="19"/>
        <v>0</v>
      </c>
      <c r="T50" s="147">
        <f>SUMIF(AĞUSTOS!$O$8:$O$102,B50,AĞUSTOS!$P$8:$P$102)</f>
        <v>0</v>
      </c>
      <c r="U50" s="147">
        <f t="shared" si="20"/>
        <v>0</v>
      </c>
      <c r="V50" s="148">
        <f>SUMIF(EYLÜL!$O$8:$O$102,B50,EYLÜL!$P$8:$P$102)</f>
        <v>0</v>
      </c>
      <c r="W50" s="148">
        <f t="shared" si="21"/>
        <v>0</v>
      </c>
      <c r="X50" s="149">
        <f>SUMIF(EKİM!$O$8:$O$102,B50,EKİM!$P$8:$P$102)</f>
        <v>0</v>
      </c>
      <c r="Y50" s="149">
        <f t="shared" si="22"/>
        <v>0</v>
      </c>
      <c r="Z50" s="150">
        <f>SUMIF(KASIM!$O$8:$O$102,B50,KASIM!$P$8:$P$102)</f>
        <v>0</v>
      </c>
      <c r="AA50" s="150">
        <f t="shared" si="23"/>
        <v>0</v>
      </c>
      <c r="AB50" s="151">
        <f>SUMIF(ARALIK!$O$8:$O$102,B50,ARALIK!$P$8:$P$102)</f>
        <v>0</v>
      </c>
      <c r="AC50" s="151">
        <f t="shared" si="24"/>
        <v>0</v>
      </c>
      <c r="AD50" s="152"/>
      <c r="AE50" s="134"/>
    </row>
    <row r="51" spans="1:31" x14ac:dyDescent="0.3">
      <c r="A51" s="134"/>
      <c r="B51" s="138" t="str">
        <f>AYARLAR!O68</f>
        <v>Borç 47</v>
      </c>
      <c r="C51" s="138">
        <f>AYARLAR!Q68</f>
        <v>0</v>
      </c>
      <c r="D51" s="139">
        <f>SUMIF(ONCEKIYIL!$O$8:$O$102,B51,ONCEKIYIL!$P$8:$P$102)</f>
        <v>0</v>
      </c>
      <c r="E51" s="139">
        <f t="shared" si="13"/>
        <v>0</v>
      </c>
      <c r="F51" s="140">
        <f>SUMIF(OCAK!$O$8:$O$102,B51,OCAK!$P$8:$P$102)</f>
        <v>0</v>
      </c>
      <c r="G51" s="140">
        <f t="shared" si="12"/>
        <v>0</v>
      </c>
      <c r="H51" s="141">
        <f>SUMIF(ŞUBAT!$O$8:$O$102,B51,ŞUBAT!$P$8:$P$102)</f>
        <v>0</v>
      </c>
      <c r="I51" s="141">
        <f t="shared" si="14"/>
        <v>0</v>
      </c>
      <c r="J51" s="142">
        <f>SUMIF(MART!$O$8:$O$102,B51,MART!$P$8:$P$102)</f>
        <v>0</v>
      </c>
      <c r="K51" s="142">
        <f t="shared" si="15"/>
        <v>0</v>
      </c>
      <c r="L51" s="143">
        <f>SUMIF(NİSAN!$O$8:$O$102,B51,NİSAN!$P$8:$P$102)</f>
        <v>0</v>
      </c>
      <c r="M51" s="143">
        <f t="shared" si="16"/>
        <v>0</v>
      </c>
      <c r="N51" s="144">
        <f>SUMIF(MAYIS!$O$8:$O$102,B51,MAYIS!$P$8:$P$102)</f>
        <v>0</v>
      </c>
      <c r="O51" s="144">
        <f t="shared" si="17"/>
        <v>0</v>
      </c>
      <c r="P51" s="145">
        <f>SUMIF(HAZİRAN!$O$8:$O$102,B51,HAZİRAN!$P$8:$P$102)</f>
        <v>0</v>
      </c>
      <c r="Q51" s="145">
        <f t="shared" si="18"/>
        <v>0</v>
      </c>
      <c r="R51" s="146">
        <f>SUMIF(TEMMUZ!$O$8:$O$102,B51,TEMMUZ!$P$8:$P$102)</f>
        <v>0</v>
      </c>
      <c r="S51" s="146">
        <f t="shared" si="19"/>
        <v>0</v>
      </c>
      <c r="T51" s="147">
        <f>SUMIF(AĞUSTOS!$O$8:$O$102,B51,AĞUSTOS!$P$8:$P$102)</f>
        <v>0</v>
      </c>
      <c r="U51" s="147">
        <f t="shared" si="20"/>
        <v>0</v>
      </c>
      <c r="V51" s="148">
        <f>SUMIF(EYLÜL!$O$8:$O$102,B51,EYLÜL!$P$8:$P$102)</f>
        <v>0</v>
      </c>
      <c r="W51" s="148">
        <f t="shared" si="21"/>
        <v>0</v>
      </c>
      <c r="X51" s="149">
        <f>SUMIF(EKİM!$O$8:$O$102,B51,EKİM!$P$8:$P$102)</f>
        <v>0</v>
      </c>
      <c r="Y51" s="149">
        <f t="shared" si="22"/>
        <v>0</v>
      </c>
      <c r="Z51" s="150">
        <f>SUMIF(KASIM!$O$8:$O$102,B51,KASIM!$P$8:$P$102)</f>
        <v>0</v>
      </c>
      <c r="AA51" s="150">
        <f t="shared" si="23"/>
        <v>0</v>
      </c>
      <c r="AB51" s="151">
        <f>SUMIF(ARALIK!$O$8:$O$102,B51,ARALIK!$P$8:$P$102)</f>
        <v>0</v>
      </c>
      <c r="AC51" s="151">
        <f t="shared" si="24"/>
        <v>0</v>
      </c>
      <c r="AD51" s="152"/>
      <c r="AE51" s="134"/>
    </row>
    <row r="52" spans="1:31" x14ac:dyDescent="0.3">
      <c r="A52" s="134"/>
      <c r="B52" s="138" t="str">
        <f>AYARLAR!O69</f>
        <v>Borç 48</v>
      </c>
      <c r="C52" s="138">
        <f>AYARLAR!Q69</f>
        <v>0</v>
      </c>
      <c r="D52" s="139">
        <f>SUMIF(ONCEKIYIL!$O$8:$O$102,B52,ONCEKIYIL!$P$8:$P$102)</f>
        <v>0</v>
      </c>
      <c r="E52" s="139">
        <f t="shared" si="13"/>
        <v>0</v>
      </c>
      <c r="F52" s="140">
        <f>SUMIF(OCAK!$O$8:$O$102,B52,OCAK!$P$8:$P$102)</f>
        <v>0</v>
      </c>
      <c r="G52" s="140">
        <f t="shared" si="12"/>
        <v>0</v>
      </c>
      <c r="H52" s="141">
        <f>SUMIF(ŞUBAT!$O$8:$O$102,B52,ŞUBAT!$P$8:$P$102)</f>
        <v>0</v>
      </c>
      <c r="I52" s="141">
        <f t="shared" si="14"/>
        <v>0</v>
      </c>
      <c r="J52" s="142">
        <f>SUMIF(MART!$O$8:$O$102,B52,MART!$P$8:$P$102)</f>
        <v>0</v>
      </c>
      <c r="K52" s="142">
        <f t="shared" si="15"/>
        <v>0</v>
      </c>
      <c r="L52" s="143">
        <f>SUMIF(NİSAN!$O$8:$O$102,B52,NİSAN!$P$8:$P$102)</f>
        <v>0</v>
      </c>
      <c r="M52" s="143">
        <f t="shared" si="16"/>
        <v>0</v>
      </c>
      <c r="N52" s="144">
        <f>SUMIF(MAYIS!$O$8:$O$102,B52,MAYIS!$P$8:$P$102)</f>
        <v>0</v>
      </c>
      <c r="O52" s="144">
        <f t="shared" si="17"/>
        <v>0</v>
      </c>
      <c r="P52" s="145">
        <f>SUMIF(HAZİRAN!$O$8:$O$102,B52,HAZİRAN!$P$8:$P$102)</f>
        <v>0</v>
      </c>
      <c r="Q52" s="145">
        <f t="shared" si="18"/>
        <v>0</v>
      </c>
      <c r="R52" s="146">
        <f>SUMIF(TEMMUZ!$O$8:$O$102,B52,TEMMUZ!$P$8:$P$102)</f>
        <v>0</v>
      </c>
      <c r="S52" s="146">
        <f t="shared" si="19"/>
        <v>0</v>
      </c>
      <c r="T52" s="147">
        <f>SUMIF(AĞUSTOS!$O$8:$O$102,B52,AĞUSTOS!$P$8:$P$102)</f>
        <v>0</v>
      </c>
      <c r="U52" s="147">
        <f t="shared" si="20"/>
        <v>0</v>
      </c>
      <c r="V52" s="148">
        <f>SUMIF(EYLÜL!$O$8:$O$102,B52,EYLÜL!$P$8:$P$102)</f>
        <v>0</v>
      </c>
      <c r="W52" s="148">
        <f t="shared" si="21"/>
        <v>0</v>
      </c>
      <c r="X52" s="149">
        <f>SUMIF(EKİM!$O$8:$O$102,B52,EKİM!$P$8:$P$102)</f>
        <v>0</v>
      </c>
      <c r="Y52" s="149">
        <f t="shared" si="22"/>
        <v>0</v>
      </c>
      <c r="Z52" s="150">
        <f>SUMIF(KASIM!$O$8:$O$102,B52,KASIM!$P$8:$P$102)</f>
        <v>0</v>
      </c>
      <c r="AA52" s="150">
        <f t="shared" si="23"/>
        <v>0</v>
      </c>
      <c r="AB52" s="151">
        <f>SUMIF(ARALIK!$O$8:$O$102,B52,ARALIK!$P$8:$P$102)</f>
        <v>0</v>
      </c>
      <c r="AC52" s="151">
        <f t="shared" si="24"/>
        <v>0</v>
      </c>
      <c r="AD52" s="152"/>
      <c r="AE52" s="134"/>
    </row>
    <row r="53" spans="1:31" x14ac:dyDescent="0.3">
      <c r="A53" s="134"/>
      <c r="B53" s="138" t="str">
        <f>AYARLAR!O70</f>
        <v>Borç 49</v>
      </c>
      <c r="C53" s="138">
        <f>AYARLAR!Q70</f>
        <v>0</v>
      </c>
      <c r="D53" s="139">
        <f>SUMIF(ONCEKIYIL!$O$8:$O$102,B53,ONCEKIYIL!$P$8:$P$102)</f>
        <v>0</v>
      </c>
      <c r="E53" s="139">
        <f t="shared" si="13"/>
        <v>0</v>
      </c>
      <c r="F53" s="140">
        <f>SUMIF(OCAK!$O$8:$O$102,B53,OCAK!$P$8:$P$102)</f>
        <v>0</v>
      </c>
      <c r="G53" s="140">
        <f t="shared" si="12"/>
        <v>0</v>
      </c>
      <c r="H53" s="141">
        <f>SUMIF(ŞUBAT!$O$8:$O$102,B53,ŞUBAT!$P$8:$P$102)</f>
        <v>0</v>
      </c>
      <c r="I53" s="141">
        <f t="shared" si="14"/>
        <v>0</v>
      </c>
      <c r="J53" s="142">
        <f>SUMIF(MART!$O$8:$O$102,B53,MART!$P$8:$P$102)</f>
        <v>0</v>
      </c>
      <c r="K53" s="142">
        <f t="shared" si="15"/>
        <v>0</v>
      </c>
      <c r="L53" s="143">
        <f>SUMIF(NİSAN!$O$8:$O$102,B53,NİSAN!$P$8:$P$102)</f>
        <v>0</v>
      </c>
      <c r="M53" s="143">
        <f t="shared" si="16"/>
        <v>0</v>
      </c>
      <c r="N53" s="144">
        <f>SUMIF(MAYIS!$O$8:$O$102,B53,MAYIS!$P$8:$P$102)</f>
        <v>0</v>
      </c>
      <c r="O53" s="144">
        <f t="shared" si="17"/>
        <v>0</v>
      </c>
      <c r="P53" s="145">
        <f>SUMIF(HAZİRAN!$O$8:$O$102,B53,HAZİRAN!$P$8:$P$102)</f>
        <v>0</v>
      </c>
      <c r="Q53" s="145">
        <f t="shared" si="18"/>
        <v>0</v>
      </c>
      <c r="R53" s="146">
        <f>SUMIF(TEMMUZ!$O$8:$O$102,B53,TEMMUZ!$P$8:$P$102)</f>
        <v>0</v>
      </c>
      <c r="S53" s="146">
        <f t="shared" si="19"/>
        <v>0</v>
      </c>
      <c r="T53" s="147">
        <f>SUMIF(AĞUSTOS!$O$8:$O$102,B53,AĞUSTOS!$P$8:$P$102)</f>
        <v>0</v>
      </c>
      <c r="U53" s="147">
        <f t="shared" si="20"/>
        <v>0</v>
      </c>
      <c r="V53" s="148">
        <f>SUMIF(EYLÜL!$O$8:$O$102,B53,EYLÜL!$P$8:$P$102)</f>
        <v>0</v>
      </c>
      <c r="W53" s="148">
        <f t="shared" si="21"/>
        <v>0</v>
      </c>
      <c r="X53" s="149">
        <f>SUMIF(EKİM!$O$8:$O$102,B53,EKİM!$P$8:$P$102)</f>
        <v>0</v>
      </c>
      <c r="Y53" s="149">
        <f t="shared" si="22"/>
        <v>0</v>
      </c>
      <c r="Z53" s="150">
        <f>SUMIF(KASIM!$O$8:$O$102,B53,KASIM!$P$8:$P$102)</f>
        <v>0</v>
      </c>
      <c r="AA53" s="150">
        <f t="shared" si="23"/>
        <v>0</v>
      </c>
      <c r="AB53" s="151">
        <f>SUMIF(ARALIK!$O$8:$O$102,B53,ARALIK!$P$8:$P$102)</f>
        <v>0</v>
      </c>
      <c r="AC53" s="151">
        <f t="shared" si="24"/>
        <v>0</v>
      </c>
      <c r="AD53" s="152"/>
      <c r="AE53" s="134"/>
    </row>
    <row r="54" spans="1:31" x14ac:dyDescent="0.3">
      <c r="A54" s="134"/>
      <c r="B54" s="138" t="str">
        <f>AYARLAR!O71</f>
        <v>Borç 50</v>
      </c>
      <c r="C54" s="138">
        <f>AYARLAR!Q71</f>
        <v>0</v>
      </c>
      <c r="D54" s="139">
        <f>SUMIF(ONCEKIYIL!$O$8:$O$102,B54,ONCEKIYIL!$P$8:$P$102)</f>
        <v>0</v>
      </c>
      <c r="E54" s="139">
        <f t="shared" si="13"/>
        <v>0</v>
      </c>
      <c r="F54" s="140">
        <f>SUMIF(OCAK!$O$8:$O$102,B54,OCAK!$P$8:$P$102)</f>
        <v>0</v>
      </c>
      <c r="G54" s="140">
        <f t="shared" si="12"/>
        <v>0</v>
      </c>
      <c r="H54" s="141">
        <f>SUMIF(ŞUBAT!$O$8:$O$102,B54,ŞUBAT!$P$8:$P$102)</f>
        <v>0</v>
      </c>
      <c r="I54" s="141">
        <f t="shared" si="14"/>
        <v>0</v>
      </c>
      <c r="J54" s="142">
        <f>SUMIF(MART!$O$8:$O$102,B54,MART!$P$8:$P$102)</f>
        <v>0</v>
      </c>
      <c r="K54" s="142">
        <f t="shared" si="15"/>
        <v>0</v>
      </c>
      <c r="L54" s="143">
        <f>SUMIF(NİSAN!$O$8:$O$102,B54,NİSAN!$P$8:$P$102)</f>
        <v>0</v>
      </c>
      <c r="M54" s="143">
        <f t="shared" si="16"/>
        <v>0</v>
      </c>
      <c r="N54" s="144">
        <f>SUMIF(MAYIS!$O$8:$O$102,B54,MAYIS!$P$8:$P$102)</f>
        <v>0</v>
      </c>
      <c r="O54" s="144">
        <f t="shared" si="17"/>
        <v>0</v>
      </c>
      <c r="P54" s="145">
        <f>SUMIF(HAZİRAN!$O$8:$O$102,B54,HAZİRAN!$P$8:$P$102)</f>
        <v>0</v>
      </c>
      <c r="Q54" s="145">
        <f t="shared" si="18"/>
        <v>0</v>
      </c>
      <c r="R54" s="146">
        <f>SUMIF(TEMMUZ!$O$8:$O$102,B54,TEMMUZ!$P$8:$P$102)</f>
        <v>0</v>
      </c>
      <c r="S54" s="146">
        <f t="shared" si="19"/>
        <v>0</v>
      </c>
      <c r="T54" s="147">
        <f>SUMIF(AĞUSTOS!$O$8:$O$102,B54,AĞUSTOS!$P$8:$P$102)</f>
        <v>0</v>
      </c>
      <c r="U54" s="147">
        <f t="shared" si="20"/>
        <v>0</v>
      </c>
      <c r="V54" s="148">
        <f>SUMIF(EYLÜL!$O$8:$O$102,B54,EYLÜL!$P$8:$P$102)</f>
        <v>0</v>
      </c>
      <c r="W54" s="148">
        <f t="shared" si="21"/>
        <v>0</v>
      </c>
      <c r="X54" s="149">
        <f>SUMIF(EKİM!$O$8:$O$102,B54,EKİM!$P$8:$P$102)</f>
        <v>0</v>
      </c>
      <c r="Y54" s="149">
        <f t="shared" si="22"/>
        <v>0</v>
      </c>
      <c r="Z54" s="150">
        <f>SUMIF(KASIM!$O$8:$O$102,B54,KASIM!$P$8:$P$102)</f>
        <v>0</v>
      </c>
      <c r="AA54" s="150">
        <f t="shared" si="23"/>
        <v>0</v>
      </c>
      <c r="AB54" s="151">
        <f>SUMIF(ARALIK!$O$8:$O$102,B54,ARALIK!$P$8:$P$102)</f>
        <v>0</v>
      </c>
      <c r="AC54" s="151">
        <f t="shared" si="24"/>
        <v>0</v>
      </c>
      <c r="AD54" s="152"/>
      <c r="AE54" s="134"/>
    </row>
    <row r="55" spans="1:31" x14ac:dyDescent="0.3">
      <c r="A55" s="134"/>
      <c r="B55" s="153" t="s">
        <v>145</v>
      </c>
      <c r="C55" s="153">
        <f t="shared" ref="C55:AC55" si="25">SUM(C5:C54)</f>
        <v>0</v>
      </c>
      <c r="D55" s="154">
        <f t="shared" si="25"/>
        <v>0</v>
      </c>
      <c r="E55" s="154">
        <f t="shared" si="25"/>
        <v>0</v>
      </c>
      <c r="F55" s="155">
        <f t="shared" si="25"/>
        <v>0</v>
      </c>
      <c r="G55" s="155">
        <f t="shared" si="25"/>
        <v>0</v>
      </c>
      <c r="H55" s="156">
        <f t="shared" si="25"/>
        <v>0</v>
      </c>
      <c r="I55" s="156">
        <f t="shared" si="25"/>
        <v>0</v>
      </c>
      <c r="J55" s="157">
        <f t="shared" si="25"/>
        <v>0</v>
      </c>
      <c r="K55" s="157">
        <f t="shared" si="25"/>
        <v>0</v>
      </c>
      <c r="L55" s="158">
        <f t="shared" si="25"/>
        <v>0</v>
      </c>
      <c r="M55" s="158">
        <f t="shared" si="25"/>
        <v>0</v>
      </c>
      <c r="N55" s="159">
        <f t="shared" si="25"/>
        <v>0</v>
      </c>
      <c r="O55" s="159">
        <f t="shared" si="25"/>
        <v>0</v>
      </c>
      <c r="P55" s="160">
        <f t="shared" si="25"/>
        <v>0</v>
      </c>
      <c r="Q55" s="160">
        <f t="shared" si="25"/>
        <v>0</v>
      </c>
      <c r="R55" s="161">
        <f t="shared" si="25"/>
        <v>0</v>
      </c>
      <c r="S55" s="161">
        <f t="shared" si="25"/>
        <v>0</v>
      </c>
      <c r="T55" s="162">
        <f t="shared" si="25"/>
        <v>0</v>
      </c>
      <c r="U55" s="162">
        <f t="shared" si="25"/>
        <v>0</v>
      </c>
      <c r="V55" s="163">
        <f t="shared" si="25"/>
        <v>0</v>
      </c>
      <c r="W55" s="163">
        <f t="shared" si="25"/>
        <v>0</v>
      </c>
      <c r="X55" s="164">
        <f t="shared" si="25"/>
        <v>0</v>
      </c>
      <c r="Y55" s="164">
        <f t="shared" si="25"/>
        <v>0</v>
      </c>
      <c r="Z55" s="165">
        <f t="shared" si="25"/>
        <v>0</v>
      </c>
      <c r="AA55" s="165">
        <f t="shared" si="25"/>
        <v>0</v>
      </c>
      <c r="AB55" s="166">
        <f t="shared" si="25"/>
        <v>0</v>
      </c>
      <c r="AC55" s="166">
        <f t="shared" si="25"/>
        <v>0</v>
      </c>
      <c r="AD55" s="167"/>
      <c r="AE55" s="134"/>
    </row>
    <row r="56" spans="1:31" x14ac:dyDescent="0.3">
      <c r="A56" s="134"/>
      <c r="B56" s="153" t="s">
        <v>146</v>
      </c>
      <c r="C56" s="153">
        <f>SUM(D55,F55,H55,J55,L55,N55,P55,R55,T55,V55,X55,Z55,AB55)</f>
        <v>0</v>
      </c>
      <c r="D56" s="139"/>
      <c r="E56" s="139"/>
      <c r="F56" s="140"/>
      <c r="G56" s="140"/>
      <c r="H56" s="141"/>
      <c r="I56" s="141"/>
      <c r="J56" s="142"/>
      <c r="K56" s="142"/>
      <c r="L56" s="143"/>
      <c r="M56" s="143"/>
      <c r="N56" s="144"/>
      <c r="O56" s="144"/>
      <c r="P56" s="145"/>
      <c r="Q56" s="145"/>
      <c r="R56" s="146"/>
      <c r="S56" s="146"/>
      <c r="T56" s="147"/>
      <c r="U56" s="147"/>
      <c r="V56" s="148"/>
      <c r="W56" s="148"/>
      <c r="X56" s="149"/>
      <c r="Y56" s="149"/>
      <c r="Z56" s="150"/>
      <c r="AA56" s="150"/>
      <c r="AB56" s="151"/>
      <c r="AC56" s="151"/>
      <c r="AD56" s="152"/>
      <c r="AE56" s="134"/>
    </row>
    <row r="57" spans="1:31" x14ac:dyDescent="0.3">
      <c r="A57" s="134"/>
      <c r="B57" s="153" t="s">
        <v>147</v>
      </c>
      <c r="C57" s="153">
        <f>C55-C56</f>
        <v>0</v>
      </c>
      <c r="D57" s="139"/>
      <c r="E57" s="139"/>
      <c r="F57" s="140"/>
      <c r="G57" s="140"/>
      <c r="H57" s="141"/>
      <c r="I57" s="141"/>
      <c r="J57" s="142"/>
      <c r="K57" s="142"/>
      <c r="L57" s="143"/>
      <c r="M57" s="143"/>
      <c r="N57" s="144"/>
      <c r="O57" s="144"/>
      <c r="P57" s="145"/>
      <c r="Q57" s="145"/>
      <c r="R57" s="146"/>
      <c r="S57" s="146"/>
      <c r="T57" s="147"/>
      <c r="U57" s="147"/>
      <c r="V57" s="148"/>
      <c r="W57" s="148"/>
      <c r="X57" s="149"/>
      <c r="Y57" s="149"/>
      <c r="Z57" s="150"/>
      <c r="AA57" s="150"/>
      <c r="AB57" s="151"/>
      <c r="AC57" s="151"/>
      <c r="AD57" s="152"/>
      <c r="AE57" s="134"/>
    </row>
    <row r="58" spans="1:31" ht="21" customHeight="1" x14ac:dyDescent="0.3">
      <c r="A58" s="134"/>
      <c r="B58" s="635" t="s">
        <v>278</v>
      </c>
      <c r="C58" s="635"/>
      <c r="D58" s="635"/>
      <c r="E58" s="635"/>
      <c r="F58" s="635"/>
      <c r="G58" s="635"/>
      <c r="H58" s="635"/>
      <c r="I58" s="635"/>
      <c r="J58" s="635"/>
      <c r="K58" s="635"/>
      <c r="L58" s="635"/>
      <c r="M58" s="635"/>
      <c r="N58" s="635"/>
      <c r="O58" s="635"/>
      <c r="P58" s="635"/>
      <c r="Q58" s="635"/>
      <c r="R58" s="635"/>
      <c r="S58" s="134"/>
      <c r="T58" s="134"/>
      <c r="U58" s="134"/>
      <c r="V58" s="134"/>
      <c r="W58" s="134"/>
      <c r="X58" s="134"/>
      <c r="Y58" s="134"/>
      <c r="Z58" s="134"/>
      <c r="AA58" s="134"/>
      <c r="AB58" s="134"/>
      <c r="AC58" s="134"/>
      <c r="AD58" s="134"/>
      <c r="AE58" s="134"/>
    </row>
    <row r="59" spans="1:31" ht="7.2" customHeight="1" x14ac:dyDescent="0.3">
      <c r="A59" s="134"/>
      <c r="B59" s="636"/>
      <c r="C59" s="636"/>
      <c r="D59" s="636"/>
      <c r="E59" s="636"/>
      <c r="F59" s="636"/>
      <c r="G59" s="636"/>
      <c r="H59" s="636"/>
      <c r="I59" s="636"/>
      <c r="J59" s="636"/>
      <c r="K59" s="636"/>
      <c r="L59" s="636"/>
      <c r="M59" s="636"/>
      <c r="N59" s="636"/>
      <c r="O59" s="636"/>
      <c r="P59" s="636"/>
      <c r="Q59" s="636"/>
      <c r="R59" s="636"/>
      <c r="S59" s="134"/>
      <c r="T59" s="134"/>
      <c r="U59" s="134"/>
      <c r="V59" s="134"/>
      <c r="W59" s="134"/>
      <c r="X59" s="134"/>
      <c r="Y59" s="134"/>
      <c r="Z59" s="134"/>
      <c r="AA59" s="134"/>
      <c r="AB59" s="134"/>
      <c r="AC59" s="134"/>
      <c r="AD59" s="134"/>
      <c r="AE59" s="134"/>
    </row>
    <row r="60" spans="1:31" x14ac:dyDescent="0.3">
      <c r="A60" s="134"/>
      <c r="B60" s="135" t="s">
        <v>68</v>
      </c>
      <c r="C60" s="135" t="s">
        <v>130</v>
      </c>
      <c r="D60" s="135" t="s">
        <v>131</v>
      </c>
      <c r="E60" s="135" t="s">
        <v>103</v>
      </c>
      <c r="F60" s="135" t="s">
        <v>132</v>
      </c>
      <c r="G60" s="135" t="s">
        <v>106</v>
      </c>
      <c r="H60" s="135" t="s">
        <v>133</v>
      </c>
      <c r="I60" s="135" t="s">
        <v>112</v>
      </c>
      <c r="J60" s="135" t="s">
        <v>134</v>
      </c>
      <c r="K60" s="135" t="s">
        <v>113</v>
      </c>
      <c r="L60" s="135" t="s">
        <v>135</v>
      </c>
      <c r="M60" s="135" t="s">
        <v>114</v>
      </c>
      <c r="N60" s="135" t="s">
        <v>136</v>
      </c>
      <c r="O60" s="135" t="s">
        <v>137</v>
      </c>
      <c r="P60" s="135" t="s">
        <v>138</v>
      </c>
      <c r="Q60" s="135" t="s">
        <v>116</v>
      </c>
      <c r="R60" s="135" t="s">
        <v>139</v>
      </c>
      <c r="S60" s="135" t="s">
        <v>117</v>
      </c>
      <c r="T60" s="135" t="s">
        <v>140</v>
      </c>
      <c r="U60" s="135" t="s">
        <v>118</v>
      </c>
      <c r="V60" s="135" t="s">
        <v>141</v>
      </c>
      <c r="W60" s="135" t="s">
        <v>119</v>
      </c>
      <c r="X60" s="135" t="s">
        <v>142</v>
      </c>
      <c r="Y60" s="135" t="s">
        <v>120</v>
      </c>
      <c r="Z60" s="135" t="s">
        <v>144</v>
      </c>
      <c r="AA60" s="135" t="s">
        <v>121</v>
      </c>
      <c r="AB60" s="135" t="s">
        <v>143</v>
      </c>
      <c r="AC60" s="135"/>
      <c r="AD60" s="135" t="s">
        <v>111</v>
      </c>
      <c r="AE60" s="134"/>
    </row>
    <row r="61" spans="1:31" x14ac:dyDescent="0.3">
      <c r="A61" s="134"/>
      <c r="B61" s="168" t="str">
        <f>AYARLAR!S22</f>
        <v>Alacak 1</v>
      </c>
      <c r="C61" s="169">
        <f>AYARLAR!U22</f>
        <v>0</v>
      </c>
      <c r="D61" s="170">
        <f>SUMIF(ONCEKIYIL!$S$8:$S$102,B61,ONCEKIYIL!$T$8:$T$102)</f>
        <v>0</v>
      </c>
      <c r="E61" s="170">
        <f>C61-D61</f>
        <v>0</v>
      </c>
      <c r="F61" s="171">
        <f>SUMIF(OCAK!$S$8:$S$102,B61,OCAK!$T$8:$T$102)</f>
        <v>0</v>
      </c>
      <c r="G61" s="171">
        <f>C61-SUM(D61,F61)</f>
        <v>0</v>
      </c>
      <c r="H61" s="172">
        <f>SUMIF(ŞUBAT!$S$8:$S$102,B61,ŞUBAT!$T$8:$T$102)</f>
        <v>0</v>
      </c>
      <c r="I61" s="172">
        <f>C61-SUM(D61,F61,H61)</f>
        <v>0</v>
      </c>
      <c r="J61" s="173">
        <f>SUMIF(MART!$S$8:$S$102,B61,MART!$T$8:$T$102)</f>
        <v>0</v>
      </c>
      <c r="K61" s="173">
        <f>C61-SUM(D61,F61,H61,J61)</f>
        <v>0</v>
      </c>
      <c r="L61" s="174">
        <f>SUMIF(NİSAN!$S$8:$S$102,B61,NİSAN!$T$8:$T$102)</f>
        <v>0</v>
      </c>
      <c r="M61" s="174">
        <f>C61-SUM(D61,F61,H61,J61,L61)</f>
        <v>0</v>
      </c>
      <c r="N61" s="175">
        <f>SUMIF(MAYIS!$S$8:$S$102,B61,MAYIS!$T$8:$T$102)</f>
        <v>0</v>
      </c>
      <c r="O61" s="175">
        <f>C61-SUM(D61,F61,H61,J61,L61,N61)</f>
        <v>0</v>
      </c>
      <c r="P61" s="176">
        <f>SUMIF(HAZİRAN!$S$8:$S$102,B61,HAZİRAN!$T$8:$T$102)</f>
        <v>0</v>
      </c>
      <c r="Q61" s="176">
        <f>C61-SUM(D61,F61,H61,J61,L61,N61,P61)</f>
        <v>0</v>
      </c>
      <c r="R61" s="177">
        <f>SUMIF(TEMMUZ!$S$8:$S$102,B61,TEMMUZ!$T$8:$T$102)</f>
        <v>0</v>
      </c>
      <c r="S61" s="177">
        <f>C61-SUM(D61,F61,H61,J61,L61,N61,P61,R61)</f>
        <v>0</v>
      </c>
      <c r="T61" s="178">
        <f>SUMIF(AĞUSTOS!$S$8:$S$102,B61,AĞUSTOS!$T$8:$T$102)</f>
        <v>0</v>
      </c>
      <c r="U61" s="178">
        <f>C61-SUM(D61,F61,H61,J61,L61,N61,P61,R61,T61)</f>
        <v>0</v>
      </c>
      <c r="V61" s="179">
        <f>SUMIF(EYLÜL!$S$8:$S$102,B61,EYLÜL!$T$8:$T$102)</f>
        <v>0</v>
      </c>
      <c r="W61" s="179">
        <f>C61-SUM(D61,F61,H61,J61,L61,N61,P61,R61,T61,V61)</f>
        <v>0</v>
      </c>
      <c r="X61" s="180">
        <f>SUMIF(EKİM!$S$8:$S$102,B61,EKİM!$T$8:$T$102)</f>
        <v>0</v>
      </c>
      <c r="Y61" s="180">
        <f>C61-SUM(D61,F61,H61,J61,L61,N61,P61,R61,T61,V61,X61)</f>
        <v>0</v>
      </c>
      <c r="Z61" s="181">
        <f>SUMIF(KASIM!$S$8:$S$102,B61,KASIM!$T$8:$T$102)</f>
        <v>0</v>
      </c>
      <c r="AA61" s="181">
        <f>C61-SUM(D61,F61,H61,J61,L61,N61,P61,R61,T61,V61,X61,Z61)</f>
        <v>0</v>
      </c>
      <c r="AB61" s="182">
        <f>SUMIF(ARALIK!$S$8:$S$102,B61,ARALIK!$T$8:$T$102)</f>
        <v>0</v>
      </c>
      <c r="AC61" s="182">
        <f>C61-SUM(D61,F61,H61,J61,L61,N61,P61,R61,T61,V61,X61,Z61,AB61)</f>
        <v>0</v>
      </c>
      <c r="AD61" s="183"/>
      <c r="AE61" s="134"/>
    </row>
    <row r="62" spans="1:31" x14ac:dyDescent="0.3">
      <c r="A62" s="134"/>
      <c r="B62" s="168" t="str">
        <f>AYARLAR!S23</f>
        <v>Alacak 2</v>
      </c>
      <c r="C62" s="169">
        <f>AYARLAR!U23</f>
        <v>0</v>
      </c>
      <c r="D62" s="170">
        <f>SUMIF(ONCEKIYIL!$S$8:$S$102,B62,ONCEKIYIL!$T$8:$T$102)</f>
        <v>0</v>
      </c>
      <c r="E62" s="170">
        <f t="shared" ref="E62:E63" si="26">C62-D62</f>
        <v>0</v>
      </c>
      <c r="F62" s="171">
        <f>SUMIF(OCAK!$S$8:$S$102,B62,OCAK!$T$8:$T$102)</f>
        <v>0</v>
      </c>
      <c r="G62" s="171">
        <f t="shared" ref="G62:G63" si="27">C62-SUM(D62,F62)</f>
        <v>0</v>
      </c>
      <c r="H62" s="172">
        <f>SUMIF(ŞUBAT!$S$8:$S$102,B62,ŞUBAT!$T$8:$T$102)</f>
        <v>0</v>
      </c>
      <c r="I62" s="172">
        <f t="shared" ref="I62:I63" si="28">C62-SUM(D62,F62,H62)</f>
        <v>0</v>
      </c>
      <c r="J62" s="173">
        <f>SUMIF(MART!$S$8:$S$102,B62,MART!$T$8:$T$102)</f>
        <v>0</v>
      </c>
      <c r="K62" s="173">
        <f t="shared" ref="K62:K63" si="29">C62-SUM(D62,F62,H62,J62)</f>
        <v>0</v>
      </c>
      <c r="L62" s="174">
        <f>SUMIF(NİSAN!$S$8:$S$102,B62,NİSAN!$T$8:$T$102)</f>
        <v>0</v>
      </c>
      <c r="M62" s="174">
        <f t="shared" ref="M62:M63" si="30">C62-SUM(D62,F62,H62,J62,L62)</f>
        <v>0</v>
      </c>
      <c r="N62" s="175">
        <f>SUMIF(MAYIS!$S$8:$S$102,B62,MAYIS!$T$8:$T$102)</f>
        <v>0</v>
      </c>
      <c r="O62" s="175">
        <f t="shared" ref="O62:O63" si="31">C62-SUM(D62,F62,H62,J62,L62,N62)</f>
        <v>0</v>
      </c>
      <c r="P62" s="176">
        <f>SUMIF(HAZİRAN!$S$8:$S$102,B62,HAZİRAN!$T$8:$T$102)</f>
        <v>0</v>
      </c>
      <c r="Q62" s="176">
        <f t="shared" ref="Q62:Q63" si="32">C62-SUM(D62,F62,H62,J62,L62,N62,P62)</f>
        <v>0</v>
      </c>
      <c r="R62" s="177">
        <f>SUMIF(TEMMUZ!$S$8:$S$102,B62,TEMMUZ!$T$8:$T$102)</f>
        <v>0</v>
      </c>
      <c r="S62" s="177">
        <f t="shared" ref="S62:S63" si="33">C62-SUM(D62,F62,H62,J62,L62,N62,P62,R62)</f>
        <v>0</v>
      </c>
      <c r="T62" s="178">
        <f>SUMIF(AĞUSTOS!$S$8:$S$102,B62,AĞUSTOS!$T$8:$T$102)</f>
        <v>0</v>
      </c>
      <c r="U62" s="178">
        <f t="shared" ref="U62:U63" si="34">C62-SUM(D62,F62,H62,J62,L62,N62,P62,R62,T62)</f>
        <v>0</v>
      </c>
      <c r="V62" s="179">
        <f>SUMIF(EYLÜL!$S$8:$S$102,B62,EYLÜL!$T$8:$T$102)</f>
        <v>0</v>
      </c>
      <c r="W62" s="179">
        <f t="shared" ref="W62:W63" si="35">C62-SUM(D62,F62,H62,J62,L62,N62,P62,R62,T62,V62)</f>
        <v>0</v>
      </c>
      <c r="X62" s="180">
        <f>SUMIF(EKİM!$S$8:$S$102,B62,EKİM!$T$8:$T$102)</f>
        <v>0</v>
      </c>
      <c r="Y62" s="180">
        <f t="shared" ref="Y62:Y63" si="36">C62-SUM(D62,F62,H62,J62,L62,N62,P62,R62,T62,V62,X62)</f>
        <v>0</v>
      </c>
      <c r="Z62" s="181">
        <f>SUMIF(KASIM!$S$8:$S$102,B62,KASIM!$T$8:$T$102)</f>
        <v>0</v>
      </c>
      <c r="AA62" s="181">
        <f t="shared" ref="AA62:AA63" si="37">C62-SUM(D62,F62,H62,J62,L62,N62,P62,R62,T62,V62,X62,Z62)</f>
        <v>0</v>
      </c>
      <c r="AB62" s="182">
        <f>SUMIF(ARALIK!$S$8:$S$102,B62,ARALIK!$T$8:$T$102)</f>
        <v>0</v>
      </c>
      <c r="AC62" s="182">
        <f t="shared" ref="AC62:AC63" si="38">C62-SUM(D62,F62,H62,J62,L62,N62,P62,R62,T62,V62,X62,Z62,AB62)</f>
        <v>0</v>
      </c>
      <c r="AD62" s="183"/>
      <c r="AE62" s="134"/>
    </row>
    <row r="63" spans="1:31" x14ac:dyDescent="0.3">
      <c r="A63" s="134"/>
      <c r="B63" s="168" t="str">
        <f>AYARLAR!S24</f>
        <v>Alacak 3</v>
      </c>
      <c r="C63" s="169">
        <f>AYARLAR!U24</f>
        <v>0</v>
      </c>
      <c r="D63" s="170">
        <f>SUMIF(ONCEKIYIL!$S$8:$S$102,B63,ONCEKIYIL!$T$8:$T$102)</f>
        <v>0</v>
      </c>
      <c r="E63" s="170">
        <f t="shared" si="26"/>
        <v>0</v>
      </c>
      <c r="F63" s="171">
        <f>SUMIF(OCAK!$S$8:$S$102,B63,OCAK!$T$8:$T$102)</f>
        <v>0</v>
      </c>
      <c r="G63" s="171">
        <f t="shared" si="27"/>
        <v>0</v>
      </c>
      <c r="H63" s="172">
        <f>SUMIF(ŞUBAT!$S$8:$S$102,B63,ŞUBAT!$T$8:$T$102)</f>
        <v>0</v>
      </c>
      <c r="I63" s="172">
        <f t="shared" si="28"/>
        <v>0</v>
      </c>
      <c r="J63" s="173">
        <f>SUMIF(MART!$S$8:$S$102,B63,MART!$T$8:$T$102)</f>
        <v>0</v>
      </c>
      <c r="K63" s="173">
        <f t="shared" si="29"/>
        <v>0</v>
      </c>
      <c r="L63" s="174">
        <f>SUMIF(NİSAN!$S$8:$S$102,B63,NİSAN!$T$8:$T$102)</f>
        <v>0</v>
      </c>
      <c r="M63" s="174">
        <f t="shared" si="30"/>
        <v>0</v>
      </c>
      <c r="N63" s="175">
        <f>SUMIF(MAYIS!$S$8:$S$102,B63,MAYIS!$T$8:$T$102)</f>
        <v>0</v>
      </c>
      <c r="O63" s="175">
        <f t="shared" si="31"/>
        <v>0</v>
      </c>
      <c r="P63" s="176">
        <f>SUMIF(HAZİRAN!$S$8:$S$102,B63,HAZİRAN!$T$8:$T$102)</f>
        <v>0</v>
      </c>
      <c r="Q63" s="176">
        <f t="shared" si="32"/>
        <v>0</v>
      </c>
      <c r="R63" s="177">
        <f>SUMIF(TEMMUZ!$S$8:$S$102,B63,TEMMUZ!$T$8:$T$102)</f>
        <v>0</v>
      </c>
      <c r="S63" s="177">
        <f t="shared" si="33"/>
        <v>0</v>
      </c>
      <c r="T63" s="178">
        <f>SUMIF(AĞUSTOS!$S$8:$S$102,B63,AĞUSTOS!$T$8:$T$102)</f>
        <v>0</v>
      </c>
      <c r="U63" s="178">
        <f t="shared" si="34"/>
        <v>0</v>
      </c>
      <c r="V63" s="179">
        <f>SUMIF(EYLÜL!$S$8:$S$102,B63,EYLÜL!$T$8:$T$102)</f>
        <v>0</v>
      </c>
      <c r="W63" s="179">
        <f t="shared" si="35"/>
        <v>0</v>
      </c>
      <c r="X63" s="180">
        <f>SUMIF(EKİM!$S$8:$S$102,B63,EKİM!$T$8:$T$102)</f>
        <v>0</v>
      </c>
      <c r="Y63" s="180">
        <f t="shared" si="36"/>
        <v>0</v>
      </c>
      <c r="Z63" s="181">
        <f>SUMIF(KASIM!$S$8:$S$102,B63,KASIM!$T$8:$T$102)</f>
        <v>0</v>
      </c>
      <c r="AA63" s="181">
        <f t="shared" si="37"/>
        <v>0</v>
      </c>
      <c r="AB63" s="182">
        <f>SUMIF(ARALIK!$S$8:$S$102,B63,ARALIK!$T$8:$T$102)</f>
        <v>0</v>
      </c>
      <c r="AC63" s="182">
        <f t="shared" si="38"/>
        <v>0</v>
      </c>
      <c r="AD63" s="183"/>
      <c r="AE63" s="134"/>
    </row>
    <row r="64" spans="1:31" x14ac:dyDescent="0.3">
      <c r="A64" s="134"/>
      <c r="B64" s="168" t="str">
        <f>AYARLAR!S25</f>
        <v>Alacak 4</v>
      </c>
      <c r="C64" s="169">
        <f>AYARLAR!U25</f>
        <v>0</v>
      </c>
      <c r="D64" s="170">
        <f>SUMIF(ONCEKIYIL!$S$8:$S$102,B64,ONCEKIYIL!$T$8:$T$102)</f>
        <v>0</v>
      </c>
      <c r="E64" s="170">
        <f t="shared" ref="E64:E110" si="39">C64-D64</f>
        <v>0</v>
      </c>
      <c r="F64" s="171">
        <f>SUMIF(OCAK!$S$8:$S$102,B64,OCAK!$T$8:$T$102)</f>
        <v>0</v>
      </c>
      <c r="G64" s="171">
        <f t="shared" ref="G64:G110" si="40">C64-SUM(D64,F64)</f>
        <v>0</v>
      </c>
      <c r="H64" s="172">
        <f>SUMIF(ŞUBAT!$S$8:$S$102,B64,ŞUBAT!$T$8:$T$102)</f>
        <v>0</v>
      </c>
      <c r="I64" s="172">
        <f t="shared" ref="I64:I110" si="41">C64-SUM(D64,F64,H64)</f>
        <v>0</v>
      </c>
      <c r="J64" s="173">
        <f>SUMIF(MART!$S$8:$S$102,B64,MART!$T$8:$T$102)</f>
        <v>0</v>
      </c>
      <c r="K64" s="173">
        <f t="shared" ref="K64:K110" si="42">C64-SUM(D64,F64,H64,J64)</f>
        <v>0</v>
      </c>
      <c r="L64" s="174">
        <f>SUMIF(NİSAN!$S$8:$S$102,B64,NİSAN!$T$8:$T$102)</f>
        <v>0</v>
      </c>
      <c r="M64" s="174">
        <f t="shared" ref="M64:M110" si="43">C64-SUM(D64,F64,H64,J64,L64)</f>
        <v>0</v>
      </c>
      <c r="N64" s="175">
        <f>SUMIF(MAYIS!$S$8:$S$102,B64,MAYIS!$T$8:$T$102)</f>
        <v>0</v>
      </c>
      <c r="O64" s="175">
        <f t="shared" ref="O64:O110" si="44">C64-SUM(D64,F64,H64,J64,L64,N64)</f>
        <v>0</v>
      </c>
      <c r="P64" s="176">
        <f>SUMIF(HAZİRAN!$S$8:$S$102,B64,HAZİRAN!$T$8:$T$102)</f>
        <v>0</v>
      </c>
      <c r="Q64" s="176">
        <f t="shared" ref="Q64:Q110" si="45">C64-SUM(D64,F64,H64,J64,L64,N64,P64)</f>
        <v>0</v>
      </c>
      <c r="R64" s="177">
        <f>SUMIF(TEMMUZ!$S$8:$S$102,B64,TEMMUZ!$T$8:$T$102)</f>
        <v>0</v>
      </c>
      <c r="S64" s="177">
        <f t="shared" ref="S64:S110" si="46">C64-SUM(D64,F64,H64,J64,L64,N64,P64,R64)</f>
        <v>0</v>
      </c>
      <c r="T64" s="178">
        <f>SUMIF(AĞUSTOS!$S$8:$S$102,B64,AĞUSTOS!$T$8:$T$102)</f>
        <v>0</v>
      </c>
      <c r="U64" s="178">
        <f t="shared" ref="U64:U110" si="47">C64-SUM(D64,F64,H64,J64,L64,N64,P64,R64,T64)</f>
        <v>0</v>
      </c>
      <c r="V64" s="179">
        <f>SUMIF(EYLÜL!$S$8:$S$102,B64,EYLÜL!$T$8:$T$102)</f>
        <v>0</v>
      </c>
      <c r="W64" s="179">
        <f t="shared" ref="W64:W110" si="48">C64-SUM(D64,F64,H64,J64,L64,N64,P64,R64,T64,V64)</f>
        <v>0</v>
      </c>
      <c r="X64" s="180">
        <f>SUMIF(EKİM!$S$8:$S$102,B64,EKİM!$T$8:$T$102)</f>
        <v>0</v>
      </c>
      <c r="Y64" s="180">
        <f t="shared" ref="Y64:Y110" si="49">C64-SUM(D64,F64,H64,J64,L64,N64,P64,R64,T64,V64,X64)</f>
        <v>0</v>
      </c>
      <c r="Z64" s="181">
        <f>SUMIF(KASIM!$S$8:$S$102,B64,KASIM!$T$8:$T$102)</f>
        <v>0</v>
      </c>
      <c r="AA64" s="181">
        <f t="shared" ref="AA64:AA110" si="50">C64-SUM(D64,F64,H64,J64,L64,N64,P64,R64,T64,V64,X64,Z64)</f>
        <v>0</v>
      </c>
      <c r="AB64" s="182">
        <f>SUMIF(ARALIK!$S$8:$S$102,B64,ARALIK!$T$8:$T$102)</f>
        <v>0</v>
      </c>
      <c r="AC64" s="182">
        <f t="shared" ref="AC64:AC110" si="51">C64-SUM(D64,F64,H64,J64,L64,N64,P64,R64,T64,V64,X64,Z64,AB64)</f>
        <v>0</v>
      </c>
      <c r="AD64" s="183"/>
      <c r="AE64" s="134"/>
    </row>
    <row r="65" spans="1:31" x14ac:dyDescent="0.3">
      <c r="A65" s="134"/>
      <c r="B65" s="168" t="str">
        <f>AYARLAR!S26</f>
        <v>Alacak 5</v>
      </c>
      <c r="C65" s="169">
        <f>AYARLAR!U26</f>
        <v>0</v>
      </c>
      <c r="D65" s="170">
        <f>SUMIF(ONCEKIYIL!$S$8:$S$102,B65,ONCEKIYIL!$T$8:$T$102)</f>
        <v>0</v>
      </c>
      <c r="E65" s="170">
        <f t="shared" si="39"/>
        <v>0</v>
      </c>
      <c r="F65" s="171">
        <f>SUMIF(OCAK!$S$8:$S$102,B65,OCAK!$T$8:$T$102)</f>
        <v>0</v>
      </c>
      <c r="G65" s="171">
        <f t="shared" si="40"/>
        <v>0</v>
      </c>
      <c r="H65" s="172">
        <f>SUMIF(ŞUBAT!$S$8:$S$102,B65,ŞUBAT!$T$8:$T$102)</f>
        <v>0</v>
      </c>
      <c r="I65" s="172">
        <f t="shared" si="41"/>
        <v>0</v>
      </c>
      <c r="J65" s="173">
        <f>SUMIF(MART!$S$8:$S$102,B65,MART!$T$8:$T$102)</f>
        <v>0</v>
      </c>
      <c r="K65" s="173">
        <f t="shared" si="42"/>
        <v>0</v>
      </c>
      <c r="L65" s="174">
        <f>SUMIF(NİSAN!$S$8:$S$102,B65,NİSAN!$T$8:$T$102)</f>
        <v>0</v>
      </c>
      <c r="M65" s="174">
        <f t="shared" si="43"/>
        <v>0</v>
      </c>
      <c r="N65" s="175">
        <f>SUMIF(MAYIS!$S$8:$S$102,B65,MAYIS!$T$8:$T$102)</f>
        <v>0</v>
      </c>
      <c r="O65" s="175">
        <f t="shared" si="44"/>
        <v>0</v>
      </c>
      <c r="P65" s="176">
        <f>SUMIF(HAZİRAN!$S$8:$S$102,B65,HAZİRAN!$T$8:$T$102)</f>
        <v>0</v>
      </c>
      <c r="Q65" s="176">
        <f t="shared" si="45"/>
        <v>0</v>
      </c>
      <c r="R65" s="177">
        <f>SUMIF(TEMMUZ!$S$8:$S$102,B65,TEMMUZ!$T$8:$T$102)</f>
        <v>0</v>
      </c>
      <c r="S65" s="177">
        <f t="shared" si="46"/>
        <v>0</v>
      </c>
      <c r="T65" s="178">
        <f>SUMIF(AĞUSTOS!$S$8:$S$102,B65,AĞUSTOS!$T$8:$T$102)</f>
        <v>0</v>
      </c>
      <c r="U65" s="178">
        <f t="shared" si="47"/>
        <v>0</v>
      </c>
      <c r="V65" s="179">
        <f>SUMIF(EYLÜL!$S$8:$S$102,B65,EYLÜL!$T$8:$T$102)</f>
        <v>0</v>
      </c>
      <c r="W65" s="179">
        <f t="shared" si="48"/>
        <v>0</v>
      </c>
      <c r="X65" s="180">
        <f>SUMIF(EKİM!$S$8:$S$102,B65,EKİM!$T$8:$T$102)</f>
        <v>0</v>
      </c>
      <c r="Y65" s="180">
        <f t="shared" si="49"/>
        <v>0</v>
      </c>
      <c r="Z65" s="181">
        <f>SUMIF(KASIM!$S$8:$S$102,B65,KASIM!$T$8:$T$102)</f>
        <v>0</v>
      </c>
      <c r="AA65" s="181">
        <f t="shared" si="50"/>
        <v>0</v>
      </c>
      <c r="AB65" s="182">
        <f>SUMIF(ARALIK!$S$8:$S$102,B65,ARALIK!$T$8:$T$102)</f>
        <v>0</v>
      </c>
      <c r="AC65" s="182">
        <f t="shared" si="51"/>
        <v>0</v>
      </c>
      <c r="AD65" s="183"/>
      <c r="AE65" s="134"/>
    </row>
    <row r="66" spans="1:31" x14ac:dyDescent="0.3">
      <c r="A66" s="134"/>
      <c r="B66" s="168" t="str">
        <f>AYARLAR!S27</f>
        <v>Alacak 6</v>
      </c>
      <c r="C66" s="169">
        <f>AYARLAR!U27</f>
        <v>0</v>
      </c>
      <c r="D66" s="170">
        <f>SUMIF(ONCEKIYIL!$S$8:$S$102,B66,ONCEKIYIL!$T$8:$T$102)</f>
        <v>0</v>
      </c>
      <c r="E66" s="170">
        <f t="shared" si="39"/>
        <v>0</v>
      </c>
      <c r="F66" s="171">
        <f>SUMIF(OCAK!$S$8:$S$102,B66,OCAK!$T$8:$T$102)</f>
        <v>0</v>
      </c>
      <c r="G66" s="171">
        <f t="shared" si="40"/>
        <v>0</v>
      </c>
      <c r="H66" s="172">
        <f>SUMIF(ŞUBAT!$S$8:$S$102,B66,ŞUBAT!$T$8:$T$102)</f>
        <v>0</v>
      </c>
      <c r="I66" s="172">
        <f t="shared" si="41"/>
        <v>0</v>
      </c>
      <c r="J66" s="173">
        <f>SUMIF(MART!$S$8:$S$102,B66,MART!$T$8:$T$102)</f>
        <v>0</v>
      </c>
      <c r="K66" s="173">
        <f t="shared" si="42"/>
        <v>0</v>
      </c>
      <c r="L66" s="174">
        <f>SUMIF(NİSAN!$S$8:$S$102,B66,NİSAN!$T$8:$T$102)</f>
        <v>0</v>
      </c>
      <c r="M66" s="174">
        <f t="shared" si="43"/>
        <v>0</v>
      </c>
      <c r="N66" s="175">
        <f>SUMIF(MAYIS!$S$8:$S$102,B66,MAYIS!$T$8:$T$102)</f>
        <v>0</v>
      </c>
      <c r="O66" s="175">
        <f t="shared" si="44"/>
        <v>0</v>
      </c>
      <c r="P66" s="176">
        <f>SUMIF(HAZİRAN!$S$8:$S$102,B66,HAZİRAN!$T$8:$T$102)</f>
        <v>0</v>
      </c>
      <c r="Q66" s="176">
        <f t="shared" si="45"/>
        <v>0</v>
      </c>
      <c r="R66" s="177">
        <f>SUMIF(TEMMUZ!$S$8:$S$102,B66,TEMMUZ!$T$8:$T$102)</f>
        <v>0</v>
      </c>
      <c r="S66" s="177">
        <f t="shared" si="46"/>
        <v>0</v>
      </c>
      <c r="T66" s="178">
        <f>SUMIF(AĞUSTOS!$S$8:$S$102,B66,AĞUSTOS!$T$8:$T$102)</f>
        <v>0</v>
      </c>
      <c r="U66" s="178">
        <f t="shared" si="47"/>
        <v>0</v>
      </c>
      <c r="V66" s="179">
        <f>SUMIF(EYLÜL!$S$8:$S$102,B66,EYLÜL!$T$8:$T$102)</f>
        <v>0</v>
      </c>
      <c r="W66" s="179">
        <f t="shared" si="48"/>
        <v>0</v>
      </c>
      <c r="X66" s="180">
        <f>SUMIF(EKİM!$S$8:$S$102,B66,EKİM!$T$8:$T$102)</f>
        <v>0</v>
      </c>
      <c r="Y66" s="180">
        <f t="shared" si="49"/>
        <v>0</v>
      </c>
      <c r="Z66" s="181">
        <f>SUMIF(KASIM!$S$8:$S$102,B66,KASIM!$T$8:$T$102)</f>
        <v>0</v>
      </c>
      <c r="AA66" s="181">
        <f t="shared" si="50"/>
        <v>0</v>
      </c>
      <c r="AB66" s="182">
        <f>SUMIF(ARALIK!$S$8:$S$102,B66,ARALIK!$T$8:$T$102)</f>
        <v>0</v>
      </c>
      <c r="AC66" s="182">
        <f t="shared" si="51"/>
        <v>0</v>
      </c>
      <c r="AD66" s="183"/>
      <c r="AE66" s="134"/>
    </row>
    <row r="67" spans="1:31" x14ac:dyDescent="0.3">
      <c r="A67" s="134"/>
      <c r="B67" s="168" t="str">
        <f>AYARLAR!S28</f>
        <v>Alacak 7</v>
      </c>
      <c r="C67" s="169">
        <f>AYARLAR!U28</f>
        <v>0</v>
      </c>
      <c r="D67" s="170">
        <f>SUMIF(ONCEKIYIL!$S$8:$S$102,B67,ONCEKIYIL!$T$8:$T$102)</f>
        <v>0</v>
      </c>
      <c r="E67" s="170">
        <f t="shared" si="39"/>
        <v>0</v>
      </c>
      <c r="F67" s="171">
        <f>SUMIF(OCAK!$S$8:$S$102,B67,OCAK!$T$8:$T$102)</f>
        <v>0</v>
      </c>
      <c r="G67" s="171">
        <f t="shared" si="40"/>
        <v>0</v>
      </c>
      <c r="H67" s="172">
        <f>SUMIF(ŞUBAT!$S$8:$S$102,B67,ŞUBAT!$T$8:$T$102)</f>
        <v>0</v>
      </c>
      <c r="I67" s="172">
        <f t="shared" si="41"/>
        <v>0</v>
      </c>
      <c r="J67" s="173">
        <f>SUMIF(MART!$S$8:$S$102,B67,MART!$T$8:$T$102)</f>
        <v>0</v>
      </c>
      <c r="K67" s="173">
        <f t="shared" si="42"/>
        <v>0</v>
      </c>
      <c r="L67" s="174">
        <f>SUMIF(NİSAN!$S$8:$S$102,B67,NİSAN!$T$8:$T$102)</f>
        <v>0</v>
      </c>
      <c r="M67" s="174">
        <f t="shared" si="43"/>
        <v>0</v>
      </c>
      <c r="N67" s="175">
        <f>SUMIF(MAYIS!$S$8:$S$102,B67,MAYIS!$T$8:$T$102)</f>
        <v>0</v>
      </c>
      <c r="O67" s="175">
        <f t="shared" si="44"/>
        <v>0</v>
      </c>
      <c r="P67" s="176">
        <f>SUMIF(HAZİRAN!$S$8:$S$102,B67,HAZİRAN!$T$8:$T$102)</f>
        <v>0</v>
      </c>
      <c r="Q67" s="176">
        <f t="shared" si="45"/>
        <v>0</v>
      </c>
      <c r="R67" s="177">
        <f>SUMIF(TEMMUZ!$S$8:$S$102,B67,TEMMUZ!$T$8:$T$102)</f>
        <v>0</v>
      </c>
      <c r="S67" s="177">
        <f t="shared" si="46"/>
        <v>0</v>
      </c>
      <c r="T67" s="178">
        <f>SUMIF(AĞUSTOS!$S$8:$S$102,B67,AĞUSTOS!$T$8:$T$102)</f>
        <v>0</v>
      </c>
      <c r="U67" s="178">
        <f t="shared" si="47"/>
        <v>0</v>
      </c>
      <c r="V67" s="179">
        <f>SUMIF(EYLÜL!$S$8:$S$102,B67,EYLÜL!$T$8:$T$102)</f>
        <v>0</v>
      </c>
      <c r="W67" s="179">
        <f t="shared" si="48"/>
        <v>0</v>
      </c>
      <c r="X67" s="180">
        <f>SUMIF(EKİM!$S$8:$S$102,B67,EKİM!$T$8:$T$102)</f>
        <v>0</v>
      </c>
      <c r="Y67" s="180">
        <f t="shared" si="49"/>
        <v>0</v>
      </c>
      <c r="Z67" s="181">
        <f>SUMIF(KASIM!$S$8:$S$102,B67,KASIM!$T$8:$T$102)</f>
        <v>0</v>
      </c>
      <c r="AA67" s="181">
        <f t="shared" si="50"/>
        <v>0</v>
      </c>
      <c r="AB67" s="182">
        <f>SUMIF(ARALIK!$S$8:$S$102,B67,ARALIK!$T$8:$T$102)</f>
        <v>0</v>
      </c>
      <c r="AC67" s="182">
        <f t="shared" si="51"/>
        <v>0</v>
      </c>
      <c r="AD67" s="183"/>
      <c r="AE67" s="134"/>
    </row>
    <row r="68" spans="1:31" x14ac:dyDescent="0.3">
      <c r="A68" s="134"/>
      <c r="B68" s="168" t="str">
        <f>AYARLAR!S29</f>
        <v>Alacak 8</v>
      </c>
      <c r="C68" s="169">
        <f>AYARLAR!U29</f>
        <v>0</v>
      </c>
      <c r="D68" s="170">
        <f>SUMIF(ONCEKIYIL!$S$8:$S$102,B68,ONCEKIYIL!$T$8:$T$102)</f>
        <v>0</v>
      </c>
      <c r="E68" s="170">
        <f t="shared" si="39"/>
        <v>0</v>
      </c>
      <c r="F68" s="171">
        <f>SUMIF(OCAK!$S$8:$S$102,B68,OCAK!$T$8:$T$102)</f>
        <v>0</v>
      </c>
      <c r="G68" s="171">
        <f t="shared" si="40"/>
        <v>0</v>
      </c>
      <c r="H68" s="172">
        <f>SUMIF(ŞUBAT!$S$8:$S$102,B68,ŞUBAT!$T$8:$T$102)</f>
        <v>0</v>
      </c>
      <c r="I68" s="172">
        <f t="shared" si="41"/>
        <v>0</v>
      </c>
      <c r="J68" s="173">
        <f>SUMIF(MART!$S$8:$S$102,B68,MART!$T$8:$T$102)</f>
        <v>0</v>
      </c>
      <c r="K68" s="173">
        <f t="shared" si="42"/>
        <v>0</v>
      </c>
      <c r="L68" s="174">
        <f>SUMIF(NİSAN!$S$8:$S$102,B68,NİSAN!$T$8:$T$102)</f>
        <v>0</v>
      </c>
      <c r="M68" s="174">
        <f t="shared" si="43"/>
        <v>0</v>
      </c>
      <c r="N68" s="175">
        <f>SUMIF(MAYIS!$S$8:$S$102,B68,MAYIS!$T$8:$T$102)</f>
        <v>0</v>
      </c>
      <c r="O68" s="175">
        <f t="shared" si="44"/>
        <v>0</v>
      </c>
      <c r="P68" s="176">
        <f>SUMIF(HAZİRAN!$S$8:$S$102,B68,HAZİRAN!$T$8:$T$102)</f>
        <v>0</v>
      </c>
      <c r="Q68" s="176">
        <f t="shared" si="45"/>
        <v>0</v>
      </c>
      <c r="R68" s="177">
        <f>SUMIF(TEMMUZ!$S$8:$S$102,B68,TEMMUZ!$T$8:$T$102)</f>
        <v>0</v>
      </c>
      <c r="S68" s="177">
        <f t="shared" si="46"/>
        <v>0</v>
      </c>
      <c r="T68" s="178">
        <f>SUMIF(AĞUSTOS!$S$8:$S$102,B68,AĞUSTOS!$T$8:$T$102)</f>
        <v>0</v>
      </c>
      <c r="U68" s="178">
        <f t="shared" si="47"/>
        <v>0</v>
      </c>
      <c r="V68" s="179">
        <f>SUMIF(EYLÜL!$S$8:$S$102,B68,EYLÜL!$T$8:$T$102)</f>
        <v>0</v>
      </c>
      <c r="W68" s="179">
        <f t="shared" si="48"/>
        <v>0</v>
      </c>
      <c r="X68" s="180">
        <f>SUMIF(EKİM!$S$8:$S$102,B68,EKİM!$T$8:$T$102)</f>
        <v>0</v>
      </c>
      <c r="Y68" s="180">
        <f t="shared" si="49"/>
        <v>0</v>
      </c>
      <c r="Z68" s="181">
        <f>SUMIF(KASIM!$S$8:$S$102,B68,KASIM!$T$8:$T$102)</f>
        <v>0</v>
      </c>
      <c r="AA68" s="181">
        <f t="shared" si="50"/>
        <v>0</v>
      </c>
      <c r="AB68" s="182">
        <f>SUMIF(ARALIK!$S$8:$S$102,B68,ARALIK!$T$8:$T$102)</f>
        <v>0</v>
      </c>
      <c r="AC68" s="182">
        <f t="shared" si="51"/>
        <v>0</v>
      </c>
      <c r="AD68" s="183"/>
      <c r="AE68" s="134"/>
    </row>
    <row r="69" spans="1:31" x14ac:dyDescent="0.3">
      <c r="A69" s="134"/>
      <c r="B69" s="168" t="str">
        <f>AYARLAR!S30</f>
        <v>Alacak 9</v>
      </c>
      <c r="C69" s="169">
        <f>AYARLAR!U30</f>
        <v>0</v>
      </c>
      <c r="D69" s="170">
        <f>SUMIF(ONCEKIYIL!$S$8:$S$102,B69,ONCEKIYIL!$T$8:$T$102)</f>
        <v>0</v>
      </c>
      <c r="E69" s="170">
        <f t="shared" si="39"/>
        <v>0</v>
      </c>
      <c r="F69" s="171">
        <f>SUMIF(OCAK!$S$8:$S$102,B69,OCAK!$T$8:$T$102)</f>
        <v>0</v>
      </c>
      <c r="G69" s="171">
        <f t="shared" si="40"/>
        <v>0</v>
      </c>
      <c r="H69" s="172">
        <f>SUMIF(ŞUBAT!$S$8:$S$102,B69,ŞUBAT!$T$8:$T$102)</f>
        <v>0</v>
      </c>
      <c r="I69" s="172">
        <f t="shared" si="41"/>
        <v>0</v>
      </c>
      <c r="J69" s="173">
        <f>SUMIF(MART!$S$8:$S$102,B69,MART!$T$8:$T$102)</f>
        <v>0</v>
      </c>
      <c r="K69" s="173">
        <f t="shared" si="42"/>
        <v>0</v>
      </c>
      <c r="L69" s="174">
        <f>SUMIF(NİSAN!$S$8:$S$102,B69,NİSAN!$T$8:$T$102)</f>
        <v>0</v>
      </c>
      <c r="M69" s="174">
        <f t="shared" si="43"/>
        <v>0</v>
      </c>
      <c r="N69" s="175">
        <f>SUMIF(MAYIS!$S$8:$S$102,B69,MAYIS!$T$8:$T$102)</f>
        <v>0</v>
      </c>
      <c r="O69" s="175">
        <f t="shared" si="44"/>
        <v>0</v>
      </c>
      <c r="P69" s="176">
        <f>SUMIF(HAZİRAN!$S$8:$S$102,B69,HAZİRAN!$T$8:$T$102)</f>
        <v>0</v>
      </c>
      <c r="Q69" s="176">
        <f t="shared" si="45"/>
        <v>0</v>
      </c>
      <c r="R69" s="177">
        <f>SUMIF(TEMMUZ!$S$8:$S$102,B69,TEMMUZ!$T$8:$T$102)</f>
        <v>0</v>
      </c>
      <c r="S69" s="177">
        <f t="shared" si="46"/>
        <v>0</v>
      </c>
      <c r="T69" s="178">
        <f>SUMIF(AĞUSTOS!$S$8:$S$102,B69,AĞUSTOS!$T$8:$T$102)</f>
        <v>0</v>
      </c>
      <c r="U69" s="178">
        <f t="shared" si="47"/>
        <v>0</v>
      </c>
      <c r="V69" s="179">
        <f>SUMIF(EYLÜL!$S$8:$S$102,B69,EYLÜL!$T$8:$T$102)</f>
        <v>0</v>
      </c>
      <c r="W69" s="179">
        <f t="shared" si="48"/>
        <v>0</v>
      </c>
      <c r="X69" s="180">
        <f>SUMIF(EKİM!$S$8:$S$102,B69,EKİM!$T$8:$T$102)</f>
        <v>0</v>
      </c>
      <c r="Y69" s="180">
        <f t="shared" si="49"/>
        <v>0</v>
      </c>
      <c r="Z69" s="181">
        <f>SUMIF(KASIM!$S$8:$S$102,B69,KASIM!$T$8:$T$102)</f>
        <v>0</v>
      </c>
      <c r="AA69" s="181">
        <f t="shared" si="50"/>
        <v>0</v>
      </c>
      <c r="AB69" s="182">
        <f>SUMIF(ARALIK!$S$8:$S$102,B69,ARALIK!$T$8:$T$102)</f>
        <v>0</v>
      </c>
      <c r="AC69" s="182">
        <f t="shared" si="51"/>
        <v>0</v>
      </c>
      <c r="AD69" s="183"/>
      <c r="AE69" s="134"/>
    </row>
    <row r="70" spans="1:31" x14ac:dyDescent="0.3">
      <c r="A70" s="134"/>
      <c r="B70" s="168" t="str">
        <f>AYARLAR!S31</f>
        <v>Alacak 10</v>
      </c>
      <c r="C70" s="169">
        <f>AYARLAR!U31</f>
        <v>0</v>
      </c>
      <c r="D70" s="170">
        <f>SUMIF(ONCEKIYIL!$S$8:$S$102,B70,ONCEKIYIL!$T$8:$T$102)</f>
        <v>0</v>
      </c>
      <c r="E70" s="170">
        <f t="shared" si="39"/>
        <v>0</v>
      </c>
      <c r="F70" s="171">
        <f>SUMIF(OCAK!$S$8:$S$102,B70,OCAK!$T$8:$T$102)</f>
        <v>0</v>
      </c>
      <c r="G70" s="171">
        <f t="shared" si="40"/>
        <v>0</v>
      </c>
      <c r="H70" s="172">
        <f>SUMIF(ŞUBAT!$S$8:$S$102,B70,ŞUBAT!$T$8:$T$102)</f>
        <v>0</v>
      </c>
      <c r="I70" s="172">
        <f t="shared" si="41"/>
        <v>0</v>
      </c>
      <c r="J70" s="173">
        <f>SUMIF(MART!$S$8:$S$102,B70,MART!$T$8:$T$102)</f>
        <v>0</v>
      </c>
      <c r="K70" s="173">
        <f t="shared" si="42"/>
        <v>0</v>
      </c>
      <c r="L70" s="174">
        <f>SUMIF(NİSAN!$S$8:$S$102,B70,NİSAN!$T$8:$T$102)</f>
        <v>0</v>
      </c>
      <c r="M70" s="174">
        <f t="shared" si="43"/>
        <v>0</v>
      </c>
      <c r="N70" s="175">
        <f>SUMIF(MAYIS!$S$8:$S$102,B70,MAYIS!$T$8:$T$102)</f>
        <v>0</v>
      </c>
      <c r="O70" s="175">
        <f t="shared" si="44"/>
        <v>0</v>
      </c>
      <c r="P70" s="176">
        <f>SUMIF(HAZİRAN!$S$8:$S$102,B70,HAZİRAN!$T$8:$T$102)</f>
        <v>0</v>
      </c>
      <c r="Q70" s="176">
        <f t="shared" si="45"/>
        <v>0</v>
      </c>
      <c r="R70" s="177">
        <f>SUMIF(TEMMUZ!$S$8:$S$102,B70,TEMMUZ!$T$8:$T$102)</f>
        <v>0</v>
      </c>
      <c r="S70" s="177">
        <f t="shared" si="46"/>
        <v>0</v>
      </c>
      <c r="T70" s="178">
        <f>SUMIF(AĞUSTOS!$S$8:$S$102,B70,AĞUSTOS!$T$8:$T$102)</f>
        <v>0</v>
      </c>
      <c r="U70" s="178">
        <f t="shared" si="47"/>
        <v>0</v>
      </c>
      <c r="V70" s="179">
        <f>SUMIF(EYLÜL!$S$8:$S$102,B70,EYLÜL!$T$8:$T$102)</f>
        <v>0</v>
      </c>
      <c r="W70" s="179">
        <f t="shared" si="48"/>
        <v>0</v>
      </c>
      <c r="X70" s="180">
        <f>SUMIF(EKİM!$S$8:$S$102,B70,EKİM!$T$8:$T$102)</f>
        <v>0</v>
      </c>
      <c r="Y70" s="180">
        <f t="shared" si="49"/>
        <v>0</v>
      </c>
      <c r="Z70" s="181">
        <f>SUMIF(KASIM!$S$8:$S$102,B70,KASIM!$T$8:$T$102)</f>
        <v>0</v>
      </c>
      <c r="AA70" s="181">
        <f t="shared" si="50"/>
        <v>0</v>
      </c>
      <c r="AB70" s="182">
        <f>SUMIF(ARALIK!$S$8:$S$102,B70,ARALIK!$T$8:$T$102)</f>
        <v>0</v>
      </c>
      <c r="AC70" s="182">
        <f t="shared" si="51"/>
        <v>0</v>
      </c>
      <c r="AD70" s="183"/>
      <c r="AE70" s="134"/>
    </row>
    <row r="71" spans="1:31" x14ac:dyDescent="0.3">
      <c r="A71" s="134"/>
      <c r="B71" s="168" t="str">
        <f>AYARLAR!S32</f>
        <v>Alacak 11</v>
      </c>
      <c r="C71" s="169">
        <f>AYARLAR!U32</f>
        <v>0</v>
      </c>
      <c r="D71" s="170">
        <f>SUMIF(ONCEKIYIL!$S$8:$S$102,B71,ONCEKIYIL!$T$8:$T$102)</f>
        <v>0</v>
      </c>
      <c r="E71" s="170">
        <f t="shared" si="39"/>
        <v>0</v>
      </c>
      <c r="F71" s="171">
        <f>SUMIF(OCAK!$S$8:$S$102,B71,OCAK!$T$8:$T$102)</f>
        <v>0</v>
      </c>
      <c r="G71" s="171">
        <f t="shared" si="40"/>
        <v>0</v>
      </c>
      <c r="H71" s="172">
        <f>SUMIF(ŞUBAT!$S$8:$S$102,B71,ŞUBAT!$T$8:$T$102)</f>
        <v>0</v>
      </c>
      <c r="I71" s="172">
        <f t="shared" si="41"/>
        <v>0</v>
      </c>
      <c r="J71" s="173">
        <f>SUMIF(MART!$S$8:$S$102,B71,MART!$T$8:$T$102)</f>
        <v>0</v>
      </c>
      <c r="K71" s="173">
        <f t="shared" si="42"/>
        <v>0</v>
      </c>
      <c r="L71" s="174">
        <f>SUMIF(NİSAN!$S$8:$S$102,B71,NİSAN!$T$8:$T$102)</f>
        <v>0</v>
      </c>
      <c r="M71" s="174">
        <f t="shared" si="43"/>
        <v>0</v>
      </c>
      <c r="N71" s="175">
        <f>SUMIF(MAYIS!$S$8:$S$102,B71,MAYIS!$T$8:$T$102)</f>
        <v>0</v>
      </c>
      <c r="O71" s="175">
        <f t="shared" si="44"/>
        <v>0</v>
      </c>
      <c r="P71" s="176">
        <f>SUMIF(HAZİRAN!$S$8:$S$102,B71,HAZİRAN!$T$8:$T$102)</f>
        <v>0</v>
      </c>
      <c r="Q71" s="176">
        <f t="shared" si="45"/>
        <v>0</v>
      </c>
      <c r="R71" s="177">
        <f>SUMIF(TEMMUZ!$S$8:$S$102,B71,TEMMUZ!$T$8:$T$102)</f>
        <v>0</v>
      </c>
      <c r="S71" s="177">
        <f t="shared" si="46"/>
        <v>0</v>
      </c>
      <c r="T71" s="178">
        <f>SUMIF(AĞUSTOS!$S$8:$S$102,B71,AĞUSTOS!$T$8:$T$102)</f>
        <v>0</v>
      </c>
      <c r="U71" s="178">
        <f t="shared" si="47"/>
        <v>0</v>
      </c>
      <c r="V71" s="179">
        <f>SUMIF(EYLÜL!$S$8:$S$102,B71,EYLÜL!$T$8:$T$102)</f>
        <v>0</v>
      </c>
      <c r="W71" s="179">
        <f t="shared" si="48"/>
        <v>0</v>
      </c>
      <c r="X71" s="180">
        <f>SUMIF(EKİM!$S$8:$S$102,B71,EKİM!$T$8:$T$102)</f>
        <v>0</v>
      </c>
      <c r="Y71" s="180">
        <f t="shared" si="49"/>
        <v>0</v>
      </c>
      <c r="Z71" s="181">
        <f>SUMIF(KASIM!$S$8:$S$102,B71,KASIM!$T$8:$T$102)</f>
        <v>0</v>
      </c>
      <c r="AA71" s="181">
        <f t="shared" si="50"/>
        <v>0</v>
      </c>
      <c r="AB71" s="182">
        <f>SUMIF(ARALIK!$S$8:$S$102,B71,ARALIK!$T$8:$T$102)</f>
        <v>0</v>
      </c>
      <c r="AC71" s="182">
        <f t="shared" si="51"/>
        <v>0</v>
      </c>
      <c r="AD71" s="183"/>
      <c r="AE71" s="134"/>
    </row>
    <row r="72" spans="1:31" x14ac:dyDescent="0.3">
      <c r="A72" s="134"/>
      <c r="B72" s="168" t="str">
        <f>AYARLAR!S33</f>
        <v>Alacak 12</v>
      </c>
      <c r="C72" s="169">
        <f>AYARLAR!U33</f>
        <v>0</v>
      </c>
      <c r="D72" s="170">
        <f>SUMIF(ONCEKIYIL!$S$8:$S$102,B72,ONCEKIYIL!$T$8:$T$102)</f>
        <v>0</v>
      </c>
      <c r="E72" s="170">
        <f t="shared" si="39"/>
        <v>0</v>
      </c>
      <c r="F72" s="171">
        <f>SUMIF(OCAK!$S$8:$S$102,B72,OCAK!$T$8:$T$102)</f>
        <v>0</v>
      </c>
      <c r="G72" s="171">
        <f t="shared" si="40"/>
        <v>0</v>
      </c>
      <c r="H72" s="172">
        <f>SUMIF(ŞUBAT!$S$8:$S$102,B72,ŞUBAT!$T$8:$T$102)</f>
        <v>0</v>
      </c>
      <c r="I72" s="172">
        <f t="shared" si="41"/>
        <v>0</v>
      </c>
      <c r="J72" s="173">
        <f>SUMIF(MART!$S$8:$S$102,B72,MART!$T$8:$T$102)</f>
        <v>0</v>
      </c>
      <c r="K72" s="173">
        <f t="shared" si="42"/>
        <v>0</v>
      </c>
      <c r="L72" s="174">
        <f>SUMIF(NİSAN!$S$8:$S$102,B72,NİSAN!$T$8:$T$102)</f>
        <v>0</v>
      </c>
      <c r="M72" s="174">
        <f t="shared" si="43"/>
        <v>0</v>
      </c>
      <c r="N72" s="175">
        <f>SUMIF(MAYIS!$S$8:$S$102,B72,MAYIS!$T$8:$T$102)</f>
        <v>0</v>
      </c>
      <c r="O72" s="175">
        <f t="shared" si="44"/>
        <v>0</v>
      </c>
      <c r="P72" s="176">
        <f>SUMIF(HAZİRAN!$S$8:$S$102,B72,HAZİRAN!$T$8:$T$102)</f>
        <v>0</v>
      </c>
      <c r="Q72" s="176">
        <f t="shared" si="45"/>
        <v>0</v>
      </c>
      <c r="R72" s="177">
        <f>SUMIF(TEMMUZ!$S$8:$S$102,B72,TEMMUZ!$T$8:$T$102)</f>
        <v>0</v>
      </c>
      <c r="S72" s="177">
        <f t="shared" si="46"/>
        <v>0</v>
      </c>
      <c r="T72" s="178">
        <f>SUMIF(AĞUSTOS!$S$8:$S$102,B72,AĞUSTOS!$T$8:$T$102)</f>
        <v>0</v>
      </c>
      <c r="U72" s="178">
        <f t="shared" si="47"/>
        <v>0</v>
      </c>
      <c r="V72" s="179">
        <f>SUMIF(EYLÜL!$S$8:$S$102,B72,EYLÜL!$T$8:$T$102)</f>
        <v>0</v>
      </c>
      <c r="W72" s="179">
        <f t="shared" si="48"/>
        <v>0</v>
      </c>
      <c r="X72" s="180">
        <f>SUMIF(EKİM!$S$8:$S$102,B72,EKİM!$T$8:$T$102)</f>
        <v>0</v>
      </c>
      <c r="Y72" s="180">
        <f t="shared" si="49"/>
        <v>0</v>
      </c>
      <c r="Z72" s="181">
        <f>SUMIF(KASIM!$S$8:$S$102,B72,KASIM!$T$8:$T$102)</f>
        <v>0</v>
      </c>
      <c r="AA72" s="181">
        <f t="shared" si="50"/>
        <v>0</v>
      </c>
      <c r="AB72" s="182">
        <f>SUMIF(ARALIK!$S$8:$S$102,B72,ARALIK!$T$8:$T$102)</f>
        <v>0</v>
      </c>
      <c r="AC72" s="182">
        <f t="shared" si="51"/>
        <v>0</v>
      </c>
      <c r="AD72" s="183"/>
      <c r="AE72" s="134"/>
    </row>
    <row r="73" spans="1:31" x14ac:dyDescent="0.3">
      <c r="A73" s="134"/>
      <c r="B73" s="168" t="str">
        <f>AYARLAR!S34</f>
        <v>Alacak 13</v>
      </c>
      <c r="C73" s="169">
        <f>AYARLAR!U34</f>
        <v>0</v>
      </c>
      <c r="D73" s="170">
        <f>SUMIF(ONCEKIYIL!$S$8:$S$102,B73,ONCEKIYIL!$T$8:$T$102)</f>
        <v>0</v>
      </c>
      <c r="E73" s="170">
        <f t="shared" si="39"/>
        <v>0</v>
      </c>
      <c r="F73" s="171">
        <f>SUMIF(OCAK!$S$8:$S$102,B73,OCAK!$T$8:$T$102)</f>
        <v>0</v>
      </c>
      <c r="G73" s="171">
        <f t="shared" si="40"/>
        <v>0</v>
      </c>
      <c r="H73" s="172">
        <f>SUMIF(ŞUBAT!$S$8:$S$102,B73,ŞUBAT!$T$8:$T$102)</f>
        <v>0</v>
      </c>
      <c r="I73" s="172">
        <f t="shared" si="41"/>
        <v>0</v>
      </c>
      <c r="J73" s="173">
        <f>SUMIF(MART!$S$8:$S$102,B73,MART!$T$8:$T$102)</f>
        <v>0</v>
      </c>
      <c r="K73" s="173">
        <f t="shared" si="42"/>
        <v>0</v>
      </c>
      <c r="L73" s="174">
        <f>SUMIF(NİSAN!$S$8:$S$102,B73,NİSAN!$T$8:$T$102)</f>
        <v>0</v>
      </c>
      <c r="M73" s="174">
        <f t="shared" si="43"/>
        <v>0</v>
      </c>
      <c r="N73" s="175">
        <f>SUMIF(MAYIS!$S$8:$S$102,B73,MAYIS!$T$8:$T$102)</f>
        <v>0</v>
      </c>
      <c r="O73" s="175">
        <f t="shared" si="44"/>
        <v>0</v>
      </c>
      <c r="P73" s="176">
        <f>SUMIF(HAZİRAN!$S$8:$S$102,B73,HAZİRAN!$T$8:$T$102)</f>
        <v>0</v>
      </c>
      <c r="Q73" s="176">
        <f t="shared" si="45"/>
        <v>0</v>
      </c>
      <c r="R73" s="177">
        <f>SUMIF(TEMMUZ!$S$8:$S$102,B73,TEMMUZ!$T$8:$T$102)</f>
        <v>0</v>
      </c>
      <c r="S73" s="177">
        <f t="shared" si="46"/>
        <v>0</v>
      </c>
      <c r="T73" s="178">
        <f>SUMIF(AĞUSTOS!$S$8:$S$102,B73,AĞUSTOS!$T$8:$T$102)</f>
        <v>0</v>
      </c>
      <c r="U73" s="178">
        <f t="shared" si="47"/>
        <v>0</v>
      </c>
      <c r="V73" s="179">
        <f>SUMIF(EYLÜL!$S$8:$S$102,B73,EYLÜL!$T$8:$T$102)</f>
        <v>0</v>
      </c>
      <c r="W73" s="179">
        <f t="shared" si="48"/>
        <v>0</v>
      </c>
      <c r="X73" s="180">
        <f>SUMIF(EKİM!$S$8:$S$102,B73,EKİM!$T$8:$T$102)</f>
        <v>0</v>
      </c>
      <c r="Y73" s="180">
        <f t="shared" si="49"/>
        <v>0</v>
      </c>
      <c r="Z73" s="181">
        <f>SUMIF(KASIM!$S$8:$S$102,B73,KASIM!$T$8:$T$102)</f>
        <v>0</v>
      </c>
      <c r="AA73" s="181">
        <f t="shared" si="50"/>
        <v>0</v>
      </c>
      <c r="AB73" s="182">
        <f>SUMIF(ARALIK!$S$8:$S$102,B73,ARALIK!$T$8:$T$102)</f>
        <v>0</v>
      </c>
      <c r="AC73" s="182">
        <f t="shared" si="51"/>
        <v>0</v>
      </c>
      <c r="AD73" s="183"/>
      <c r="AE73" s="134"/>
    </row>
    <row r="74" spans="1:31" x14ac:dyDescent="0.3">
      <c r="A74" s="134"/>
      <c r="B74" s="168" t="str">
        <f>AYARLAR!S35</f>
        <v>Alacak 14</v>
      </c>
      <c r="C74" s="169">
        <f>AYARLAR!U35</f>
        <v>0</v>
      </c>
      <c r="D74" s="170">
        <f>SUMIF(ONCEKIYIL!$S$8:$S$102,B74,ONCEKIYIL!$T$8:$T$102)</f>
        <v>0</v>
      </c>
      <c r="E74" s="170">
        <f t="shared" si="39"/>
        <v>0</v>
      </c>
      <c r="F74" s="171">
        <f>SUMIF(OCAK!$S$8:$S$102,B74,OCAK!$T$8:$T$102)</f>
        <v>0</v>
      </c>
      <c r="G74" s="171">
        <f t="shared" si="40"/>
        <v>0</v>
      </c>
      <c r="H74" s="172">
        <f>SUMIF(ŞUBAT!$S$8:$S$102,B74,ŞUBAT!$T$8:$T$102)</f>
        <v>0</v>
      </c>
      <c r="I74" s="172">
        <f t="shared" si="41"/>
        <v>0</v>
      </c>
      <c r="J74" s="173">
        <f>SUMIF(MART!$S$8:$S$102,B74,MART!$T$8:$T$102)</f>
        <v>0</v>
      </c>
      <c r="K74" s="173">
        <f t="shared" si="42"/>
        <v>0</v>
      </c>
      <c r="L74" s="174">
        <f>SUMIF(NİSAN!$S$8:$S$102,B74,NİSAN!$T$8:$T$102)</f>
        <v>0</v>
      </c>
      <c r="M74" s="174">
        <f t="shared" si="43"/>
        <v>0</v>
      </c>
      <c r="N74" s="175">
        <f>SUMIF(MAYIS!$S$8:$S$102,B74,MAYIS!$T$8:$T$102)</f>
        <v>0</v>
      </c>
      <c r="O74" s="175">
        <f t="shared" si="44"/>
        <v>0</v>
      </c>
      <c r="P74" s="176">
        <f>SUMIF(HAZİRAN!$S$8:$S$102,B74,HAZİRAN!$T$8:$T$102)</f>
        <v>0</v>
      </c>
      <c r="Q74" s="176">
        <f t="shared" si="45"/>
        <v>0</v>
      </c>
      <c r="R74" s="177">
        <f>SUMIF(TEMMUZ!$S$8:$S$102,B74,TEMMUZ!$T$8:$T$102)</f>
        <v>0</v>
      </c>
      <c r="S74" s="177">
        <f t="shared" si="46"/>
        <v>0</v>
      </c>
      <c r="T74" s="178">
        <f>SUMIF(AĞUSTOS!$S$8:$S$102,B74,AĞUSTOS!$T$8:$T$102)</f>
        <v>0</v>
      </c>
      <c r="U74" s="178">
        <f t="shared" si="47"/>
        <v>0</v>
      </c>
      <c r="V74" s="179">
        <f>SUMIF(EYLÜL!$S$8:$S$102,B74,EYLÜL!$T$8:$T$102)</f>
        <v>0</v>
      </c>
      <c r="W74" s="179">
        <f t="shared" si="48"/>
        <v>0</v>
      </c>
      <c r="X74" s="180">
        <f>SUMIF(EKİM!$S$8:$S$102,B74,EKİM!$T$8:$T$102)</f>
        <v>0</v>
      </c>
      <c r="Y74" s="180">
        <f t="shared" si="49"/>
        <v>0</v>
      </c>
      <c r="Z74" s="181">
        <f>SUMIF(KASIM!$S$8:$S$102,B74,KASIM!$T$8:$T$102)</f>
        <v>0</v>
      </c>
      <c r="AA74" s="181">
        <f t="shared" si="50"/>
        <v>0</v>
      </c>
      <c r="AB74" s="182">
        <f>SUMIF(ARALIK!$S$8:$S$102,B74,ARALIK!$T$8:$T$102)</f>
        <v>0</v>
      </c>
      <c r="AC74" s="182">
        <f t="shared" si="51"/>
        <v>0</v>
      </c>
      <c r="AD74" s="183"/>
      <c r="AE74" s="134"/>
    </row>
    <row r="75" spans="1:31" x14ac:dyDescent="0.3">
      <c r="A75" s="134"/>
      <c r="B75" s="168" t="str">
        <f>AYARLAR!S36</f>
        <v>Alacak 15</v>
      </c>
      <c r="C75" s="169">
        <f>AYARLAR!U36</f>
        <v>0</v>
      </c>
      <c r="D75" s="170">
        <f>SUMIF(ONCEKIYIL!$S$8:$S$102,B75,ONCEKIYIL!$T$8:$T$102)</f>
        <v>0</v>
      </c>
      <c r="E75" s="170">
        <f t="shared" si="39"/>
        <v>0</v>
      </c>
      <c r="F75" s="171">
        <f>SUMIF(OCAK!$S$8:$S$102,B75,OCAK!$T$8:$T$102)</f>
        <v>0</v>
      </c>
      <c r="G75" s="171">
        <f t="shared" si="40"/>
        <v>0</v>
      </c>
      <c r="H75" s="172">
        <f>SUMIF(ŞUBAT!$S$8:$S$102,B75,ŞUBAT!$T$8:$T$102)</f>
        <v>0</v>
      </c>
      <c r="I75" s="172">
        <f t="shared" si="41"/>
        <v>0</v>
      </c>
      <c r="J75" s="173">
        <f>SUMIF(MART!$S$8:$S$102,B75,MART!$T$8:$T$102)</f>
        <v>0</v>
      </c>
      <c r="K75" s="173">
        <f t="shared" si="42"/>
        <v>0</v>
      </c>
      <c r="L75" s="174">
        <f>SUMIF(NİSAN!$S$8:$S$102,B75,NİSAN!$T$8:$T$102)</f>
        <v>0</v>
      </c>
      <c r="M75" s="174">
        <f t="shared" si="43"/>
        <v>0</v>
      </c>
      <c r="N75" s="175">
        <f>SUMIF(MAYIS!$S$8:$S$102,B75,MAYIS!$T$8:$T$102)</f>
        <v>0</v>
      </c>
      <c r="O75" s="175">
        <f t="shared" si="44"/>
        <v>0</v>
      </c>
      <c r="P75" s="176">
        <f>SUMIF(HAZİRAN!$S$8:$S$102,B75,HAZİRAN!$T$8:$T$102)</f>
        <v>0</v>
      </c>
      <c r="Q75" s="176">
        <f t="shared" si="45"/>
        <v>0</v>
      </c>
      <c r="R75" s="177">
        <f>SUMIF(TEMMUZ!$S$8:$S$102,B75,TEMMUZ!$T$8:$T$102)</f>
        <v>0</v>
      </c>
      <c r="S75" s="177">
        <f t="shared" si="46"/>
        <v>0</v>
      </c>
      <c r="T75" s="178">
        <f>SUMIF(AĞUSTOS!$S$8:$S$102,B75,AĞUSTOS!$T$8:$T$102)</f>
        <v>0</v>
      </c>
      <c r="U75" s="178">
        <f t="shared" si="47"/>
        <v>0</v>
      </c>
      <c r="V75" s="179">
        <f>SUMIF(EYLÜL!$S$8:$S$102,B75,EYLÜL!$T$8:$T$102)</f>
        <v>0</v>
      </c>
      <c r="W75" s="179">
        <f t="shared" si="48"/>
        <v>0</v>
      </c>
      <c r="X75" s="180">
        <f>SUMIF(EKİM!$S$8:$S$102,B75,EKİM!$T$8:$T$102)</f>
        <v>0</v>
      </c>
      <c r="Y75" s="180">
        <f t="shared" si="49"/>
        <v>0</v>
      </c>
      <c r="Z75" s="181">
        <f>SUMIF(KASIM!$S$8:$S$102,B75,KASIM!$T$8:$T$102)</f>
        <v>0</v>
      </c>
      <c r="AA75" s="181">
        <f t="shared" si="50"/>
        <v>0</v>
      </c>
      <c r="AB75" s="182">
        <f>SUMIF(ARALIK!$S$8:$S$102,B75,ARALIK!$T$8:$T$102)</f>
        <v>0</v>
      </c>
      <c r="AC75" s="182">
        <f t="shared" si="51"/>
        <v>0</v>
      </c>
      <c r="AD75" s="183"/>
      <c r="AE75" s="134"/>
    </row>
    <row r="76" spans="1:31" x14ac:dyDescent="0.3">
      <c r="A76" s="134"/>
      <c r="B76" s="168" t="str">
        <f>AYARLAR!S37</f>
        <v>Alacak 16</v>
      </c>
      <c r="C76" s="169">
        <f>AYARLAR!U37</f>
        <v>0</v>
      </c>
      <c r="D76" s="170">
        <f>SUMIF(ONCEKIYIL!$S$8:$S$102,B76,ONCEKIYIL!$T$8:$T$102)</f>
        <v>0</v>
      </c>
      <c r="E76" s="170">
        <f t="shared" si="39"/>
        <v>0</v>
      </c>
      <c r="F76" s="171">
        <f>SUMIF(OCAK!$S$8:$S$102,B76,OCAK!$T$8:$T$102)</f>
        <v>0</v>
      </c>
      <c r="G76" s="171">
        <f t="shared" si="40"/>
        <v>0</v>
      </c>
      <c r="H76" s="172">
        <f>SUMIF(ŞUBAT!$S$8:$S$102,B76,ŞUBAT!$T$8:$T$102)</f>
        <v>0</v>
      </c>
      <c r="I76" s="172">
        <f t="shared" si="41"/>
        <v>0</v>
      </c>
      <c r="J76" s="173">
        <f>SUMIF(MART!$S$8:$S$102,B76,MART!$T$8:$T$102)</f>
        <v>0</v>
      </c>
      <c r="K76" s="173">
        <f t="shared" si="42"/>
        <v>0</v>
      </c>
      <c r="L76" s="174">
        <f>SUMIF(NİSAN!$S$8:$S$102,B76,NİSAN!$T$8:$T$102)</f>
        <v>0</v>
      </c>
      <c r="M76" s="174">
        <f t="shared" si="43"/>
        <v>0</v>
      </c>
      <c r="N76" s="175">
        <f>SUMIF(MAYIS!$S$8:$S$102,B76,MAYIS!$T$8:$T$102)</f>
        <v>0</v>
      </c>
      <c r="O76" s="175">
        <f t="shared" si="44"/>
        <v>0</v>
      </c>
      <c r="P76" s="176">
        <f>SUMIF(HAZİRAN!$S$8:$S$102,B76,HAZİRAN!$T$8:$T$102)</f>
        <v>0</v>
      </c>
      <c r="Q76" s="176">
        <f t="shared" si="45"/>
        <v>0</v>
      </c>
      <c r="R76" s="177">
        <f>SUMIF(TEMMUZ!$S$8:$S$102,B76,TEMMUZ!$T$8:$T$102)</f>
        <v>0</v>
      </c>
      <c r="S76" s="177">
        <f t="shared" si="46"/>
        <v>0</v>
      </c>
      <c r="T76" s="178">
        <f>SUMIF(AĞUSTOS!$S$8:$S$102,B76,AĞUSTOS!$T$8:$T$102)</f>
        <v>0</v>
      </c>
      <c r="U76" s="178">
        <f t="shared" si="47"/>
        <v>0</v>
      </c>
      <c r="V76" s="179">
        <f>SUMIF(EYLÜL!$S$8:$S$102,B76,EYLÜL!$T$8:$T$102)</f>
        <v>0</v>
      </c>
      <c r="W76" s="179">
        <f t="shared" si="48"/>
        <v>0</v>
      </c>
      <c r="X76" s="180">
        <f>SUMIF(EKİM!$S$8:$S$102,B76,EKİM!$T$8:$T$102)</f>
        <v>0</v>
      </c>
      <c r="Y76" s="180">
        <f t="shared" si="49"/>
        <v>0</v>
      </c>
      <c r="Z76" s="181">
        <f>SUMIF(KASIM!$S$8:$S$102,B76,KASIM!$T$8:$T$102)</f>
        <v>0</v>
      </c>
      <c r="AA76" s="181">
        <f t="shared" si="50"/>
        <v>0</v>
      </c>
      <c r="AB76" s="182">
        <f>SUMIF(ARALIK!$S$8:$S$102,B76,ARALIK!$T$8:$T$102)</f>
        <v>0</v>
      </c>
      <c r="AC76" s="182">
        <f t="shared" si="51"/>
        <v>0</v>
      </c>
      <c r="AD76" s="183"/>
      <c r="AE76" s="134"/>
    </row>
    <row r="77" spans="1:31" x14ac:dyDescent="0.3">
      <c r="A77" s="134"/>
      <c r="B77" s="168" t="str">
        <f>AYARLAR!S38</f>
        <v>Alacak 17</v>
      </c>
      <c r="C77" s="169">
        <f>AYARLAR!U38</f>
        <v>0</v>
      </c>
      <c r="D77" s="170">
        <f>SUMIF(ONCEKIYIL!$S$8:$S$102,B77,ONCEKIYIL!$T$8:$T$102)</f>
        <v>0</v>
      </c>
      <c r="E77" s="170">
        <f t="shared" si="39"/>
        <v>0</v>
      </c>
      <c r="F77" s="171">
        <f>SUMIF(OCAK!$S$8:$S$102,B77,OCAK!$T$8:$T$102)</f>
        <v>0</v>
      </c>
      <c r="G77" s="171">
        <f t="shared" si="40"/>
        <v>0</v>
      </c>
      <c r="H77" s="172">
        <f>SUMIF(ŞUBAT!$S$8:$S$102,B77,ŞUBAT!$T$8:$T$102)</f>
        <v>0</v>
      </c>
      <c r="I77" s="172">
        <f t="shared" si="41"/>
        <v>0</v>
      </c>
      <c r="J77" s="173">
        <f>SUMIF(MART!$S$8:$S$102,B77,MART!$T$8:$T$102)</f>
        <v>0</v>
      </c>
      <c r="K77" s="173">
        <f t="shared" si="42"/>
        <v>0</v>
      </c>
      <c r="L77" s="174">
        <f>SUMIF(NİSAN!$S$8:$S$102,B77,NİSAN!$T$8:$T$102)</f>
        <v>0</v>
      </c>
      <c r="M77" s="174">
        <f t="shared" si="43"/>
        <v>0</v>
      </c>
      <c r="N77" s="175">
        <f>SUMIF(MAYIS!$S$8:$S$102,B77,MAYIS!$T$8:$T$102)</f>
        <v>0</v>
      </c>
      <c r="O77" s="175">
        <f t="shared" si="44"/>
        <v>0</v>
      </c>
      <c r="P77" s="176">
        <f>SUMIF(HAZİRAN!$S$8:$S$102,B77,HAZİRAN!$T$8:$T$102)</f>
        <v>0</v>
      </c>
      <c r="Q77" s="176">
        <f t="shared" si="45"/>
        <v>0</v>
      </c>
      <c r="R77" s="177">
        <f>SUMIF(TEMMUZ!$S$8:$S$102,B77,TEMMUZ!$T$8:$T$102)</f>
        <v>0</v>
      </c>
      <c r="S77" s="177">
        <f t="shared" si="46"/>
        <v>0</v>
      </c>
      <c r="T77" s="178">
        <f>SUMIF(AĞUSTOS!$S$8:$S$102,B77,AĞUSTOS!$T$8:$T$102)</f>
        <v>0</v>
      </c>
      <c r="U77" s="178">
        <f t="shared" si="47"/>
        <v>0</v>
      </c>
      <c r="V77" s="179">
        <f>SUMIF(EYLÜL!$S$8:$S$102,B77,EYLÜL!$T$8:$T$102)</f>
        <v>0</v>
      </c>
      <c r="W77" s="179">
        <f t="shared" si="48"/>
        <v>0</v>
      </c>
      <c r="X77" s="180">
        <f>SUMIF(EKİM!$S$8:$S$102,B77,EKİM!$T$8:$T$102)</f>
        <v>0</v>
      </c>
      <c r="Y77" s="180">
        <f t="shared" si="49"/>
        <v>0</v>
      </c>
      <c r="Z77" s="181">
        <f>SUMIF(KASIM!$S$8:$S$102,B77,KASIM!$T$8:$T$102)</f>
        <v>0</v>
      </c>
      <c r="AA77" s="181">
        <f t="shared" si="50"/>
        <v>0</v>
      </c>
      <c r="AB77" s="182">
        <f>SUMIF(ARALIK!$S$8:$S$102,B77,ARALIK!$T$8:$T$102)</f>
        <v>0</v>
      </c>
      <c r="AC77" s="182">
        <f t="shared" si="51"/>
        <v>0</v>
      </c>
      <c r="AD77" s="183"/>
      <c r="AE77" s="134"/>
    </row>
    <row r="78" spans="1:31" x14ac:dyDescent="0.3">
      <c r="A78" s="134"/>
      <c r="B78" s="168" t="str">
        <f>AYARLAR!S39</f>
        <v>Alacak 18</v>
      </c>
      <c r="C78" s="169">
        <f>AYARLAR!U39</f>
        <v>0</v>
      </c>
      <c r="D78" s="170">
        <f>SUMIF(ONCEKIYIL!$S$8:$S$102,B78,ONCEKIYIL!$T$8:$T$102)</f>
        <v>0</v>
      </c>
      <c r="E78" s="170">
        <f t="shared" si="39"/>
        <v>0</v>
      </c>
      <c r="F78" s="171">
        <f>SUMIF(OCAK!$S$8:$S$102,B78,OCAK!$T$8:$T$102)</f>
        <v>0</v>
      </c>
      <c r="G78" s="171">
        <f t="shared" si="40"/>
        <v>0</v>
      </c>
      <c r="H78" s="172">
        <f>SUMIF(ŞUBAT!$S$8:$S$102,B78,ŞUBAT!$T$8:$T$102)</f>
        <v>0</v>
      </c>
      <c r="I78" s="172">
        <f t="shared" si="41"/>
        <v>0</v>
      </c>
      <c r="J78" s="173">
        <f>SUMIF(MART!$S$8:$S$102,B78,MART!$T$8:$T$102)</f>
        <v>0</v>
      </c>
      <c r="K78" s="173">
        <f t="shared" si="42"/>
        <v>0</v>
      </c>
      <c r="L78" s="174">
        <f>SUMIF(NİSAN!$S$8:$S$102,B78,NİSAN!$T$8:$T$102)</f>
        <v>0</v>
      </c>
      <c r="M78" s="174">
        <f t="shared" si="43"/>
        <v>0</v>
      </c>
      <c r="N78" s="175">
        <f>SUMIF(MAYIS!$S$8:$S$102,B78,MAYIS!$T$8:$T$102)</f>
        <v>0</v>
      </c>
      <c r="O78" s="175">
        <f t="shared" si="44"/>
        <v>0</v>
      </c>
      <c r="P78" s="176">
        <f>SUMIF(HAZİRAN!$S$8:$S$102,B78,HAZİRAN!$T$8:$T$102)</f>
        <v>0</v>
      </c>
      <c r="Q78" s="176">
        <f t="shared" si="45"/>
        <v>0</v>
      </c>
      <c r="R78" s="177">
        <f>SUMIF(TEMMUZ!$S$8:$S$102,B78,TEMMUZ!$T$8:$T$102)</f>
        <v>0</v>
      </c>
      <c r="S78" s="177">
        <f t="shared" si="46"/>
        <v>0</v>
      </c>
      <c r="T78" s="178">
        <f>SUMIF(AĞUSTOS!$S$8:$S$102,B78,AĞUSTOS!$T$8:$T$102)</f>
        <v>0</v>
      </c>
      <c r="U78" s="178">
        <f t="shared" si="47"/>
        <v>0</v>
      </c>
      <c r="V78" s="179">
        <f>SUMIF(EYLÜL!$S$8:$S$102,B78,EYLÜL!$T$8:$T$102)</f>
        <v>0</v>
      </c>
      <c r="W78" s="179">
        <f t="shared" si="48"/>
        <v>0</v>
      </c>
      <c r="X78" s="180">
        <f>SUMIF(EKİM!$S$8:$S$102,B78,EKİM!$T$8:$T$102)</f>
        <v>0</v>
      </c>
      <c r="Y78" s="180">
        <f t="shared" si="49"/>
        <v>0</v>
      </c>
      <c r="Z78" s="181">
        <f>SUMIF(KASIM!$S$8:$S$102,B78,KASIM!$T$8:$T$102)</f>
        <v>0</v>
      </c>
      <c r="AA78" s="181">
        <f t="shared" si="50"/>
        <v>0</v>
      </c>
      <c r="AB78" s="182">
        <f>SUMIF(ARALIK!$S$8:$S$102,B78,ARALIK!$T$8:$T$102)</f>
        <v>0</v>
      </c>
      <c r="AC78" s="182">
        <f t="shared" si="51"/>
        <v>0</v>
      </c>
      <c r="AD78" s="183"/>
      <c r="AE78" s="134"/>
    </row>
    <row r="79" spans="1:31" x14ac:dyDescent="0.3">
      <c r="A79" s="134"/>
      <c r="B79" s="168" t="str">
        <f>AYARLAR!S40</f>
        <v>Alacak 19</v>
      </c>
      <c r="C79" s="169">
        <f>AYARLAR!U40</f>
        <v>0</v>
      </c>
      <c r="D79" s="170">
        <f>SUMIF(ONCEKIYIL!$S$8:$S$102,B79,ONCEKIYIL!$T$8:$T$102)</f>
        <v>0</v>
      </c>
      <c r="E79" s="170">
        <f t="shared" si="39"/>
        <v>0</v>
      </c>
      <c r="F79" s="171">
        <f>SUMIF(OCAK!$S$8:$S$102,B79,OCAK!$T$8:$T$102)</f>
        <v>0</v>
      </c>
      <c r="G79" s="171">
        <f t="shared" si="40"/>
        <v>0</v>
      </c>
      <c r="H79" s="172">
        <f>SUMIF(ŞUBAT!$S$8:$S$102,B79,ŞUBAT!$T$8:$T$102)</f>
        <v>0</v>
      </c>
      <c r="I79" s="172">
        <f t="shared" si="41"/>
        <v>0</v>
      </c>
      <c r="J79" s="173">
        <f>SUMIF(MART!$S$8:$S$102,B79,MART!$T$8:$T$102)</f>
        <v>0</v>
      </c>
      <c r="K79" s="173">
        <f t="shared" si="42"/>
        <v>0</v>
      </c>
      <c r="L79" s="174">
        <f>SUMIF(NİSAN!$S$8:$S$102,B79,NİSAN!$T$8:$T$102)</f>
        <v>0</v>
      </c>
      <c r="M79" s="174">
        <f t="shared" si="43"/>
        <v>0</v>
      </c>
      <c r="N79" s="175">
        <f>SUMIF(MAYIS!$S$8:$S$102,B79,MAYIS!$T$8:$T$102)</f>
        <v>0</v>
      </c>
      <c r="O79" s="175">
        <f t="shared" si="44"/>
        <v>0</v>
      </c>
      <c r="P79" s="176">
        <f>SUMIF(HAZİRAN!$S$8:$S$102,B79,HAZİRAN!$T$8:$T$102)</f>
        <v>0</v>
      </c>
      <c r="Q79" s="176">
        <f t="shared" si="45"/>
        <v>0</v>
      </c>
      <c r="R79" s="177">
        <f>SUMIF(TEMMUZ!$S$8:$S$102,B79,TEMMUZ!$T$8:$T$102)</f>
        <v>0</v>
      </c>
      <c r="S79" s="177">
        <f t="shared" si="46"/>
        <v>0</v>
      </c>
      <c r="T79" s="178">
        <f>SUMIF(AĞUSTOS!$S$8:$S$102,B79,AĞUSTOS!$T$8:$T$102)</f>
        <v>0</v>
      </c>
      <c r="U79" s="178">
        <f t="shared" si="47"/>
        <v>0</v>
      </c>
      <c r="V79" s="179">
        <f>SUMIF(EYLÜL!$S$8:$S$102,B79,EYLÜL!$T$8:$T$102)</f>
        <v>0</v>
      </c>
      <c r="W79" s="179">
        <f t="shared" si="48"/>
        <v>0</v>
      </c>
      <c r="X79" s="180">
        <f>SUMIF(EKİM!$S$8:$S$102,B79,EKİM!$T$8:$T$102)</f>
        <v>0</v>
      </c>
      <c r="Y79" s="180">
        <f t="shared" si="49"/>
        <v>0</v>
      </c>
      <c r="Z79" s="181">
        <f>SUMIF(KASIM!$S$8:$S$102,B79,KASIM!$T$8:$T$102)</f>
        <v>0</v>
      </c>
      <c r="AA79" s="181">
        <f t="shared" si="50"/>
        <v>0</v>
      </c>
      <c r="AB79" s="182">
        <f>SUMIF(ARALIK!$S$8:$S$102,B79,ARALIK!$T$8:$T$102)</f>
        <v>0</v>
      </c>
      <c r="AC79" s="182">
        <f t="shared" si="51"/>
        <v>0</v>
      </c>
      <c r="AD79" s="183"/>
      <c r="AE79" s="134"/>
    </row>
    <row r="80" spans="1:31" x14ac:dyDescent="0.3">
      <c r="A80" s="134"/>
      <c r="B80" s="168" t="str">
        <f>AYARLAR!S41</f>
        <v>Alacak 20</v>
      </c>
      <c r="C80" s="169">
        <f>AYARLAR!U41</f>
        <v>0</v>
      </c>
      <c r="D80" s="170">
        <f>SUMIF(ONCEKIYIL!$S$8:$S$102,B80,ONCEKIYIL!$T$8:$T$102)</f>
        <v>0</v>
      </c>
      <c r="E80" s="170">
        <f t="shared" si="39"/>
        <v>0</v>
      </c>
      <c r="F80" s="171">
        <f>SUMIF(OCAK!$S$8:$S$102,B80,OCAK!$T$8:$T$102)</f>
        <v>0</v>
      </c>
      <c r="G80" s="171">
        <f t="shared" si="40"/>
        <v>0</v>
      </c>
      <c r="H80" s="172">
        <f>SUMIF(ŞUBAT!$S$8:$S$102,B80,ŞUBAT!$T$8:$T$102)</f>
        <v>0</v>
      </c>
      <c r="I80" s="172">
        <f t="shared" si="41"/>
        <v>0</v>
      </c>
      <c r="J80" s="173">
        <f>SUMIF(MART!$S$8:$S$102,B80,MART!$T$8:$T$102)</f>
        <v>0</v>
      </c>
      <c r="K80" s="173">
        <f t="shared" si="42"/>
        <v>0</v>
      </c>
      <c r="L80" s="174">
        <f>SUMIF(NİSAN!$S$8:$S$102,B80,NİSAN!$T$8:$T$102)</f>
        <v>0</v>
      </c>
      <c r="M80" s="174">
        <f t="shared" si="43"/>
        <v>0</v>
      </c>
      <c r="N80" s="175">
        <f>SUMIF(MAYIS!$S$8:$S$102,B80,MAYIS!$T$8:$T$102)</f>
        <v>0</v>
      </c>
      <c r="O80" s="175">
        <f t="shared" si="44"/>
        <v>0</v>
      </c>
      <c r="P80" s="176">
        <f>SUMIF(HAZİRAN!$S$8:$S$102,B80,HAZİRAN!$T$8:$T$102)</f>
        <v>0</v>
      </c>
      <c r="Q80" s="176">
        <f t="shared" si="45"/>
        <v>0</v>
      </c>
      <c r="R80" s="177">
        <f>SUMIF(TEMMUZ!$S$8:$S$102,B80,TEMMUZ!$T$8:$T$102)</f>
        <v>0</v>
      </c>
      <c r="S80" s="177">
        <f t="shared" si="46"/>
        <v>0</v>
      </c>
      <c r="T80" s="178">
        <f>SUMIF(AĞUSTOS!$S$8:$S$102,B80,AĞUSTOS!$T$8:$T$102)</f>
        <v>0</v>
      </c>
      <c r="U80" s="178">
        <f t="shared" si="47"/>
        <v>0</v>
      </c>
      <c r="V80" s="179">
        <f>SUMIF(EYLÜL!$S$8:$S$102,B80,EYLÜL!$T$8:$T$102)</f>
        <v>0</v>
      </c>
      <c r="W80" s="179">
        <f t="shared" si="48"/>
        <v>0</v>
      </c>
      <c r="X80" s="180">
        <f>SUMIF(EKİM!$S$8:$S$102,B80,EKİM!$T$8:$T$102)</f>
        <v>0</v>
      </c>
      <c r="Y80" s="180">
        <f t="shared" si="49"/>
        <v>0</v>
      </c>
      <c r="Z80" s="181">
        <f>SUMIF(KASIM!$S$8:$S$102,B80,KASIM!$T$8:$T$102)</f>
        <v>0</v>
      </c>
      <c r="AA80" s="181">
        <f t="shared" si="50"/>
        <v>0</v>
      </c>
      <c r="AB80" s="182">
        <f>SUMIF(ARALIK!$S$8:$S$102,B80,ARALIK!$T$8:$T$102)</f>
        <v>0</v>
      </c>
      <c r="AC80" s="182">
        <f t="shared" si="51"/>
        <v>0</v>
      </c>
      <c r="AD80" s="183"/>
      <c r="AE80" s="134"/>
    </row>
    <row r="81" spans="1:31" x14ac:dyDescent="0.3">
      <c r="A81" s="134"/>
      <c r="B81" s="168" t="str">
        <f>AYARLAR!S42</f>
        <v>Alacak 21</v>
      </c>
      <c r="C81" s="169">
        <f>AYARLAR!U42</f>
        <v>0</v>
      </c>
      <c r="D81" s="170">
        <f>SUMIF(ONCEKIYIL!$S$8:$S$102,B81,ONCEKIYIL!$T$8:$T$102)</f>
        <v>0</v>
      </c>
      <c r="E81" s="170">
        <f t="shared" si="39"/>
        <v>0</v>
      </c>
      <c r="F81" s="171">
        <f>SUMIF(OCAK!$S$8:$S$102,B81,OCAK!$T$8:$T$102)</f>
        <v>0</v>
      </c>
      <c r="G81" s="171">
        <f t="shared" si="40"/>
        <v>0</v>
      </c>
      <c r="H81" s="172">
        <f>SUMIF(ŞUBAT!$S$8:$S$102,B81,ŞUBAT!$T$8:$T$102)</f>
        <v>0</v>
      </c>
      <c r="I81" s="172">
        <f t="shared" si="41"/>
        <v>0</v>
      </c>
      <c r="J81" s="173">
        <f>SUMIF(MART!$S$8:$S$102,B81,MART!$T$8:$T$102)</f>
        <v>0</v>
      </c>
      <c r="K81" s="173">
        <f t="shared" si="42"/>
        <v>0</v>
      </c>
      <c r="L81" s="174">
        <f>SUMIF(NİSAN!$S$8:$S$102,B81,NİSAN!$T$8:$T$102)</f>
        <v>0</v>
      </c>
      <c r="M81" s="174">
        <f t="shared" si="43"/>
        <v>0</v>
      </c>
      <c r="N81" s="175">
        <f>SUMIF(MAYIS!$S$8:$S$102,B81,MAYIS!$T$8:$T$102)</f>
        <v>0</v>
      </c>
      <c r="O81" s="175">
        <f t="shared" si="44"/>
        <v>0</v>
      </c>
      <c r="P81" s="176">
        <f>SUMIF(HAZİRAN!$S$8:$S$102,B81,HAZİRAN!$T$8:$T$102)</f>
        <v>0</v>
      </c>
      <c r="Q81" s="176">
        <f t="shared" si="45"/>
        <v>0</v>
      </c>
      <c r="R81" s="177">
        <f>SUMIF(TEMMUZ!$S$8:$S$102,B81,TEMMUZ!$T$8:$T$102)</f>
        <v>0</v>
      </c>
      <c r="S81" s="177">
        <f t="shared" si="46"/>
        <v>0</v>
      </c>
      <c r="T81" s="178">
        <f>SUMIF(AĞUSTOS!$S$8:$S$102,B81,AĞUSTOS!$T$8:$T$102)</f>
        <v>0</v>
      </c>
      <c r="U81" s="178">
        <f t="shared" si="47"/>
        <v>0</v>
      </c>
      <c r="V81" s="179">
        <f>SUMIF(EYLÜL!$S$8:$S$102,B81,EYLÜL!$T$8:$T$102)</f>
        <v>0</v>
      </c>
      <c r="W81" s="179">
        <f t="shared" si="48"/>
        <v>0</v>
      </c>
      <c r="X81" s="180">
        <f>SUMIF(EKİM!$S$8:$S$102,B81,EKİM!$T$8:$T$102)</f>
        <v>0</v>
      </c>
      <c r="Y81" s="180">
        <f t="shared" si="49"/>
        <v>0</v>
      </c>
      <c r="Z81" s="181">
        <f>SUMIF(KASIM!$S$8:$S$102,B81,KASIM!$T$8:$T$102)</f>
        <v>0</v>
      </c>
      <c r="AA81" s="181">
        <f t="shared" si="50"/>
        <v>0</v>
      </c>
      <c r="AB81" s="182">
        <f>SUMIF(ARALIK!$S$8:$S$102,B81,ARALIK!$T$8:$T$102)</f>
        <v>0</v>
      </c>
      <c r="AC81" s="182">
        <f t="shared" si="51"/>
        <v>0</v>
      </c>
      <c r="AD81" s="183"/>
      <c r="AE81" s="134"/>
    </row>
    <row r="82" spans="1:31" x14ac:dyDescent="0.3">
      <c r="A82" s="134"/>
      <c r="B82" s="168" t="str">
        <f>AYARLAR!S43</f>
        <v>Alacak 22</v>
      </c>
      <c r="C82" s="169">
        <f>AYARLAR!U43</f>
        <v>0</v>
      </c>
      <c r="D82" s="170">
        <f>SUMIF(ONCEKIYIL!$S$8:$S$102,B82,ONCEKIYIL!$T$8:$T$102)</f>
        <v>0</v>
      </c>
      <c r="E82" s="170">
        <f t="shared" si="39"/>
        <v>0</v>
      </c>
      <c r="F82" s="171">
        <f>SUMIF(OCAK!$S$8:$S$102,B82,OCAK!$T$8:$T$102)</f>
        <v>0</v>
      </c>
      <c r="G82" s="171">
        <f t="shared" si="40"/>
        <v>0</v>
      </c>
      <c r="H82" s="172">
        <f>SUMIF(ŞUBAT!$S$8:$S$102,B82,ŞUBAT!$T$8:$T$102)</f>
        <v>0</v>
      </c>
      <c r="I82" s="172">
        <f t="shared" si="41"/>
        <v>0</v>
      </c>
      <c r="J82" s="173">
        <f>SUMIF(MART!$S$8:$S$102,B82,MART!$T$8:$T$102)</f>
        <v>0</v>
      </c>
      <c r="K82" s="173">
        <f t="shared" si="42"/>
        <v>0</v>
      </c>
      <c r="L82" s="174">
        <f>SUMIF(NİSAN!$S$8:$S$102,B82,NİSAN!$T$8:$T$102)</f>
        <v>0</v>
      </c>
      <c r="M82" s="174">
        <f t="shared" si="43"/>
        <v>0</v>
      </c>
      <c r="N82" s="175">
        <f>SUMIF(MAYIS!$S$8:$S$102,B82,MAYIS!$T$8:$T$102)</f>
        <v>0</v>
      </c>
      <c r="O82" s="175">
        <f t="shared" si="44"/>
        <v>0</v>
      </c>
      <c r="P82" s="176">
        <f>SUMIF(HAZİRAN!$S$8:$S$102,B82,HAZİRAN!$T$8:$T$102)</f>
        <v>0</v>
      </c>
      <c r="Q82" s="176">
        <f t="shared" si="45"/>
        <v>0</v>
      </c>
      <c r="R82" s="177">
        <f>SUMIF(TEMMUZ!$S$8:$S$102,B82,TEMMUZ!$T$8:$T$102)</f>
        <v>0</v>
      </c>
      <c r="S82" s="177">
        <f t="shared" si="46"/>
        <v>0</v>
      </c>
      <c r="T82" s="178">
        <f>SUMIF(AĞUSTOS!$S$8:$S$102,B82,AĞUSTOS!$T$8:$T$102)</f>
        <v>0</v>
      </c>
      <c r="U82" s="178">
        <f t="shared" si="47"/>
        <v>0</v>
      </c>
      <c r="V82" s="179">
        <f>SUMIF(EYLÜL!$S$8:$S$102,B82,EYLÜL!$T$8:$T$102)</f>
        <v>0</v>
      </c>
      <c r="W82" s="179">
        <f t="shared" si="48"/>
        <v>0</v>
      </c>
      <c r="X82" s="180">
        <f>SUMIF(EKİM!$S$8:$S$102,B82,EKİM!$T$8:$T$102)</f>
        <v>0</v>
      </c>
      <c r="Y82" s="180">
        <f t="shared" si="49"/>
        <v>0</v>
      </c>
      <c r="Z82" s="181">
        <f>SUMIF(KASIM!$S$8:$S$102,B82,KASIM!$T$8:$T$102)</f>
        <v>0</v>
      </c>
      <c r="AA82" s="181">
        <f t="shared" si="50"/>
        <v>0</v>
      </c>
      <c r="AB82" s="182">
        <f>SUMIF(ARALIK!$S$8:$S$102,B82,ARALIK!$T$8:$T$102)</f>
        <v>0</v>
      </c>
      <c r="AC82" s="182">
        <f t="shared" si="51"/>
        <v>0</v>
      </c>
      <c r="AD82" s="183"/>
      <c r="AE82" s="134"/>
    </row>
    <row r="83" spans="1:31" x14ac:dyDescent="0.3">
      <c r="A83" s="134"/>
      <c r="B83" s="168" t="str">
        <f>AYARLAR!S44</f>
        <v>Alacak 23</v>
      </c>
      <c r="C83" s="169">
        <f>AYARLAR!U44</f>
        <v>0</v>
      </c>
      <c r="D83" s="170">
        <f>SUMIF(ONCEKIYIL!$S$8:$S$102,B83,ONCEKIYIL!$T$8:$T$102)</f>
        <v>0</v>
      </c>
      <c r="E83" s="170">
        <f t="shared" si="39"/>
        <v>0</v>
      </c>
      <c r="F83" s="171">
        <f>SUMIF(OCAK!$S$8:$S$102,B83,OCAK!$T$8:$T$102)</f>
        <v>0</v>
      </c>
      <c r="G83" s="171">
        <f t="shared" si="40"/>
        <v>0</v>
      </c>
      <c r="H83" s="172">
        <f>SUMIF(ŞUBAT!$S$8:$S$102,B83,ŞUBAT!$T$8:$T$102)</f>
        <v>0</v>
      </c>
      <c r="I83" s="172">
        <f t="shared" si="41"/>
        <v>0</v>
      </c>
      <c r="J83" s="173">
        <f>SUMIF(MART!$S$8:$S$102,B83,MART!$T$8:$T$102)</f>
        <v>0</v>
      </c>
      <c r="K83" s="173">
        <f t="shared" si="42"/>
        <v>0</v>
      </c>
      <c r="L83" s="174">
        <f>SUMIF(NİSAN!$S$8:$S$102,B83,NİSAN!$T$8:$T$102)</f>
        <v>0</v>
      </c>
      <c r="M83" s="174">
        <f t="shared" si="43"/>
        <v>0</v>
      </c>
      <c r="N83" s="175">
        <f>SUMIF(MAYIS!$S$8:$S$102,B83,MAYIS!$T$8:$T$102)</f>
        <v>0</v>
      </c>
      <c r="O83" s="175">
        <f t="shared" si="44"/>
        <v>0</v>
      </c>
      <c r="P83" s="176">
        <f>SUMIF(HAZİRAN!$S$8:$S$102,B83,HAZİRAN!$T$8:$T$102)</f>
        <v>0</v>
      </c>
      <c r="Q83" s="176">
        <f t="shared" si="45"/>
        <v>0</v>
      </c>
      <c r="R83" s="177">
        <f>SUMIF(TEMMUZ!$S$8:$S$102,B83,TEMMUZ!$T$8:$T$102)</f>
        <v>0</v>
      </c>
      <c r="S83" s="177">
        <f t="shared" si="46"/>
        <v>0</v>
      </c>
      <c r="T83" s="178">
        <f>SUMIF(AĞUSTOS!$S$8:$S$102,B83,AĞUSTOS!$T$8:$T$102)</f>
        <v>0</v>
      </c>
      <c r="U83" s="178">
        <f t="shared" si="47"/>
        <v>0</v>
      </c>
      <c r="V83" s="179">
        <f>SUMIF(EYLÜL!$S$8:$S$102,B83,EYLÜL!$T$8:$T$102)</f>
        <v>0</v>
      </c>
      <c r="W83" s="179">
        <f t="shared" si="48"/>
        <v>0</v>
      </c>
      <c r="X83" s="180">
        <f>SUMIF(EKİM!$S$8:$S$102,B83,EKİM!$T$8:$T$102)</f>
        <v>0</v>
      </c>
      <c r="Y83" s="180">
        <f t="shared" si="49"/>
        <v>0</v>
      </c>
      <c r="Z83" s="181">
        <f>SUMIF(KASIM!$S$8:$S$102,B83,KASIM!$T$8:$T$102)</f>
        <v>0</v>
      </c>
      <c r="AA83" s="181">
        <f t="shared" si="50"/>
        <v>0</v>
      </c>
      <c r="AB83" s="182">
        <f>SUMIF(ARALIK!$S$8:$S$102,B83,ARALIK!$T$8:$T$102)</f>
        <v>0</v>
      </c>
      <c r="AC83" s="182">
        <f t="shared" si="51"/>
        <v>0</v>
      </c>
      <c r="AD83" s="183"/>
      <c r="AE83" s="134"/>
    </row>
    <row r="84" spans="1:31" x14ac:dyDescent="0.3">
      <c r="A84" s="134"/>
      <c r="B84" s="168" t="str">
        <f>AYARLAR!S45</f>
        <v>Alacak 24</v>
      </c>
      <c r="C84" s="169">
        <f>AYARLAR!U45</f>
        <v>0</v>
      </c>
      <c r="D84" s="170">
        <f>SUMIF(ONCEKIYIL!$S$8:$S$102,B84,ONCEKIYIL!$T$8:$T$102)</f>
        <v>0</v>
      </c>
      <c r="E84" s="170">
        <f t="shared" si="39"/>
        <v>0</v>
      </c>
      <c r="F84" s="171">
        <f>SUMIF(OCAK!$S$8:$S$102,B84,OCAK!$T$8:$T$102)</f>
        <v>0</v>
      </c>
      <c r="G84" s="171">
        <f t="shared" si="40"/>
        <v>0</v>
      </c>
      <c r="H84" s="172">
        <f>SUMIF(ŞUBAT!$S$8:$S$102,B84,ŞUBAT!$T$8:$T$102)</f>
        <v>0</v>
      </c>
      <c r="I84" s="172">
        <f t="shared" si="41"/>
        <v>0</v>
      </c>
      <c r="J84" s="173">
        <f>SUMIF(MART!$S$8:$S$102,B84,MART!$T$8:$T$102)</f>
        <v>0</v>
      </c>
      <c r="K84" s="173">
        <f t="shared" si="42"/>
        <v>0</v>
      </c>
      <c r="L84" s="174">
        <f>SUMIF(NİSAN!$S$8:$S$102,B84,NİSAN!$T$8:$T$102)</f>
        <v>0</v>
      </c>
      <c r="M84" s="174">
        <f t="shared" si="43"/>
        <v>0</v>
      </c>
      <c r="N84" s="175">
        <f>SUMIF(MAYIS!$S$8:$S$102,B84,MAYIS!$T$8:$T$102)</f>
        <v>0</v>
      </c>
      <c r="O84" s="175">
        <f t="shared" si="44"/>
        <v>0</v>
      </c>
      <c r="P84" s="176">
        <f>SUMIF(HAZİRAN!$S$8:$S$102,B84,HAZİRAN!$T$8:$T$102)</f>
        <v>0</v>
      </c>
      <c r="Q84" s="176">
        <f t="shared" si="45"/>
        <v>0</v>
      </c>
      <c r="R84" s="177">
        <f>SUMIF(TEMMUZ!$S$8:$S$102,B84,TEMMUZ!$T$8:$T$102)</f>
        <v>0</v>
      </c>
      <c r="S84" s="177">
        <f t="shared" si="46"/>
        <v>0</v>
      </c>
      <c r="T84" s="178">
        <f>SUMIF(AĞUSTOS!$S$8:$S$102,B84,AĞUSTOS!$T$8:$T$102)</f>
        <v>0</v>
      </c>
      <c r="U84" s="178">
        <f t="shared" si="47"/>
        <v>0</v>
      </c>
      <c r="V84" s="179">
        <f>SUMIF(EYLÜL!$S$8:$S$102,B84,EYLÜL!$T$8:$T$102)</f>
        <v>0</v>
      </c>
      <c r="W84" s="179">
        <f t="shared" si="48"/>
        <v>0</v>
      </c>
      <c r="X84" s="180">
        <f>SUMIF(EKİM!$S$8:$S$102,B84,EKİM!$T$8:$T$102)</f>
        <v>0</v>
      </c>
      <c r="Y84" s="180">
        <f t="shared" si="49"/>
        <v>0</v>
      </c>
      <c r="Z84" s="181">
        <f>SUMIF(KASIM!$S$8:$S$102,B84,KASIM!$T$8:$T$102)</f>
        <v>0</v>
      </c>
      <c r="AA84" s="181">
        <f t="shared" si="50"/>
        <v>0</v>
      </c>
      <c r="AB84" s="182">
        <f>SUMIF(ARALIK!$S$8:$S$102,B84,ARALIK!$T$8:$T$102)</f>
        <v>0</v>
      </c>
      <c r="AC84" s="182">
        <f t="shared" si="51"/>
        <v>0</v>
      </c>
      <c r="AD84" s="183"/>
      <c r="AE84" s="134"/>
    </row>
    <row r="85" spans="1:31" x14ac:dyDescent="0.3">
      <c r="A85" s="134"/>
      <c r="B85" s="168" t="str">
        <f>AYARLAR!S46</f>
        <v>Alacak 25</v>
      </c>
      <c r="C85" s="169">
        <f>AYARLAR!U46</f>
        <v>0</v>
      </c>
      <c r="D85" s="170">
        <f>SUMIF(ONCEKIYIL!$S$8:$S$102,B85,ONCEKIYIL!$T$8:$T$102)</f>
        <v>0</v>
      </c>
      <c r="E85" s="170">
        <f t="shared" si="39"/>
        <v>0</v>
      </c>
      <c r="F85" s="171">
        <f>SUMIF(OCAK!$S$8:$S$102,B85,OCAK!$T$8:$T$102)</f>
        <v>0</v>
      </c>
      <c r="G85" s="171">
        <f t="shared" si="40"/>
        <v>0</v>
      </c>
      <c r="H85" s="172">
        <f>SUMIF(ŞUBAT!$S$8:$S$102,B85,ŞUBAT!$T$8:$T$102)</f>
        <v>0</v>
      </c>
      <c r="I85" s="172">
        <f t="shared" si="41"/>
        <v>0</v>
      </c>
      <c r="J85" s="173">
        <f>SUMIF(MART!$S$8:$S$102,B85,MART!$T$8:$T$102)</f>
        <v>0</v>
      </c>
      <c r="K85" s="173">
        <f t="shared" si="42"/>
        <v>0</v>
      </c>
      <c r="L85" s="174">
        <f>SUMIF(NİSAN!$S$8:$S$102,B85,NİSAN!$T$8:$T$102)</f>
        <v>0</v>
      </c>
      <c r="M85" s="174">
        <f t="shared" si="43"/>
        <v>0</v>
      </c>
      <c r="N85" s="175">
        <f>SUMIF(MAYIS!$S$8:$S$102,B85,MAYIS!$T$8:$T$102)</f>
        <v>0</v>
      </c>
      <c r="O85" s="175">
        <f t="shared" si="44"/>
        <v>0</v>
      </c>
      <c r="P85" s="176">
        <f>SUMIF(HAZİRAN!$S$8:$S$102,B85,HAZİRAN!$T$8:$T$102)</f>
        <v>0</v>
      </c>
      <c r="Q85" s="176">
        <f t="shared" si="45"/>
        <v>0</v>
      </c>
      <c r="R85" s="177">
        <f>SUMIF(TEMMUZ!$S$8:$S$102,B85,TEMMUZ!$T$8:$T$102)</f>
        <v>0</v>
      </c>
      <c r="S85" s="177">
        <f t="shared" si="46"/>
        <v>0</v>
      </c>
      <c r="T85" s="178">
        <f>SUMIF(AĞUSTOS!$S$8:$S$102,B85,AĞUSTOS!$T$8:$T$102)</f>
        <v>0</v>
      </c>
      <c r="U85" s="178">
        <f t="shared" si="47"/>
        <v>0</v>
      </c>
      <c r="V85" s="179">
        <f>SUMIF(EYLÜL!$S$8:$S$102,B85,EYLÜL!$T$8:$T$102)</f>
        <v>0</v>
      </c>
      <c r="W85" s="179">
        <f t="shared" si="48"/>
        <v>0</v>
      </c>
      <c r="X85" s="180">
        <f>SUMIF(EKİM!$S$8:$S$102,B85,EKİM!$T$8:$T$102)</f>
        <v>0</v>
      </c>
      <c r="Y85" s="180">
        <f t="shared" si="49"/>
        <v>0</v>
      </c>
      <c r="Z85" s="181">
        <f>SUMIF(KASIM!$S$8:$S$102,B85,KASIM!$T$8:$T$102)</f>
        <v>0</v>
      </c>
      <c r="AA85" s="181">
        <f t="shared" si="50"/>
        <v>0</v>
      </c>
      <c r="AB85" s="182">
        <f>SUMIF(ARALIK!$S$8:$S$102,B85,ARALIK!$T$8:$T$102)</f>
        <v>0</v>
      </c>
      <c r="AC85" s="182">
        <f t="shared" si="51"/>
        <v>0</v>
      </c>
      <c r="AD85" s="183"/>
      <c r="AE85" s="134"/>
    </row>
    <row r="86" spans="1:31" x14ac:dyDescent="0.3">
      <c r="A86" s="134"/>
      <c r="B86" s="168" t="str">
        <f>AYARLAR!S47</f>
        <v>Alacak 26</v>
      </c>
      <c r="C86" s="169">
        <f>AYARLAR!U47</f>
        <v>0</v>
      </c>
      <c r="D86" s="170">
        <f>SUMIF(ONCEKIYIL!$S$8:$S$102,B86,ONCEKIYIL!$T$8:$T$102)</f>
        <v>0</v>
      </c>
      <c r="E86" s="170">
        <f t="shared" si="39"/>
        <v>0</v>
      </c>
      <c r="F86" s="171">
        <f>SUMIF(OCAK!$S$8:$S$102,B86,OCAK!$T$8:$T$102)</f>
        <v>0</v>
      </c>
      <c r="G86" s="171">
        <f t="shared" si="40"/>
        <v>0</v>
      </c>
      <c r="H86" s="172">
        <f>SUMIF(ŞUBAT!$S$8:$S$102,B86,ŞUBAT!$T$8:$T$102)</f>
        <v>0</v>
      </c>
      <c r="I86" s="172">
        <f t="shared" si="41"/>
        <v>0</v>
      </c>
      <c r="J86" s="173">
        <f>SUMIF(MART!$S$8:$S$102,B86,MART!$T$8:$T$102)</f>
        <v>0</v>
      </c>
      <c r="K86" s="173">
        <f t="shared" si="42"/>
        <v>0</v>
      </c>
      <c r="L86" s="174">
        <f>SUMIF(NİSAN!$S$8:$S$102,B86,NİSAN!$T$8:$T$102)</f>
        <v>0</v>
      </c>
      <c r="M86" s="174">
        <f t="shared" si="43"/>
        <v>0</v>
      </c>
      <c r="N86" s="175">
        <f>SUMIF(MAYIS!$S$8:$S$102,B86,MAYIS!$T$8:$T$102)</f>
        <v>0</v>
      </c>
      <c r="O86" s="175">
        <f t="shared" si="44"/>
        <v>0</v>
      </c>
      <c r="P86" s="176">
        <f>SUMIF(HAZİRAN!$S$8:$S$102,B86,HAZİRAN!$T$8:$T$102)</f>
        <v>0</v>
      </c>
      <c r="Q86" s="176">
        <f t="shared" si="45"/>
        <v>0</v>
      </c>
      <c r="R86" s="177">
        <f>SUMIF(TEMMUZ!$S$8:$S$102,B86,TEMMUZ!$T$8:$T$102)</f>
        <v>0</v>
      </c>
      <c r="S86" s="177">
        <f t="shared" si="46"/>
        <v>0</v>
      </c>
      <c r="T86" s="178">
        <f>SUMIF(AĞUSTOS!$S$8:$S$102,B86,AĞUSTOS!$T$8:$T$102)</f>
        <v>0</v>
      </c>
      <c r="U86" s="178">
        <f t="shared" si="47"/>
        <v>0</v>
      </c>
      <c r="V86" s="179">
        <f>SUMIF(EYLÜL!$S$8:$S$102,B86,EYLÜL!$T$8:$T$102)</f>
        <v>0</v>
      </c>
      <c r="W86" s="179">
        <f t="shared" si="48"/>
        <v>0</v>
      </c>
      <c r="X86" s="180">
        <f>SUMIF(EKİM!$S$8:$S$102,B86,EKİM!$T$8:$T$102)</f>
        <v>0</v>
      </c>
      <c r="Y86" s="180">
        <f t="shared" si="49"/>
        <v>0</v>
      </c>
      <c r="Z86" s="181">
        <f>SUMIF(KASIM!$S$8:$S$102,B86,KASIM!$T$8:$T$102)</f>
        <v>0</v>
      </c>
      <c r="AA86" s="181">
        <f t="shared" si="50"/>
        <v>0</v>
      </c>
      <c r="AB86" s="182">
        <f>SUMIF(ARALIK!$S$8:$S$102,B86,ARALIK!$T$8:$T$102)</f>
        <v>0</v>
      </c>
      <c r="AC86" s="182">
        <f t="shared" si="51"/>
        <v>0</v>
      </c>
      <c r="AD86" s="183"/>
      <c r="AE86" s="134"/>
    </row>
    <row r="87" spans="1:31" x14ac:dyDescent="0.3">
      <c r="A87" s="134"/>
      <c r="B87" s="168" t="str">
        <f>AYARLAR!S48</f>
        <v>Alacak 27</v>
      </c>
      <c r="C87" s="169">
        <f>AYARLAR!U48</f>
        <v>0</v>
      </c>
      <c r="D87" s="170">
        <f>SUMIF(ONCEKIYIL!$S$8:$S$102,B87,ONCEKIYIL!$T$8:$T$102)</f>
        <v>0</v>
      </c>
      <c r="E87" s="170">
        <f t="shared" si="39"/>
        <v>0</v>
      </c>
      <c r="F87" s="171">
        <f>SUMIF(OCAK!$S$8:$S$102,B87,OCAK!$T$8:$T$102)</f>
        <v>0</v>
      </c>
      <c r="G87" s="171">
        <f t="shared" si="40"/>
        <v>0</v>
      </c>
      <c r="H87" s="172">
        <f>SUMIF(ŞUBAT!$S$8:$S$102,B87,ŞUBAT!$T$8:$T$102)</f>
        <v>0</v>
      </c>
      <c r="I87" s="172">
        <f t="shared" si="41"/>
        <v>0</v>
      </c>
      <c r="J87" s="173">
        <f>SUMIF(MART!$S$8:$S$102,B87,MART!$T$8:$T$102)</f>
        <v>0</v>
      </c>
      <c r="K87" s="173">
        <f t="shared" si="42"/>
        <v>0</v>
      </c>
      <c r="L87" s="174">
        <f>SUMIF(NİSAN!$S$8:$S$102,B87,NİSAN!$T$8:$T$102)</f>
        <v>0</v>
      </c>
      <c r="M87" s="174">
        <f t="shared" si="43"/>
        <v>0</v>
      </c>
      <c r="N87" s="175">
        <f>SUMIF(MAYIS!$S$8:$S$102,B87,MAYIS!$T$8:$T$102)</f>
        <v>0</v>
      </c>
      <c r="O87" s="175">
        <f t="shared" si="44"/>
        <v>0</v>
      </c>
      <c r="P87" s="176">
        <f>SUMIF(HAZİRAN!$S$8:$S$102,B87,HAZİRAN!$T$8:$T$102)</f>
        <v>0</v>
      </c>
      <c r="Q87" s="176">
        <f t="shared" si="45"/>
        <v>0</v>
      </c>
      <c r="R87" s="177">
        <f>SUMIF(TEMMUZ!$S$8:$S$102,B87,TEMMUZ!$T$8:$T$102)</f>
        <v>0</v>
      </c>
      <c r="S87" s="177">
        <f t="shared" si="46"/>
        <v>0</v>
      </c>
      <c r="T87" s="178">
        <f>SUMIF(AĞUSTOS!$S$8:$S$102,B87,AĞUSTOS!$T$8:$T$102)</f>
        <v>0</v>
      </c>
      <c r="U87" s="178">
        <f t="shared" si="47"/>
        <v>0</v>
      </c>
      <c r="V87" s="179">
        <f>SUMIF(EYLÜL!$S$8:$S$102,B87,EYLÜL!$T$8:$T$102)</f>
        <v>0</v>
      </c>
      <c r="W87" s="179">
        <f t="shared" si="48"/>
        <v>0</v>
      </c>
      <c r="X87" s="180">
        <f>SUMIF(EKİM!$S$8:$S$102,B87,EKİM!$T$8:$T$102)</f>
        <v>0</v>
      </c>
      <c r="Y87" s="180">
        <f t="shared" si="49"/>
        <v>0</v>
      </c>
      <c r="Z87" s="181">
        <f>SUMIF(KASIM!$S$8:$S$102,B87,KASIM!$T$8:$T$102)</f>
        <v>0</v>
      </c>
      <c r="AA87" s="181">
        <f t="shared" si="50"/>
        <v>0</v>
      </c>
      <c r="AB87" s="182">
        <f>SUMIF(ARALIK!$S$8:$S$102,B87,ARALIK!$T$8:$T$102)</f>
        <v>0</v>
      </c>
      <c r="AC87" s="182">
        <f t="shared" si="51"/>
        <v>0</v>
      </c>
      <c r="AD87" s="183"/>
      <c r="AE87" s="134"/>
    </row>
    <row r="88" spans="1:31" x14ac:dyDescent="0.3">
      <c r="A88" s="134"/>
      <c r="B88" s="168" t="str">
        <f>AYARLAR!S49</f>
        <v>Alacak 28</v>
      </c>
      <c r="C88" s="169">
        <f>AYARLAR!U49</f>
        <v>0</v>
      </c>
      <c r="D88" s="170">
        <f>SUMIF(ONCEKIYIL!$S$8:$S$102,B88,ONCEKIYIL!$T$8:$T$102)</f>
        <v>0</v>
      </c>
      <c r="E88" s="170">
        <f t="shared" si="39"/>
        <v>0</v>
      </c>
      <c r="F88" s="171">
        <f>SUMIF(OCAK!$S$8:$S$102,B88,OCAK!$T$8:$T$102)</f>
        <v>0</v>
      </c>
      <c r="G88" s="171">
        <f t="shared" si="40"/>
        <v>0</v>
      </c>
      <c r="H88" s="172">
        <f>SUMIF(ŞUBAT!$S$8:$S$102,B88,ŞUBAT!$T$8:$T$102)</f>
        <v>0</v>
      </c>
      <c r="I88" s="172">
        <f t="shared" si="41"/>
        <v>0</v>
      </c>
      <c r="J88" s="173">
        <f>SUMIF(MART!$S$8:$S$102,B88,MART!$T$8:$T$102)</f>
        <v>0</v>
      </c>
      <c r="K88" s="173">
        <f t="shared" si="42"/>
        <v>0</v>
      </c>
      <c r="L88" s="174">
        <f>SUMIF(NİSAN!$S$8:$S$102,B88,NİSAN!$T$8:$T$102)</f>
        <v>0</v>
      </c>
      <c r="M88" s="174">
        <f t="shared" si="43"/>
        <v>0</v>
      </c>
      <c r="N88" s="175">
        <f>SUMIF(MAYIS!$S$8:$S$102,B88,MAYIS!$T$8:$T$102)</f>
        <v>0</v>
      </c>
      <c r="O88" s="175">
        <f t="shared" si="44"/>
        <v>0</v>
      </c>
      <c r="P88" s="176">
        <f>SUMIF(HAZİRAN!$S$8:$S$102,B88,HAZİRAN!$T$8:$T$102)</f>
        <v>0</v>
      </c>
      <c r="Q88" s="176">
        <f t="shared" si="45"/>
        <v>0</v>
      </c>
      <c r="R88" s="177">
        <f>SUMIF(TEMMUZ!$S$8:$S$102,B88,TEMMUZ!$T$8:$T$102)</f>
        <v>0</v>
      </c>
      <c r="S88" s="177">
        <f t="shared" si="46"/>
        <v>0</v>
      </c>
      <c r="T88" s="178">
        <f>SUMIF(AĞUSTOS!$S$8:$S$102,B88,AĞUSTOS!$T$8:$T$102)</f>
        <v>0</v>
      </c>
      <c r="U88" s="178">
        <f t="shared" si="47"/>
        <v>0</v>
      </c>
      <c r="V88" s="179">
        <f>SUMIF(EYLÜL!$S$8:$S$102,B88,EYLÜL!$T$8:$T$102)</f>
        <v>0</v>
      </c>
      <c r="W88" s="179">
        <f t="shared" si="48"/>
        <v>0</v>
      </c>
      <c r="X88" s="180">
        <f>SUMIF(EKİM!$S$8:$S$102,B88,EKİM!$T$8:$T$102)</f>
        <v>0</v>
      </c>
      <c r="Y88" s="180">
        <f t="shared" si="49"/>
        <v>0</v>
      </c>
      <c r="Z88" s="181">
        <f>SUMIF(KASIM!$S$8:$S$102,B88,KASIM!$T$8:$T$102)</f>
        <v>0</v>
      </c>
      <c r="AA88" s="181">
        <f t="shared" si="50"/>
        <v>0</v>
      </c>
      <c r="AB88" s="182">
        <f>SUMIF(ARALIK!$S$8:$S$102,B88,ARALIK!$T$8:$T$102)</f>
        <v>0</v>
      </c>
      <c r="AC88" s="182">
        <f t="shared" si="51"/>
        <v>0</v>
      </c>
      <c r="AD88" s="183"/>
      <c r="AE88" s="134"/>
    </row>
    <row r="89" spans="1:31" x14ac:dyDescent="0.3">
      <c r="A89" s="134"/>
      <c r="B89" s="168" t="str">
        <f>AYARLAR!S50</f>
        <v>Alacak 29</v>
      </c>
      <c r="C89" s="169">
        <f>AYARLAR!U50</f>
        <v>0</v>
      </c>
      <c r="D89" s="170">
        <f>SUMIF(ONCEKIYIL!$S$8:$S$102,B89,ONCEKIYIL!$T$8:$T$102)</f>
        <v>0</v>
      </c>
      <c r="E89" s="170">
        <f t="shared" si="39"/>
        <v>0</v>
      </c>
      <c r="F89" s="171">
        <f>SUMIF(OCAK!$S$8:$S$102,B89,OCAK!$T$8:$T$102)</f>
        <v>0</v>
      </c>
      <c r="G89" s="171">
        <f t="shared" si="40"/>
        <v>0</v>
      </c>
      <c r="H89" s="172">
        <f>SUMIF(ŞUBAT!$S$8:$S$102,B89,ŞUBAT!$T$8:$T$102)</f>
        <v>0</v>
      </c>
      <c r="I89" s="172">
        <f t="shared" si="41"/>
        <v>0</v>
      </c>
      <c r="J89" s="173">
        <f>SUMIF(MART!$S$8:$S$102,B89,MART!$T$8:$T$102)</f>
        <v>0</v>
      </c>
      <c r="K89" s="173">
        <f t="shared" si="42"/>
        <v>0</v>
      </c>
      <c r="L89" s="174">
        <f>SUMIF(NİSAN!$S$8:$S$102,B89,NİSAN!$T$8:$T$102)</f>
        <v>0</v>
      </c>
      <c r="M89" s="174">
        <f t="shared" si="43"/>
        <v>0</v>
      </c>
      <c r="N89" s="175">
        <f>SUMIF(MAYIS!$S$8:$S$102,B89,MAYIS!$T$8:$T$102)</f>
        <v>0</v>
      </c>
      <c r="O89" s="175">
        <f t="shared" si="44"/>
        <v>0</v>
      </c>
      <c r="P89" s="176">
        <f>SUMIF(HAZİRAN!$S$8:$S$102,B89,HAZİRAN!$T$8:$T$102)</f>
        <v>0</v>
      </c>
      <c r="Q89" s="176">
        <f t="shared" si="45"/>
        <v>0</v>
      </c>
      <c r="R89" s="177">
        <f>SUMIF(TEMMUZ!$S$8:$S$102,B89,TEMMUZ!$T$8:$T$102)</f>
        <v>0</v>
      </c>
      <c r="S89" s="177">
        <f t="shared" si="46"/>
        <v>0</v>
      </c>
      <c r="T89" s="178">
        <f>SUMIF(AĞUSTOS!$S$8:$S$102,B89,AĞUSTOS!$T$8:$T$102)</f>
        <v>0</v>
      </c>
      <c r="U89" s="178">
        <f t="shared" si="47"/>
        <v>0</v>
      </c>
      <c r="V89" s="179">
        <f>SUMIF(EYLÜL!$S$8:$S$102,B89,EYLÜL!$T$8:$T$102)</f>
        <v>0</v>
      </c>
      <c r="W89" s="179">
        <f t="shared" si="48"/>
        <v>0</v>
      </c>
      <c r="X89" s="180">
        <f>SUMIF(EKİM!$S$8:$S$102,B89,EKİM!$T$8:$T$102)</f>
        <v>0</v>
      </c>
      <c r="Y89" s="180">
        <f t="shared" si="49"/>
        <v>0</v>
      </c>
      <c r="Z89" s="181">
        <f>SUMIF(KASIM!$S$8:$S$102,B89,KASIM!$T$8:$T$102)</f>
        <v>0</v>
      </c>
      <c r="AA89" s="181">
        <f t="shared" si="50"/>
        <v>0</v>
      </c>
      <c r="AB89" s="182">
        <f>SUMIF(ARALIK!$S$8:$S$102,B89,ARALIK!$T$8:$T$102)</f>
        <v>0</v>
      </c>
      <c r="AC89" s="182">
        <f t="shared" si="51"/>
        <v>0</v>
      </c>
      <c r="AD89" s="183"/>
      <c r="AE89" s="134"/>
    </row>
    <row r="90" spans="1:31" x14ac:dyDescent="0.3">
      <c r="A90" s="134"/>
      <c r="B90" s="168" t="str">
        <f>AYARLAR!S51</f>
        <v>Alacak 30</v>
      </c>
      <c r="C90" s="169">
        <f>AYARLAR!U51</f>
        <v>0</v>
      </c>
      <c r="D90" s="170">
        <f>SUMIF(ONCEKIYIL!$S$8:$S$102,B90,ONCEKIYIL!$T$8:$T$102)</f>
        <v>0</v>
      </c>
      <c r="E90" s="170">
        <f t="shared" si="39"/>
        <v>0</v>
      </c>
      <c r="F90" s="171">
        <f>SUMIF(OCAK!$S$8:$S$102,B90,OCAK!$T$8:$T$102)</f>
        <v>0</v>
      </c>
      <c r="G90" s="171">
        <f t="shared" si="40"/>
        <v>0</v>
      </c>
      <c r="H90" s="172">
        <f>SUMIF(ŞUBAT!$S$8:$S$102,B90,ŞUBAT!$T$8:$T$102)</f>
        <v>0</v>
      </c>
      <c r="I90" s="172">
        <f t="shared" si="41"/>
        <v>0</v>
      </c>
      <c r="J90" s="173">
        <f>SUMIF(MART!$S$8:$S$102,B90,MART!$T$8:$T$102)</f>
        <v>0</v>
      </c>
      <c r="K90" s="173">
        <f t="shared" si="42"/>
        <v>0</v>
      </c>
      <c r="L90" s="174">
        <f>SUMIF(NİSAN!$S$8:$S$102,B90,NİSAN!$T$8:$T$102)</f>
        <v>0</v>
      </c>
      <c r="M90" s="174">
        <f t="shared" si="43"/>
        <v>0</v>
      </c>
      <c r="N90" s="175">
        <f>SUMIF(MAYIS!$S$8:$S$102,B90,MAYIS!$T$8:$T$102)</f>
        <v>0</v>
      </c>
      <c r="O90" s="175">
        <f t="shared" si="44"/>
        <v>0</v>
      </c>
      <c r="P90" s="176">
        <f>SUMIF(HAZİRAN!$S$8:$S$102,B90,HAZİRAN!$T$8:$T$102)</f>
        <v>0</v>
      </c>
      <c r="Q90" s="176">
        <f t="shared" si="45"/>
        <v>0</v>
      </c>
      <c r="R90" s="177">
        <f>SUMIF(TEMMUZ!$S$8:$S$102,B90,TEMMUZ!$T$8:$T$102)</f>
        <v>0</v>
      </c>
      <c r="S90" s="177">
        <f t="shared" si="46"/>
        <v>0</v>
      </c>
      <c r="T90" s="178">
        <f>SUMIF(AĞUSTOS!$S$8:$S$102,B90,AĞUSTOS!$T$8:$T$102)</f>
        <v>0</v>
      </c>
      <c r="U90" s="178">
        <f t="shared" si="47"/>
        <v>0</v>
      </c>
      <c r="V90" s="179">
        <f>SUMIF(EYLÜL!$S$8:$S$102,B90,EYLÜL!$T$8:$T$102)</f>
        <v>0</v>
      </c>
      <c r="W90" s="179">
        <f t="shared" si="48"/>
        <v>0</v>
      </c>
      <c r="X90" s="180">
        <f>SUMIF(EKİM!$S$8:$S$102,B90,EKİM!$T$8:$T$102)</f>
        <v>0</v>
      </c>
      <c r="Y90" s="180">
        <f t="shared" si="49"/>
        <v>0</v>
      </c>
      <c r="Z90" s="181">
        <f>SUMIF(KASIM!$S$8:$S$102,B90,KASIM!$T$8:$T$102)</f>
        <v>0</v>
      </c>
      <c r="AA90" s="181">
        <f t="shared" si="50"/>
        <v>0</v>
      </c>
      <c r="AB90" s="182">
        <f>SUMIF(ARALIK!$S$8:$S$102,B90,ARALIK!$T$8:$T$102)</f>
        <v>0</v>
      </c>
      <c r="AC90" s="182">
        <f t="shared" si="51"/>
        <v>0</v>
      </c>
      <c r="AD90" s="183"/>
      <c r="AE90" s="134"/>
    </row>
    <row r="91" spans="1:31" x14ac:dyDescent="0.3">
      <c r="A91" s="134"/>
      <c r="B91" s="168" t="str">
        <f>AYARLAR!S52</f>
        <v>Alacak 31</v>
      </c>
      <c r="C91" s="169">
        <f>AYARLAR!U52</f>
        <v>0</v>
      </c>
      <c r="D91" s="170">
        <f>SUMIF(ONCEKIYIL!$S$8:$S$102,B91,ONCEKIYIL!$T$8:$T$102)</f>
        <v>0</v>
      </c>
      <c r="E91" s="170">
        <f t="shared" si="39"/>
        <v>0</v>
      </c>
      <c r="F91" s="171">
        <f>SUMIF(OCAK!$S$8:$S$102,B91,OCAK!$T$8:$T$102)</f>
        <v>0</v>
      </c>
      <c r="G91" s="171">
        <f t="shared" si="40"/>
        <v>0</v>
      </c>
      <c r="H91" s="172">
        <f>SUMIF(ŞUBAT!$S$8:$S$102,B91,ŞUBAT!$T$8:$T$102)</f>
        <v>0</v>
      </c>
      <c r="I91" s="172">
        <f t="shared" si="41"/>
        <v>0</v>
      </c>
      <c r="J91" s="173">
        <f>SUMIF(MART!$S$8:$S$102,B91,MART!$T$8:$T$102)</f>
        <v>0</v>
      </c>
      <c r="K91" s="173">
        <f t="shared" si="42"/>
        <v>0</v>
      </c>
      <c r="L91" s="174">
        <f>SUMIF(NİSAN!$S$8:$S$102,B91,NİSAN!$T$8:$T$102)</f>
        <v>0</v>
      </c>
      <c r="M91" s="174">
        <f t="shared" si="43"/>
        <v>0</v>
      </c>
      <c r="N91" s="175">
        <f>SUMIF(MAYIS!$S$8:$S$102,B91,MAYIS!$T$8:$T$102)</f>
        <v>0</v>
      </c>
      <c r="O91" s="175">
        <f t="shared" si="44"/>
        <v>0</v>
      </c>
      <c r="P91" s="176">
        <f>SUMIF(HAZİRAN!$S$8:$S$102,B91,HAZİRAN!$T$8:$T$102)</f>
        <v>0</v>
      </c>
      <c r="Q91" s="176">
        <f t="shared" si="45"/>
        <v>0</v>
      </c>
      <c r="R91" s="177">
        <f>SUMIF(TEMMUZ!$S$8:$S$102,B91,TEMMUZ!$T$8:$T$102)</f>
        <v>0</v>
      </c>
      <c r="S91" s="177">
        <f t="shared" si="46"/>
        <v>0</v>
      </c>
      <c r="T91" s="178">
        <f>SUMIF(AĞUSTOS!$S$8:$S$102,B91,AĞUSTOS!$T$8:$T$102)</f>
        <v>0</v>
      </c>
      <c r="U91" s="178">
        <f t="shared" si="47"/>
        <v>0</v>
      </c>
      <c r="V91" s="179">
        <f>SUMIF(EYLÜL!$S$8:$S$102,B91,EYLÜL!$T$8:$T$102)</f>
        <v>0</v>
      </c>
      <c r="W91" s="179">
        <f t="shared" si="48"/>
        <v>0</v>
      </c>
      <c r="X91" s="180">
        <f>SUMIF(EKİM!$S$8:$S$102,B91,EKİM!$T$8:$T$102)</f>
        <v>0</v>
      </c>
      <c r="Y91" s="180">
        <f t="shared" si="49"/>
        <v>0</v>
      </c>
      <c r="Z91" s="181">
        <f>SUMIF(KASIM!$S$8:$S$102,B91,KASIM!$T$8:$T$102)</f>
        <v>0</v>
      </c>
      <c r="AA91" s="181">
        <f t="shared" si="50"/>
        <v>0</v>
      </c>
      <c r="AB91" s="182">
        <f>SUMIF(ARALIK!$S$8:$S$102,B91,ARALIK!$T$8:$T$102)</f>
        <v>0</v>
      </c>
      <c r="AC91" s="182">
        <f t="shared" si="51"/>
        <v>0</v>
      </c>
      <c r="AD91" s="183"/>
      <c r="AE91" s="134"/>
    </row>
    <row r="92" spans="1:31" x14ac:dyDescent="0.3">
      <c r="A92" s="134"/>
      <c r="B92" s="168" t="str">
        <f>AYARLAR!S53</f>
        <v>Alacak 32</v>
      </c>
      <c r="C92" s="169">
        <f>AYARLAR!U53</f>
        <v>0</v>
      </c>
      <c r="D92" s="170">
        <f>SUMIF(ONCEKIYIL!$S$8:$S$102,B92,ONCEKIYIL!$T$8:$T$102)</f>
        <v>0</v>
      </c>
      <c r="E92" s="170">
        <f t="shared" si="39"/>
        <v>0</v>
      </c>
      <c r="F92" s="171">
        <f>SUMIF(OCAK!$S$8:$S$102,B92,OCAK!$T$8:$T$102)</f>
        <v>0</v>
      </c>
      <c r="G92" s="171">
        <f t="shared" si="40"/>
        <v>0</v>
      </c>
      <c r="H92" s="172">
        <f>SUMIF(ŞUBAT!$S$8:$S$102,B92,ŞUBAT!$T$8:$T$102)</f>
        <v>0</v>
      </c>
      <c r="I92" s="172">
        <f t="shared" si="41"/>
        <v>0</v>
      </c>
      <c r="J92" s="173">
        <f>SUMIF(MART!$S$8:$S$102,B92,MART!$T$8:$T$102)</f>
        <v>0</v>
      </c>
      <c r="K92" s="173">
        <f t="shared" si="42"/>
        <v>0</v>
      </c>
      <c r="L92" s="174">
        <f>SUMIF(NİSAN!$S$8:$S$102,B92,NİSAN!$T$8:$T$102)</f>
        <v>0</v>
      </c>
      <c r="M92" s="174">
        <f t="shared" si="43"/>
        <v>0</v>
      </c>
      <c r="N92" s="175">
        <f>SUMIF(MAYIS!$S$8:$S$102,B92,MAYIS!$T$8:$T$102)</f>
        <v>0</v>
      </c>
      <c r="O92" s="175">
        <f t="shared" si="44"/>
        <v>0</v>
      </c>
      <c r="P92" s="176">
        <f>SUMIF(HAZİRAN!$S$8:$S$102,B92,HAZİRAN!$T$8:$T$102)</f>
        <v>0</v>
      </c>
      <c r="Q92" s="176">
        <f t="shared" si="45"/>
        <v>0</v>
      </c>
      <c r="R92" s="177">
        <f>SUMIF(TEMMUZ!$S$8:$S$102,B92,TEMMUZ!$T$8:$T$102)</f>
        <v>0</v>
      </c>
      <c r="S92" s="177">
        <f t="shared" si="46"/>
        <v>0</v>
      </c>
      <c r="T92" s="178">
        <f>SUMIF(AĞUSTOS!$S$8:$S$102,B92,AĞUSTOS!$T$8:$T$102)</f>
        <v>0</v>
      </c>
      <c r="U92" s="178">
        <f t="shared" si="47"/>
        <v>0</v>
      </c>
      <c r="V92" s="179">
        <f>SUMIF(EYLÜL!$S$8:$S$102,B92,EYLÜL!$T$8:$T$102)</f>
        <v>0</v>
      </c>
      <c r="W92" s="179">
        <f t="shared" si="48"/>
        <v>0</v>
      </c>
      <c r="X92" s="180">
        <f>SUMIF(EKİM!$S$8:$S$102,B92,EKİM!$T$8:$T$102)</f>
        <v>0</v>
      </c>
      <c r="Y92" s="180">
        <f t="shared" si="49"/>
        <v>0</v>
      </c>
      <c r="Z92" s="181">
        <f>SUMIF(KASIM!$S$8:$S$102,B92,KASIM!$T$8:$T$102)</f>
        <v>0</v>
      </c>
      <c r="AA92" s="181">
        <f t="shared" si="50"/>
        <v>0</v>
      </c>
      <c r="AB92" s="182">
        <f>SUMIF(ARALIK!$S$8:$S$102,B92,ARALIK!$T$8:$T$102)</f>
        <v>0</v>
      </c>
      <c r="AC92" s="182">
        <f t="shared" si="51"/>
        <v>0</v>
      </c>
      <c r="AD92" s="183"/>
      <c r="AE92" s="134"/>
    </row>
    <row r="93" spans="1:31" x14ac:dyDescent="0.3">
      <c r="A93" s="134"/>
      <c r="B93" s="168" t="str">
        <f>AYARLAR!S54</f>
        <v>Alacak 33</v>
      </c>
      <c r="C93" s="169">
        <f>AYARLAR!U54</f>
        <v>0</v>
      </c>
      <c r="D93" s="170">
        <f>SUMIF(ONCEKIYIL!$S$8:$S$102,B93,ONCEKIYIL!$T$8:$T$102)</f>
        <v>0</v>
      </c>
      <c r="E93" s="170">
        <f t="shared" si="39"/>
        <v>0</v>
      </c>
      <c r="F93" s="171">
        <f>SUMIF(OCAK!$S$8:$S$102,B93,OCAK!$T$8:$T$102)</f>
        <v>0</v>
      </c>
      <c r="G93" s="171">
        <f t="shared" si="40"/>
        <v>0</v>
      </c>
      <c r="H93" s="172">
        <f>SUMIF(ŞUBAT!$S$8:$S$102,B93,ŞUBAT!$T$8:$T$102)</f>
        <v>0</v>
      </c>
      <c r="I93" s="172">
        <f t="shared" si="41"/>
        <v>0</v>
      </c>
      <c r="J93" s="173">
        <f>SUMIF(MART!$S$8:$S$102,B93,MART!$T$8:$T$102)</f>
        <v>0</v>
      </c>
      <c r="K93" s="173">
        <f t="shared" si="42"/>
        <v>0</v>
      </c>
      <c r="L93" s="174">
        <f>SUMIF(NİSAN!$S$8:$S$102,B93,NİSAN!$T$8:$T$102)</f>
        <v>0</v>
      </c>
      <c r="M93" s="174">
        <f t="shared" si="43"/>
        <v>0</v>
      </c>
      <c r="N93" s="175">
        <f>SUMIF(MAYIS!$S$8:$S$102,B93,MAYIS!$T$8:$T$102)</f>
        <v>0</v>
      </c>
      <c r="O93" s="175">
        <f t="shared" si="44"/>
        <v>0</v>
      </c>
      <c r="P93" s="176">
        <f>SUMIF(HAZİRAN!$S$8:$S$102,B93,HAZİRAN!$T$8:$T$102)</f>
        <v>0</v>
      </c>
      <c r="Q93" s="176">
        <f t="shared" si="45"/>
        <v>0</v>
      </c>
      <c r="R93" s="177">
        <f>SUMIF(TEMMUZ!$S$8:$S$102,B93,TEMMUZ!$T$8:$T$102)</f>
        <v>0</v>
      </c>
      <c r="S93" s="177">
        <f t="shared" si="46"/>
        <v>0</v>
      </c>
      <c r="T93" s="178">
        <f>SUMIF(AĞUSTOS!$S$8:$S$102,B93,AĞUSTOS!$T$8:$T$102)</f>
        <v>0</v>
      </c>
      <c r="U93" s="178">
        <f t="shared" si="47"/>
        <v>0</v>
      </c>
      <c r="V93" s="179">
        <f>SUMIF(EYLÜL!$S$8:$S$102,B93,EYLÜL!$T$8:$T$102)</f>
        <v>0</v>
      </c>
      <c r="W93" s="179">
        <f t="shared" si="48"/>
        <v>0</v>
      </c>
      <c r="X93" s="180">
        <f>SUMIF(EKİM!$S$8:$S$102,B93,EKİM!$T$8:$T$102)</f>
        <v>0</v>
      </c>
      <c r="Y93" s="180">
        <f t="shared" si="49"/>
        <v>0</v>
      </c>
      <c r="Z93" s="181">
        <f>SUMIF(KASIM!$S$8:$S$102,B93,KASIM!$T$8:$T$102)</f>
        <v>0</v>
      </c>
      <c r="AA93" s="181">
        <f t="shared" si="50"/>
        <v>0</v>
      </c>
      <c r="AB93" s="182">
        <f>SUMIF(ARALIK!$S$8:$S$102,B93,ARALIK!$T$8:$T$102)</f>
        <v>0</v>
      </c>
      <c r="AC93" s="182">
        <f t="shared" si="51"/>
        <v>0</v>
      </c>
      <c r="AD93" s="183"/>
      <c r="AE93" s="134"/>
    </row>
    <row r="94" spans="1:31" x14ac:dyDescent="0.3">
      <c r="A94" s="134"/>
      <c r="B94" s="168" t="str">
        <f>AYARLAR!S55</f>
        <v>Alacak 34</v>
      </c>
      <c r="C94" s="169">
        <f>AYARLAR!U55</f>
        <v>0</v>
      </c>
      <c r="D94" s="170">
        <f>SUMIF(ONCEKIYIL!$S$8:$S$102,B94,ONCEKIYIL!$T$8:$T$102)</f>
        <v>0</v>
      </c>
      <c r="E94" s="170">
        <f t="shared" si="39"/>
        <v>0</v>
      </c>
      <c r="F94" s="171">
        <f>SUMIF(OCAK!$S$8:$S$102,B94,OCAK!$T$8:$T$102)</f>
        <v>0</v>
      </c>
      <c r="G94" s="171">
        <f t="shared" si="40"/>
        <v>0</v>
      </c>
      <c r="H94" s="172">
        <f>SUMIF(ŞUBAT!$S$8:$S$102,B94,ŞUBAT!$T$8:$T$102)</f>
        <v>0</v>
      </c>
      <c r="I94" s="172">
        <f t="shared" si="41"/>
        <v>0</v>
      </c>
      <c r="J94" s="173">
        <f>SUMIF(MART!$S$8:$S$102,B94,MART!$T$8:$T$102)</f>
        <v>0</v>
      </c>
      <c r="K94" s="173">
        <f t="shared" si="42"/>
        <v>0</v>
      </c>
      <c r="L94" s="174">
        <f>SUMIF(NİSAN!$S$8:$S$102,B94,NİSAN!$T$8:$T$102)</f>
        <v>0</v>
      </c>
      <c r="M94" s="174">
        <f t="shared" si="43"/>
        <v>0</v>
      </c>
      <c r="N94" s="175">
        <f>SUMIF(MAYIS!$S$8:$S$102,B94,MAYIS!$T$8:$T$102)</f>
        <v>0</v>
      </c>
      <c r="O94" s="175">
        <f t="shared" si="44"/>
        <v>0</v>
      </c>
      <c r="P94" s="176">
        <f>SUMIF(HAZİRAN!$S$8:$S$102,B94,HAZİRAN!$T$8:$T$102)</f>
        <v>0</v>
      </c>
      <c r="Q94" s="176">
        <f t="shared" si="45"/>
        <v>0</v>
      </c>
      <c r="R94" s="177">
        <f>SUMIF(TEMMUZ!$S$8:$S$102,B94,TEMMUZ!$T$8:$T$102)</f>
        <v>0</v>
      </c>
      <c r="S94" s="177">
        <f t="shared" si="46"/>
        <v>0</v>
      </c>
      <c r="T94" s="178">
        <f>SUMIF(AĞUSTOS!$S$8:$S$102,B94,AĞUSTOS!$T$8:$T$102)</f>
        <v>0</v>
      </c>
      <c r="U94" s="178">
        <f t="shared" si="47"/>
        <v>0</v>
      </c>
      <c r="V94" s="179">
        <f>SUMIF(EYLÜL!$S$8:$S$102,B94,EYLÜL!$T$8:$T$102)</f>
        <v>0</v>
      </c>
      <c r="W94" s="179">
        <f t="shared" si="48"/>
        <v>0</v>
      </c>
      <c r="X94" s="180">
        <f>SUMIF(EKİM!$S$8:$S$102,B94,EKİM!$T$8:$T$102)</f>
        <v>0</v>
      </c>
      <c r="Y94" s="180">
        <f t="shared" si="49"/>
        <v>0</v>
      </c>
      <c r="Z94" s="181">
        <f>SUMIF(KASIM!$S$8:$S$102,B94,KASIM!$T$8:$T$102)</f>
        <v>0</v>
      </c>
      <c r="AA94" s="181">
        <f t="shared" si="50"/>
        <v>0</v>
      </c>
      <c r="AB94" s="182">
        <f>SUMIF(ARALIK!$S$8:$S$102,B94,ARALIK!$T$8:$T$102)</f>
        <v>0</v>
      </c>
      <c r="AC94" s="182">
        <f t="shared" si="51"/>
        <v>0</v>
      </c>
      <c r="AD94" s="183"/>
      <c r="AE94" s="134"/>
    </row>
    <row r="95" spans="1:31" x14ac:dyDescent="0.3">
      <c r="A95" s="134"/>
      <c r="B95" s="168" t="str">
        <f>AYARLAR!S56</f>
        <v>Alacak 35</v>
      </c>
      <c r="C95" s="169">
        <f>AYARLAR!U56</f>
        <v>0</v>
      </c>
      <c r="D95" s="170">
        <f>SUMIF(ONCEKIYIL!$S$8:$S$102,B95,ONCEKIYIL!$T$8:$T$102)</f>
        <v>0</v>
      </c>
      <c r="E95" s="170">
        <f t="shared" si="39"/>
        <v>0</v>
      </c>
      <c r="F95" s="171">
        <f>SUMIF(OCAK!$S$8:$S$102,B95,OCAK!$T$8:$T$102)</f>
        <v>0</v>
      </c>
      <c r="G95" s="171">
        <f t="shared" si="40"/>
        <v>0</v>
      </c>
      <c r="H95" s="172">
        <f>SUMIF(ŞUBAT!$S$8:$S$102,B95,ŞUBAT!$T$8:$T$102)</f>
        <v>0</v>
      </c>
      <c r="I95" s="172">
        <f t="shared" si="41"/>
        <v>0</v>
      </c>
      <c r="J95" s="173">
        <f>SUMIF(MART!$S$8:$S$102,B95,MART!$T$8:$T$102)</f>
        <v>0</v>
      </c>
      <c r="K95" s="173">
        <f t="shared" si="42"/>
        <v>0</v>
      </c>
      <c r="L95" s="174">
        <f>SUMIF(NİSAN!$S$8:$S$102,B95,NİSAN!$T$8:$T$102)</f>
        <v>0</v>
      </c>
      <c r="M95" s="174">
        <f t="shared" si="43"/>
        <v>0</v>
      </c>
      <c r="N95" s="175">
        <f>SUMIF(MAYIS!$S$8:$S$102,B95,MAYIS!$T$8:$T$102)</f>
        <v>0</v>
      </c>
      <c r="O95" s="175">
        <f t="shared" si="44"/>
        <v>0</v>
      </c>
      <c r="P95" s="176">
        <f>SUMIF(HAZİRAN!$S$8:$S$102,B95,HAZİRAN!$T$8:$T$102)</f>
        <v>0</v>
      </c>
      <c r="Q95" s="176">
        <f t="shared" si="45"/>
        <v>0</v>
      </c>
      <c r="R95" s="177">
        <f>SUMIF(TEMMUZ!$S$8:$S$102,B95,TEMMUZ!$T$8:$T$102)</f>
        <v>0</v>
      </c>
      <c r="S95" s="177">
        <f t="shared" si="46"/>
        <v>0</v>
      </c>
      <c r="T95" s="178">
        <f>SUMIF(AĞUSTOS!$S$8:$S$102,B95,AĞUSTOS!$T$8:$T$102)</f>
        <v>0</v>
      </c>
      <c r="U95" s="178">
        <f t="shared" si="47"/>
        <v>0</v>
      </c>
      <c r="V95" s="179">
        <f>SUMIF(EYLÜL!$S$8:$S$102,B95,EYLÜL!$T$8:$T$102)</f>
        <v>0</v>
      </c>
      <c r="W95" s="179">
        <f t="shared" si="48"/>
        <v>0</v>
      </c>
      <c r="X95" s="180">
        <f>SUMIF(EKİM!$S$8:$S$102,B95,EKİM!$T$8:$T$102)</f>
        <v>0</v>
      </c>
      <c r="Y95" s="180">
        <f t="shared" si="49"/>
        <v>0</v>
      </c>
      <c r="Z95" s="181">
        <f>SUMIF(KASIM!$S$8:$S$102,B95,KASIM!$T$8:$T$102)</f>
        <v>0</v>
      </c>
      <c r="AA95" s="181">
        <f t="shared" si="50"/>
        <v>0</v>
      </c>
      <c r="AB95" s="182">
        <f>SUMIF(ARALIK!$S$8:$S$102,B95,ARALIK!$T$8:$T$102)</f>
        <v>0</v>
      </c>
      <c r="AC95" s="182">
        <f t="shared" si="51"/>
        <v>0</v>
      </c>
      <c r="AD95" s="183"/>
      <c r="AE95" s="134"/>
    </row>
    <row r="96" spans="1:31" x14ac:dyDescent="0.3">
      <c r="A96" s="134"/>
      <c r="B96" s="168" t="str">
        <f>AYARLAR!S57</f>
        <v>Alacak 36</v>
      </c>
      <c r="C96" s="169">
        <f>AYARLAR!U57</f>
        <v>0</v>
      </c>
      <c r="D96" s="170">
        <f>SUMIF(ONCEKIYIL!$S$8:$S$102,B96,ONCEKIYIL!$T$8:$T$102)</f>
        <v>0</v>
      </c>
      <c r="E96" s="170">
        <f t="shared" si="39"/>
        <v>0</v>
      </c>
      <c r="F96" s="171">
        <f>SUMIF(OCAK!$S$8:$S$102,B96,OCAK!$T$8:$T$102)</f>
        <v>0</v>
      </c>
      <c r="G96" s="171">
        <f t="shared" si="40"/>
        <v>0</v>
      </c>
      <c r="H96" s="172">
        <f>SUMIF(ŞUBAT!$S$8:$S$102,B96,ŞUBAT!$T$8:$T$102)</f>
        <v>0</v>
      </c>
      <c r="I96" s="172">
        <f t="shared" si="41"/>
        <v>0</v>
      </c>
      <c r="J96" s="173">
        <f>SUMIF(MART!$S$8:$S$102,B96,MART!$T$8:$T$102)</f>
        <v>0</v>
      </c>
      <c r="K96" s="173">
        <f t="shared" si="42"/>
        <v>0</v>
      </c>
      <c r="L96" s="174">
        <f>SUMIF(NİSAN!$S$8:$S$102,B96,NİSAN!$T$8:$T$102)</f>
        <v>0</v>
      </c>
      <c r="M96" s="174">
        <f t="shared" si="43"/>
        <v>0</v>
      </c>
      <c r="N96" s="175">
        <f>SUMIF(MAYIS!$S$8:$S$102,B96,MAYIS!$T$8:$T$102)</f>
        <v>0</v>
      </c>
      <c r="O96" s="175">
        <f t="shared" si="44"/>
        <v>0</v>
      </c>
      <c r="P96" s="176">
        <f>SUMIF(HAZİRAN!$S$8:$S$102,B96,HAZİRAN!$T$8:$T$102)</f>
        <v>0</v>
      </c>
      <c r="Q96" s="176">
        <f t="shared" si="45"/>
        <v>0</v>
      </c>
      <c r="R96" s="177">
        <f>SUMIF(TEMMUZ!$S$8:$S$102,B96,TEMMUZ!$T$8:$T$102)</f>
        <v>0</v>
      </c>
      <c r="S96" s="177">
        <f t="shared" si="46"/>
        <v>0</v>
      </c>
      <c r="T96" s="178">
        <f>SUMIF(AĞUSTOS!$S$8:$S$102,B96,AĞUSTOS!$T$8:$T$102)</f>
        <v>0</v>
      </c>
      <c r="U96" s="178">
        <f t="shared" si="47"/>
        <v>0</v>
      </c>
      <c r="V96" s="179">
        <f>SUMIF(EYLÜL!$S$8:$S$102,B96,EYLÜL!$T$8:$T$102)</f>
        <v>0</v>
      </c>
      <c r="W96" s="179">
        <f t="shared" si="48"/>
        <v>0</v>
      </c>
      <c r="X96" s="180">
        <f>SUMIF(EKİM!$S$8:$S$102,B96,EKİM!$T$8:$T$102)</f>
        <v>0</v>
      </c>
      <c r="Y96" s="180">
        <f t="shared" si="49"/>
        <v>0</v>
      </c>
      <c r="Z96" s="181">
        <f>SUMIF(KASIM!$S$8:$S$102,B96,KASIM!$T$8:$T$102)</f>
        <v>0</v>
      </c>
      <c r="AA96" s="181">
        <f t="shared" si="50"/>
        <v>0</v>
      </c>
      <c r="AB96" s="182">
        <f>SUMIF(ARALIK!$S$8:$S$102,B96,ARALIK!$T$8:$T$102)</f>
        <v>0</v>
      </c>
      <c r="AC96" s="182">
        <f t="shared" si="51"/>
        <v>0</v>
      </c>
      <c r="AD96" s="183"/>
      <c r="AE96" s="134"/>
    </row>
    <row r="97" spans="1:31" x14ac:dyDescent="0.3">
      <c r="A97" s="134"/>
      <c r="B97" s="168" t="str">
        <f>AYARLAR!S58</f>
        <v>Alacak 37</v>
      </c>
      <c r="C97" s="169">
        <f>AYARLAR!U58</f>
        <v>0</v>
      </c>
      <c r="D97" s="170">
        <f>SUMIF(ONCEKIYIL!$S$8:$S$102,B97,ONCEKIYIL!$T$8:$T$102)</f>
        <v>0</v>
      </c>
      <c r="E97" s="170">
        <f t="shared" si="39"/>
        <v>0</v>
      </c>
      <c r="F97" s="171">
        <f>SUMIF(OCAK!$S$8:$S$102,B97,OCAK!$T$8:$T$102)</f>
        <v>0</v>
      </c>
      <c r="G97" s="171">
        <f t="shared" si="40"/>
        <v>0</v>
      </c>
      <c r="H97" s="172">
        <f>SUMIF(ŞUBAT!$S$8:$S$102,B97,ŞUBAT!$T$8:$T$102)</f>
        <v>0</v>
      </c>
      <c r="I97" s="172">
        <f t="shared" si="41"/>
        <v>0</v>
      </c>
      <c r="J97" s="173">
        <f>SUMIF(MART!$S$8:$S$102,B97,MART!$T$8:$T$102)</f>
        <v>0</v>
      </c>
      <c r="K97" s="173">
        <f t="shared" si="42"/>
        <v>0</v>
      </c>
      <c r="L97" s="174">
        <f>SUMIF(NİSAN!$S$8:$S$102,B97,NİSAN!$T$8:$T$102)</f>
        <v>0</v>
      </c>
      <c r="M97" s="174">
        <f t="shared" si="43"/>
        <v>0</v>
      </c>
      <c r="N97" s="175">
        <f>SUMIF(MAYIS!$S$8:$S$102,B97,MAYIS!$T$8:$T$102)</f>
        <v>0</v>
      </c>
      <c r="O97" s="175">
        <f t="shared" si="44"/>
        <v>0</v>
      </c>
      <c r="P97" s="176">
        <f>SUMIF(HAZİRAN!$S$8:$S$102,B97,HAZİRAN!$T$8:$T$102)</f>
        <v>0</v>
      </c>
      <c r="Q97" s="176">
        <f t="shared" si="45"/>
        <v>0</v>
      </c>
      <c r="R97" s="177">
        <f>SUMIF(TEMMUZ!$S$8:$S$102,B97,TEMMUZ!$T$8:$T$102)</f>
        <v>0</v>
      </c>
      <c r="S97" s="177">
        <f t="shared" si="46"/>
        <v>0</v>
      </c>
      <c r="T97" s="178">
        <f>SUMIF(AĞUSTOS!$S$8:$S$102,B97,AĞUSTOS!$T$8:$T$102)</f>
        <v>0</v>
      </c>
      <c r="U97" s="178">
        <f t="shared" si="47"/>
        <v>0</v>
      </c>
      <c r="V97" s="179">
        <f>SUMIF(EYLÜL!$S$8:$S$102,B97,EYLÜL!$T$8:$T$102)</f>
        <v>0</v>
      </c>
      <c r="W97" s="179">
        <f t="shared" si="48"/>
        <v>0</v>
      </c>
      <c r="X97" s="180">
        <f>SUMIF(EKİM!$S$8:$S$102,B97,EKİM!$T$8:$T$102)</f>
        <v>0</v>
      </c>
      <c r="Y97" s="180">
        <f t="shared" si="49"/>
        <v>0</v>
      </c>
      <c r="Z97" s="181">
        <f>SUMIF(KASIM!$S$8:$S$102,B97,KASIM!$T$8:$T$102)</f>
        <v>0</v>
      </c>
      <c r="AA97" s="181">
        <f t="shared" si="50"/>
        <v>0</v>
      </c>
      <c r="AB97" s="182">
        <f>SUMIF(ARALIK!$S$8:$S$102,B97,ARALIK!$T$8:$T$102)</f>
        <v>0</v>
      </c>
      <c r="AC97" s="182">
        <f t="shared" si="51"/>
        <v>0</v>
      </c>
      <c r="AD97" s="183"/>
      <c r="AE97" s="134"/>
    </row>
    <row r="98" spans="1:31" x14ac:dyDescent="0.3">
      <c r="A98" s="134"/>
      <c r="B98" s="168" t="str">
        <f>AYARLAR!S59</f>
        <v>Alacak 38</v>
      </c>
      <c r="C98" s="169">
        <f>AYARLAR!U59</f>
        <v>0</v>
      </c>
      <c r="D98" s="170">
        <f>SUMIF(ONCEKIYIL!$S$8:$S$102,B98,ONCEKIYIL!$T$8:$T$102)</f>
        <v>0</v>
      </c>
      <c r="E98" s="170">
        <f t="shared" si="39"/>
        <v>0</v>
      </c>
      <c r="F98" s="171">
        <f>SUMIF(OCAK!$S$8:$S$102,B98,OCAK!$T$8:$T$102)</f>
        <v>0</v>
      </c>
      <c r="G98" s="171">
        <f t="shared" si="40"/>
        <v>0</v>
      </c>
      <c r="H98" s="172">
        <f>SUMIF(ŞUBAT!$S$8:$S$102,B98,ŞUBAT!$T$8:$T$102)</f>
        <v>0</v>
      </c>
      <c r="I98" s="172">
        <f t="shared" si="41"/>
        <v>0</v>
      </c>
      <c r="J98" s="173">
        <f>SUMIF(MART!$S$8:$S$102,B98,MART!$T$8:$T$102)</f>
        <v>0</v>
      </c>
      <c r="K98" s="173">
        <f t="shared" si="42"/>
        <v>0</v>
      </c>
      <c r="L98" s="174">
        <f>SUMIF(NİSAN!$S$8:$S$102,B98,NİSAN!$T$8:$T$102)</f>
        <v>0</v>
      </c>
      <c r="M98" s="174">
        <f t="shared" si="43"/>
        <v>0</v>
      </c>
      <c r="N98" s="175">
        <f>SUMIF(MAYIS!$S$8:$S$102,B98,MAYIS!$T$8:$T$102)</f>
        <v>0</v>
      </c>
      <c r="O98" s="175">
        <f t="shared" si="44"/>
        <v>0</v>
      </c>
      <c r="P98" s="176">
        <f>SUMIF(HAZİRAN!$S$8:$S$102,B98,HAZİRAN!$T$8:$T$102)</f>
        <v>0</v>
      </c>
      <c r="Q98" s="176">
        <f t="shared" si="45"/>
        <v>0</v>
      </c>
      <c r="R98" s="177">
        <f>SUMIF(TEMMUZ!$S$8:$S$102,B98,TEMMUZ!$T$8:$T$102)</f>
        <v>0</v>
      </c>
      <c r="S98" s="177">
        <f t="shared" si="46"/>
        <v>0</v>
      </c>
      <c r="T98" s="178">
        <f>SUMIF(AĞUSTOS!$S$8:$S$102,B98,AĞUSTOS!$T$8:$T$102)</f>
        <v>0</v>
      </c>
      <c r="U98" s="178">
        <f t="shared" si="47"/>
        <v>0</v>
      </c>
      <c r="V98" s="179">
        <f>SUMIF(EYLÜL!$S$8:$S$102,B98,EYLÜL!$T$8:$T$102)</f>
        <v>0</v>
      </c>
      <c r="W98" s="179">
        <f t="shared" si="48"/>
        <v>0</v>
      </c>
      <c r="X98" s="180">
        <f>SUMIF(EKİM!$S$8:$S$102,B98,EKİM!$T$8:$T$102)</f>
        <v>0</v>
      </c>
      <c r="Y98" s="180">
        <f t="shared" si="49"/>
        <v>0</v>
      </c>
      <c r="Z98" s="181">
        <f>SUMIF(KASIM!$S$8:$S$102,B98,KASIM!$T$8:$T$102)</f>
        <v>0</v>
      </c>
      <c r="AA98" s="181">
        <f t="shared" si="50"/>
        <v>0</v>
      </c>
      <c r="AB98" s="182">
        <f>SUMIF(ARALIK!$S$8:$S$102,B98,ARALIK!$T$8:$T$102)</f>
        <v>0</v>
      </c>
      <c r="AC98" s="182">
        <f t="shared" si="51"/>
        <v>0</v>
      </c>
      <c r="AD98" s="183"/>
      <c r="AE98" s="134"/>
    </row>
    <row r="99" spans="1:31" x14ac:dyDescent="0.3">
      <c r="A99" s="134"/>
      <c r="B99" s="168" t="str">
        <f>AYARLAR!S60</f>
        <v>Alacak 39</v>
      </c>
      <c r="C99" s="169">
        <f>AYARLAR!U60</f>
        <v>0</v>
      </c>
      <c r="D99" s="170">
        <f>SUMIF(ONCEKIYIL!$S$8:$S$102,B99,ONCEKIYIL!$T$8:$T$102)</f>
        <v>0</v>
      </c>
      <c r="E99" s="170">
        <f t="shared" si="39"/>
        <v>0</v>
      </c>
      <c r="F99" s="171">
        <f>SUMIF(OCAK!$S$8:$S$102,B99,OCAK!$T$8:$T$102)</f>
        <v>0</v>
      </c>
      <c r="G99" s="171">
        <f t="shared" si="40"/>
        <v>0</v>
      </c>
      <c r="H99" s="172">
        <f>SUMIF(ŞUBAT!$S$8:$S$102,B99,ŞUBAT!$T$8:$T$102)</f>
        <v>0</v>
      </c>
      <c r="I99" s="172">
        <f t="shared" si="41"/>
        <v>0</v>
      </c>
      <c r="J99" s="173">
        <f>SUMIF(MART!$S$8:$S$102,B99,MART!$T$8:$T$102)</f>
        <v>0</v>
      </c>
      <c r="K99" s="173">
        <f t="shared" si="42"/>
        <v>0</v>
      </c>
      <c r="L99" s="174">
        <f>SUMIF(NİSAN!$S$8:$S$102,B99,NİSAN!$T$8:$T$102)</f>
        <v>0</v>
      </c>
      <c r="M99" s="174">
        <f t="shared" si="43"/>
        <v>0</v>
      </c>
      <c r="N99" s="175">
        <f>SUMIF(MAYIS!$S$8:$S$102,B99,MAYIS!$T$8:$T$102)</f>
        <v>0</v>
      </c>
      <c r="O99" s="175">
        <f t="shared" si="44"/>
        <v>0</v>
      </c>
      <c r="P99" s="176">
        <f>SUMIF(HAZİRAN!$S$8:$S$102,B99,HAZİRAN!$T$8:$T$102)</f>
        <v>0</v>
      </c>
      <c r="Q99" s="176">
        <f t="shared" si="45"/>
        <v>0</v>
      </c>
      <c r="R99" s="177">
        <f>SUMIF(TEMMUZ!$S$8:$S$102,B99,TEMMUZ!$T$8:$T$102)</f>
        <v>0</v>
      </c>
      <c r="S99" s="177">
        <f t="shared" si="46"/>
        <v>0</v>
      </c>
      <c r="T99" s="178">
        <f>SUMIF(AĞUSTOS!$S$8:$S$102,B99,AĞUSTOS!$T$8:$T$102)</f>
        <v>0</v>
      </c>
      <c r="U99" s="178">
        <f t="shared" si="47"/>
        <v>0</v>
      </c>
      <c r="V99" s="179">
        <f>SUMIF(EYLÜL!$S$8:$S$102,B99,EYLÜL!$T$8:$T$102)</f>
        <v>0</v>
      </c>
      <c r="W99" s="179">
        <f t="shared" si="48"/>
        <v>0</v>
      </c>
      <c r="X99" s="180">
        <f>SUMIF(EKİM!$S$8:$S$102,B99,EKİM!$T$8:$T$102)</f>
        <v>0</v>
      </c>
      <c r="Y99" s="180">
        <f t="shared" si="49"/>
        <v>0</v>
      </c>
      <c r="Z99" s="181">
        <f>SUMIF(KASIM!$S$8:$S$102,B99,KASIM!$T$8:$T$102)</f>
        <v>0</v>
      </c>
      <c r="AA99" s="181">
        <f t="shared" si="50"/>
        <v>0</v>
      </c>
      <c r="AB99" s="182">
        <f>SUMIF(ARALIK!$S$8:$S$102,B99,ARALIK!$T$8:$T$102)</f>
        <v>0</v>
      </c>
      <c r="AC99" s="182">
        <f t="shared" si="51"/>
        <v>0</v>
      </c>
      <c r="AD99" s="183"/>
      <c r="AE99" s="134"/>
    </row>
    <row r="100" spans="1:31" x14ac:dyDescent="0.3">
      <c r="A100" s="134"/>
      <c r="B100" s="168" t="str">
        <f>AYARLAR!S61</f>
        <v>Alacak 40</v>
      </c>
      <c r="C100" s="169">
        <f>AYARLAR!U61</f>
        <v>0</v>
      </c>
      <c r="D100" s="170">
        <f>SUMIF(ONCEKIYIL!$S$8:$S$102,B100,ONCEKIYIL!$T$8:$T$102)</f>
        <v>0</v>
      </c>
      <c r="E100" s="170">
        <f t="shared" si="39"/>
        <v>0</v>
      </c>
      <c r="F100" s="171">
        <f>SUMIF(OCAK!$S$8:$S$102,B100,OCAK!$T$8:$T$102)</f>
        <v>0</v>
      </c>
      <c r="G100" s="171">
        <f t="shared" si="40"/>
        <v>0</v>
      </c>
      <c r="H100" s="172">
        <f>SUMIF(ŞUBAT!$S$8:$S$102,B100,ŞUBAT!$T$8:$T$102)</f>
        <v>0</v>
      </c>
      <c r="I100" s="172">
        <f t="shared" si="41"/>
        <v>0</v>
      </c>
      <c r="J100" s="173">
        <f>SUMIF(MART!$S$8:$S$102,B100,MART!$T$8:$T$102)</f>
        <v>0</v>
      </c>
      <c r="K100" s="173">
        <f t="shared" si="42"/>
        <v>0</v>
      </c>
      <c r="L100" s="174">
        <f>SUMIF(NİSAN!$S$8:$S$102,B100,NİSAN!$T$8:$T$102)</f>
        <v>0</v>
      </c>
      <c r="M100" s="174">
        <f t="shared" si="43"/>
        <v>0</v>
      </c>
      <c r="N100" s="175">
        <f>SUMIF(MAYIS!$S$8:$S$102,B100,MAYIS!$T$8:$T$102)</f>
        <v>0</v>
      </c>
      <c r="O100" s="175">
        <f t="shared" si="44"/>
        <v>0</v>
      </c>
      <c r="P100" s="176">
        <f>SUMIF(HAZİRAN!$S$8:$S$102,B100,HAZİRAN!$T$8:$T$102)</f>
        <v>0</v>
      </c>
      <c r="Q100" s="176">
        <f t="shared" si="45"/>
        <v>0</v>
      </c>
      <c r="R100" s="177">
        <f>SUMIF(TEMMUZ!$S$8:$S$102,B100,TEMMUZ!$T$8:$T$102)</f>
        <v>0</v>
      </c>
      <c r="S100" s="177">
        <f t="shared" si="46"/>
        <v>0</v>
      </c>
      <c r="T100" s="178">
        <f>SUMIF(AĞUSTOS!$S$8:$S$102,B100,AĞUSTOS!$T$8:$T$102)</f>
        <v>0</v>
      </c>
      <c r="U100" s="178">
        <f t="shared" si="47"/>
        <v>0</v>
      </c>
      <c r="V100" s="179">
        <f>SUMIF(EYLÜL!$S$8:$S$102,B100,EYLÜL!$T$8:$T$102)</f>
        <v>0</v>
      </c>
      <c r="W100" s="179">
        <f t="shared" si="48"/>
        <v>0</v>
      </c>
      <c r="X100" s="180">
        <f>SUMIF(EKİM!$S$8:$S$102,B100,EKİM!$T$8:$T$102)</f>
        <v>0</v>
      </c>
      <c r="Y100" s="180">
        <f t="shared" si="49"/>
        <v>0</v>
      </c>
      <c r="Z100" s="181">
        <f>SUMIF(KASIM!$S$8:$S$102,B100,KASIM!$T$8:$T$102)</f>
        <v>0</v>
      </c>
      <c r="AA100" s="181">
        <f t="shared" si="50"/>
        <v>0</v>
      </c>
      <c r="AB100" s="182">
        <f>SUMIF(ARALIK!$S$8:$S$102,B100,ARALIK!$T$8:$T$102)</f>
        <v>0</v>
      </c>
      <c r="AC100" s="182">
        <f t="shared" si="51"/>
        <v>0</v>
      </c>
      <c r="AD100" s="183"/>
      <c r="AE100" s="134"/>
    </row>
    <row r="101" spans="1:31" x14ac:dyDescent="0.3">
      <c r="A101" s="134"/>
      <c r="B101" s="168" t="str">
        <f>AYARLAR!S62</f>
        <v>Alacak 41</v>
      </c>
      <c r="C101" s="169">
        <f>AYARLAR!U62</f>
        <v>0</v>
      </c>
      <c r="D101" s="170">
        <f>SUMIF(ONCEKIYIL!$S$8:$S$102,B101,ONCEKIYIL!$T$8:$T$102)</f>
        <v>0</v>
      </c>
      <c r="E101" s="170">
        <f t="shared" si="39"/>
        <v>0</v>
      </c>
      <c r="F101" s="171">
        <f>SUMIF(OCAK!$S$8:$S$102,B101,OCAK!$T$8:$T$102)</f>
        <v>0</v>
      </c>
      <c r="G101" s="171">
        <f t="shared" si="40"/>
        <v>0</v>
      </c>
      <c r="H101" s="172">
        <f>SUMIF(ŞUBAT!$S$8:$S$102,B101,ŞUBAT!$T$8:$T$102)</f>
        <v>0</v>
      </c>
      <c r="I101" s="172">
        <f t="shared" si="41"/>
        <v>0</v>
      </c>
      <c r="J101" s="173">
        <f>SUMIF(MART!$S$8:$S$102,B101,MART!$T$8:$T$102)</f>
        <v>0</v>
      </c>
      <c r="K101" s="173">
        <f t="shared" si="42"/>
        <v>0</v>
      </c>
      <c r="L101" s="174">
        <f>SUMIF(NİSAN!$S$8:$S$102,B101,NİSAN!$T$8:$T$102)</f>
        <v>0</v>
      </c>
      <c r="M101" s="174">
        <f t="shared" si="43"/>
        <v>0</v>
      </c>
      <c r="N101" s="175">
        <f>SUMIF(MAYIS!$S$8:$S$102,B101,MAYIS!$T$8:$T$102)</f>
        <v>0</v>
      </c>
      <c r="O101" s="175">
        <f t="shared" si="44"/>
        <v>0</v>
      </c>
      <c r="P101" s="176">
        <f>SUMIF(HAZİRAN!$S$8:$S$102,B101,HAZİRAN!$T$8:$T$102)</f>
        <v>0</v>
      </c>
      <c r="Q101" s="176">
        <f t="shared" si="45"/>
        <v>0</v>
      </c>
      <c r="R101" s="177">
        <f>SUMIF(TEMMUZ!$S$8:$S$102,B101,TEMMUZ!$T$8:$T$102)</f>
        <v>0</v>
      </c>
      <c r="S101" s="177">
        <f t="shared" si="46"/>
        <v>0</v>
      </c>
      <c r="T101" s="178">
        <f>SUMIF(AĞUSTOS!$S$8:$S$102,B101,AĞUSTOS!$T$8:$T$102)</f>
        <v>0</v>
      </c>
      <c r="U101" s="178">
        <f t="shared" si="47"/>
        <v>0</v>
      </c>
      <c r="V101" s="179">
        <f>SUMIF(EYLÜL!$S$8:$S$102,B101,EYLÜL!$T$8:$T$102)</f>
        <v>0</v>
      </c>
      <c r="W101" s="179">
        <f t="shared" si="48"/>
        <v>0</v>
      </c>
      <c r="X101" s="180">
        <f>SUMIF(EKİM!$S$8:$S$102,B101,EKİM!$T$8:$T$102)</f>
        <v>0</v>
      </c>
      <c r="Y101" s="180">
        <f t="shared" si="49"/>
        <v>0</v>
      </c>
      <c r="Z101" s="181">
        <f>SUMIF(KASIM!$S$8:$S$102,B101,KASIM!$T$8:$T$102)</f>
        <v>0</v>
      </c>
      <c r="AA101" s="181">
        <f t="shared" si="50"/>
        <v>0</v>
      </c>
      <c r="AB101" s="182">
        <f>SUMIF(ARALIK!$S$8:$S$102,B101,ARALIK!$T$8:$T$102)</f>
        <v>0</v>
      </c>
      <c r="AC101" s="182">
        <f t="shared" si="51"/>
        <v>0</v>
      </c>
      <c r="AD101" s="183"/>
      <c r="AE101" s="134"/>
    </row>
    <row r="102" spans="1:31" x14ac:dyDescent="0.3">
      <c r="A102" s="134"/>
      <c r="B102" s="168" t="str">
        <f>AYARLAR!S63</f>
        <v>Alacak 42</v>
      </c>
      <c r="C102" s="169">
        <f>AYARLAR!U63</f>
        <v>0</v>
      </c>
      <c r="D102" s="170">
        <f>SUMIF(ONCEKIYIL!$S$8:$S$102,B102,ONCEKIYIL!$T$8:$T$102)</f>
        <v>0</v>
      </c>
      <c r="E102" s="170">
        <f t="shared" si="39"/>
        <v>0</v>
      </c>
      <c r="F102" s="171">
        <f>SUMIF(OCAK!$S$8:$S$102,B102,OCAK!$T$8:$T$102)</f>
        <v>0</v>
      </c>
      <c r="G102" s="171">
        <f t="shared" si="40"/>
        <v>0</v>
      </c>
      <c r="H102" s="172">
        <f>SUMIF(ŞUBAT!$S$8:$S$102,B102,ŞUBAT!$T$8:$T$102)</f>
        <v>0</v>
      </c>
      <c r="I102" s="172">
        <f t="shared" si="41"/>
        <v>0</v>
      </c>
      <c r="J102" s="173">
        <f>SUMIF(MART!$S$8:$S$102,B102,MART!$T$8:$T$102)</f>
        <v>0</v>
      </c>
      <c r="K102" s="173">
        <f t="shared" si="42"/>
        <v>0</v>
      </c>
      <c r="L102" s="174">
        <f>SUMIF(NİSAN!$S$8:$S$102,B102,NİSAN!$T$8:$T$102)</f>
        <v>0</v>
      </c>
      <c r="M102" s="174">
        <f t="shared" si="43"/>
        <v>0</v>
      </c>
      <c r="N102" s="175">
        <f>SUMIF(MAYIS!$S$8:$S$102,B102,MAYIS!$T$8:$T$102)</f>
        <v>0</v>
      </c>
      <c r="O102" s="175">
        <f t="shared" si="44"/>
        <v>0</v>
      </c>
      <c r="P102" s="176">
        <f>SUMIF(HAZİRAN!$S$8:$S$102,B102,HAZİRAN!$T$8:$T$102)</f>
        <v>0</v>
      </c>
      <c r="Q102" s="176">
        <f t="shared" si="45"/>
        <v>0</v>
      </c>
      <c r="R102" s="177">
        <f>SUMIF(TEMMUZ!$S$8:$S$102,B102,TEMMUZ!$T$8:$T$102)</f>
        <v>0</v>
      </c>
      <c r="S102" s="177">
        <f t="shared" si="46"/>
        <v>0</v>
      </c>
      <c r="T102" s="178">
        <f>SUMIF(AĞUSTOS!$S$8:$S$102,B102,AĞUSTOS!$T$8:$T$102)</f>
        <v>0</v>
      </c>
      <c r="U102" s="178">
        <f t="shared" si="47"/>
        <v>0</v>
      </c>
      <c r="V102" s="179">
        <f>SUMIF(EYLÜL!$S$8:$S$102,B102,EYLÜL!$T$8:$T$102)</f>
        <v>0</v>
      </c>
      <c r="W102" s="179">
        <f t="shared" si="48"/>
        <v>0</v>
      </c>
      <c r="X102" s="180">
        <f>SUMIF(EKİM!$S$8:$S$102,B102,EKİM!$T$8:$T$102)</f>
        <v>0</v>
      </c>
      <c r="Y102" s="180">
        <f t="shared" si="49"/>
        <v>0</v>
      </c>
      <c r="Z102" s="181">
        <f>SUMIF(KASIM!$S$8:$S$102,B102,KASIM!$T$8:$T$102)</f>
        <v>0</v>
      </c>
      <c r="AA102" s="181">
        <f t="shared" si="50"/>
        <v>0</v>
      </c>
      <c r="AB102" s="182">
        <f>SUMIF(ARALIK!$S$8:$S$102,B102,ARALIK!$T$8:$T$102)</f>
        <v>0</v>
      </c>
      <c r="AC102" s="182">
        <f t="shared" si="51"/>
        <v>0</v>
      </c>
      <c r="AD102" s="183"/>
      <c r="AE102" s="134"/>
    </row>
    <row r="103" spans="1:31" x14ac:dyDescent="0.3">
      <c r="A103" s="134"/>
      <c r="B103" s="168" t="str">
        <f>AYARLAR!S64</f>
        <v>Alacak 43</v>
      </c>
      <c r="C103" s="169">
        <f>AYARLAR!U64</f>
        <v>0</v>
      </c>
      <c r="D103" s="170">
        <f>SUMIF(ONCEKIYIL!$S$8:$S$102,B103,ONCEKIYIL!$T$8:$T$102)</f>
        <v>0</v>
      </c>
      <c r="E103" s="170">
        <f t="shared" si="39"/>
        <v>0</v>
      </c>
      <c r="F103" s="171">
        <f>SUMIF(OCAK!$S$8:$S$102,B103,OCAK!$T$8:$T$102)</f>
        <v>0</v>
      </c>
      <c r="G103" s="171">
        <f t="shared" si="40"/>
        <v>0</v>
      </c>
      <c r="H103" s="172">
        <f>SUMIF(ŞUBAT!$S$8:$S$102,B103,ŞUBAT!$T$8:$T$102)</f>
        <v>0</v>
      </c>
      <c r="I103" s="172">
        <f t="shared" si="41"/>
        <v>0</v>
      </c>
      <c r="J103" s="173">
        <f>SUMIF(MART!$S$8:$S$102,B103,MART!$T$8:$T$102)</f>
        <v>0</v>
      </c>
      <c r="K103" s="173">
        <f t="shared" si="42"/>
        <v>0</v>
      </c>
      <c r="L103" s="174">
        <f>SUMIF(NİSAN!$S$8:$S$102,B103,NİSAN!$T$8:$T$102)</f>
        <v>0</v>
      </c>
      <c r="M103" s="174">
        <f t="shared" si="43"/>
        <v>0</v>
      </c>
      <c r="N103" s="175">
        <f>SUMIF(MAYIS!$S$8:$S$102,B103,MAYIS!$T$8:$T$102)</f>
        <v>0</v>
      </c>
      <c r="O103" s="175">
        <f t="shared" si="44"/>
        <v>0</v>
      </c>
      <c r="P103" s="176">
        <f>SUMIF(HAZİRAN!$S$8:$S$102,B103,HAZİRAN!$T$8:$T$102)</f>
        <v>0</v>
      </c>
      <c r="Q103" s="176">
        <f t="shared" si="45"/>
        <v>0</v>
      </c>
      <c r="R103" s="177">
        <f>SUMIF(TEMMUZ!$S$8:$S$102,B103,TEMMUZ!$T$8:$T$102)</f>
        <v>0</v>
      </c>
      <c r="S103" s="177">
        <f t="shared" si="46"/>
        <v>0</v>
      </c>
      <c r="T103" s="178">
        <f>SUMIF(AĞUSTOS!$S$8:$S$102,B103,AĞUSTOS!$T$8:$T$102)</f>
        <v>0</v>
      </c>
      <c r="U103" s="178">
        <f t="shared" si="47"/>
        <v>0</v>
      </c>
      <c r="V103" s="179">
        <f>SUMIF(EYLÜL!$S$8:$S$102,B103,EYLÜL!$T$8:$T$102)</f>
        <v>0</v>
      </c>
      <c r="W103" s="179">
        <f t="shared" si="48"/>
        <v>0</v>
      </c>
      <c r="X103" s="180">
        <f>SUMIF(EKİM!$S$8:$S$102,B103,EKİM!$T$8:$T$102)</f>
        <v>0</v>
      </c>
      <c r="Y103" s="180">
        <f t="shared" si="49"/>
        <v>0</v>
      </c>
      <c r="Z103" s="181">
        <f>SUMIF(KASIM!$S$8:$S$102,B103,KASIM!$T$8:$T$102)</f>
        <v>0</v>
      </c>
      <c r="AA103" s="181">
        <f t="shared" si="50"/>
        <v>0</v>
      </c>
      <c r="AB103" s="182">
        <f>SUMIF(ARALIK!$S$8:$S$102,B103,ARALIK!$T$8:$T$102)</f>
        <v>0</v>
      </c>
      <c r="AC103" s="182">
        <f t="shared" si="51"/>
        <v>0</v>
      </c>
      <c r="AD103" s="183"/>
      <c r="AE103" s="134"/>
    </row>
    <row r="104" spans="1:31" x14ac:dyDescent="0.3">
      <c r="A104" s="134"/>
      <c r="B104" s="168" t="str">
        <f>AYARLAR!S65</f>
        <v>Alacak 44</v>
      </c>
      <c r="C104" s="169">
        <f>AYARLAR!U65</f>
        <v>0</v>
      </c>
      <c r="D104" s="170">
        <f>SUMIF(ONCEKIYIL!$S$8:$S$102,B104,ONCEKIYIL!$T$8:$T$102)</f>
        <v>0</v>
      </c>
      <c r="E104" s="170">
        <f t="shared" si="39"/>
        <v>0</v>
      </c>
      <c r="F104" s="171">
        <f>SUMIF(OCAK!$S$8:$S$102,B104,OCAK!$T$8:$T$102)</f>
        <v>0</v>
      </c>
      <c r="G104" s="171">
        <f t="shared" si="40"/>
        <v>0</v>
      </c>
      <c r="H104" s="172">
        <f>SUMIF(ŞUBAT!$S$8:$S$102,B104,ŞUBAT!$T$8:$T$102)</f>
        <v>0</v>
      </c>
      <c r="I104" s="172">
        <f t="shared" si="41"/>
        <v>0</v>
      </c>
      <c r="J104" s="173">
        <f>SUMIF(MART!$S$8:$S$102,B104,MART!$T$8:$T$102)</f>
        <v>0</v>
      </c>
      <c r="K104" s="173">
        <f t="shared" si="42"/>
        <v>0</v>
      </c>
      <c r="L104" s="174">
        <f>SUMIF(NİSAN!$S$8:$S$102,B104,NİSAN!$T$8:$T$102)</f>
        <v>0</v>
      </c>
      <c r="M104" s="174">
        <f t="shared" si="43"/>
        <v>0</v>
      </c>
      <c r="N104" s="175">
        <f>SUMIF(MAYIS!$S$8:$S$102,B104,MAYIS!$T$8:$T$102)</f>
        <v>0</v>
      </c>
      <c r="O104" s="175">
        <f t="shared" si="44"/>
        <v>0</v>
      </c>
      <c r="P104" s="176">
        <f>SUMIF(HAZİRAN!$S$8:$S$102,B104,HAZİRAN!$T$8:$T$102)</f>
        <v>0</v>
      </c>
      <c r="Q104" s="176">
        <f t="shared" si="45"/>
        <v>0</v>
      </c>
      <c r="R104" s="177">
        <f>SUMIF(TEMMUZ!$S$8:$S$102,B104,TEMMUZ!$T$8:$T$102)</f>
        <v>0</v>
      </c>
      <c r="S104" s="177">
        <f t="shared" si="46"/>
        <v>0</v>
      </c>
      <c r="T104" s="178">
        <f>SUMIF(AĞUSTOS!$S$8:$S$102,B104,AĞUSTOS!$T$8:$T$102)</f>
        <v>0</v>
      </c>
      <c r="U104" s="178">
        <f t="shared" si="47"/>
        <v>0</v>
      </c>
      <c r="V104" s="179">
        <f>SUMIF(EYLÜL!$S$8:$S$102,B104,EYLÜL!$T$8:$T$102)</f>
        <v>0</v>
      </c>
      <c r="W104" s="179">
        <f t="shared" si="48"/>
        <v>0</v>
      </c>
      <c r="X104" s="180">
        <f>SUMIF(EKİM!$S$8:$S$102,B104,EKİM!$T$8:$T$102)</f>
        <v>0</v>
      </c>
      <c r="Y104" s="180">
        <f t="shared" si="49"/>
        <v>0</v>
      </c>
      <c r="Z104" s="181">
        <f>SUMIF(KASIM!$S$8:$S$102,B104,KASIM!$T$8:$T$102)</f>
        <v>0</v>
      </c>
      <c r="AA104" s="181">
        <f t="shared" si="50"/>
        <v>0</v>
      </c>
      <c r="AB104" s="182">
        <f>SUMIF(ARALIK!$S$8:$S$102,B104,ARALIK!$T$8:$T$102)</f>
        <v>0</v>
      </c>
      <c r="AC104" s="182">
        <f t="shared" si="51"/>
        <v>0</v>
      </c>
      <c r="AD104" s="183"/>
      <c r="AE104" s="134"/>
    </row>
    <row r="105" spans="1:31" x14ac:dyDescent="0.3">
      <c r="A105" s="134"/>
      <c r="B105" s="168" t="str">
        <f>AYARLAR!S66</f>
        <v>Alacak 45</v>
      </c>
      <c r="C105" s="169">
        <f>AYARLAR!U66</f>
        <v>0</v>
      </c>
      <c r="D105" s="170">
        <f>SUMIF(ONCEKIYIL!$S$8:$S$102,B105,ONCEKIYIL!$T$8:$T$102)</f>
        <v>0</v>
      </c>
      <c r="E105" s="170">
        <f t="shared" si="39"/>
        <v>0</v>
      </c>
      <c r="F105" s="171">
        <f>SUMIF(OCAK!$S$8:$S$102,B105,OCAK!$T$8:$T$102)</f>
        <v>0</v>
      </c>
      <c r="G105" s="171">
        <f t="shared" si="40"/>
        <v>0</v>
      </c>
      <c r="H105" s="172">
        <f>SUMIF(ŞUBAT!$S$8:$S$102,B105,ŞUBAT!$T$8:$T$102)</f>
        <v>0</v>
      </c>
      <c r="I105" s="172">
        <f t="shared" si="41"/>
        <v>0</v>
      </c>
      <c r="J105" s="173">
        <f>SUMIF(MART!$S$8:$S$102,B105,MART!$T$8:$T$102)</f>
        <v>0</v>
      </c>
      <c r="K105" s="173">
        <f t="shared" si="42"/>
        <v>0</v>
      </c>
      <c r="L105" s="174">
        <f>SUMIF(NİSAN!$S$8:$S$102,B105,NİSAN!$T$8:$T$102)</f>
        <v>0</v>
      </c>
      <c r="M105" s="174">
        <f t="shared" si="43"/>
        <v>0</v>
      </c>
      <c r="N105" s="175">
        <f>SUMIF(MAYIS!$S$8:$S$102,B105,MAYIS!$T$8:$T$102)</f>
        <v>0</v>
      </c>
      <c r="O105" s="175">
        <f t="shared" si="44"/>
        <v>0</v>
      </c>
      <c r="P105" s="176">
        <f>SUMIF(HAZİRAN!$S$8:$S$102,B105,HAZİRAN!$T$8:$T$102)</f>
        <v>0</v>
      </c>
      <c r="Q105" s="176">
        <f t="shared" si="45"/>
        <v>0</v>
      </c>
      <c r="R105" s="177">
        <f>SUMIF(TEMMUZ!$S$8:$S$102,B105,TEMMUZ!$T$8:$T$102)</f>
        <v>0</v>
      </c>
      <c r="S105" s="177">
        <f t="shared" si="46"/>
        <v>0</v>
      </c>
      <c r="T105" s="178">
        <f>SUMIF(AĞUSTOS!$S$8:$S$102,B105,AĞUSTOS!$T$8:$T$102)</f>
        <v>0</v>
      </c>
      <c r="U105" s="178">
        <f t="shared" si="47"/>
        <v>0</v>
      </c>
      <c r="V105" s="179">
        <f>SUMIF(EYLÜL!$S$8:$S$102,B105,EYLÜL!$T$8:$T$102)</f>
        <v>0</v>
      </c>
      <c r="W105" s="179">
        <f t="shared" si="48"/>
        <v>0</v>
      </c>
      <c r="X105" s="180">
        <f>SUMIF(EKİM!$S$8:$S$102,B105,EKİM!$T$8:$T$102)</f>
        <v>0</v>
      </c>
      <c r="Y105" s="180">
        <f t="shared" si="49"/>
        <v>0</v>
      </c>
      <c r="Z105" s="181">
        <f>SUMIF(KASIM!$S$8:$S$102,B105,KASIM!$T$8:$T$102)</f>
        <v>0</v>
      </c>
      <c r="AA105" s="181">
        <f t="shared" si="50"/>
        <v>0</v>
      </c>
      <c r="AB105" s="182">
        <f>SUMIF(ARALIK!$S$8:$S$102,B105,ARALIK!$T$8:$T$102)</f>
        <v>0</v>
      </c>
      <c r="AC105" s="182">
        <f t="shared" si="51"/>
        <v>0</v>
      </c>
      <c r="AD105" s="183"/>
      <c r="AE105" s="134"/>
    </row>
    <row r="106" spans="1:31" x14ac:dyDescent="0.3">
      <c r="A106" s="134"/>
      <c r="B106" s="168" t="str">
        <f>AYARLAR!S67</f>
        <v>Alacak 46</v>
      </c>
      <c r="C106" s="169">
        <f>AYARLAR!U67</f>
        <v>0</v>
      </c>
      <c r="D106" s="170">
        <f>SUMIF(ONCEKIYIL!$S$8:$S$102,B106,ONCEKIYIL!$T$8:$T$102)</f>
        <v>0</v>
      </c>
      <c r="E106" s="170">
        <f t="shared" si="39"/>
        <v>0</v>
      </c>
      <c r="F106" s="171">
        <f>SUMIF(OCAK!$S$8:$S$102,B106,OCAK!$T$8:$T$102)</f>
        <v>0</v>
      </c>
      <c r="G106" s="171">
        <f t="shared" si="40"/>
        <v>0</v>
      </c>
      <c r="H106" s="172">
        <f>SUMIF(ŞUBAT!$S$8:$S$102,B106,ŞUBAT!$T$8:$T$102)</f>
        <v>0</v>
      </c>
      <c r="I106" s="172">
        <f t="shared" si="41"/>
        <v>0</v>
      </c>
      <c r="J106" s="173">
        <f>SUMIF(MART!$S$8:$S$102,B106,MART!$T$8:$T$102)</f>
        <v>0</v>
      </c>
      <c r="K106" s="173">
        <f t="shared" si="42"/>
        <v>0</v>
      </c>
      <c r="L106" s="174">
        <f>SUMIF(NİSAN!$S$8:$S$102,B106,NİSAN!$T$8:$T$102)</f>
        <v>0</v>
      </c>
      <c r="M106" s="174">
        <f t="shared" si="43"/>
        <v>0</v>
      </c>
      <c r="N106" s="175">
        <f>SUMIF(MAYIS!$S$8:$S$102,B106,MAYIS!$T$8:$T$102)</f>
        <v>0</v>
      </c>
      <c r="O106" s="175">
        <f t="shared" si="44"/>
        <v>0</v>
      </c>
      <c r="P106" s="176">
        <f>SUMIF(HAZİRAN!$S$8:$S$102,B106,HAZİRAN!$T$8:$T$102)</f>
        <v>0</v>
      </c>
      <c r="Q106" s="176">
        <f t="shared" si="45"/>
        <v>0</v>
      </c>
      <c r="R106" s="177">
        <f>SUMIF(TEMMUZ!$S$8:$S$102,B106,TEMMUZ!$T$8:$T$102)</f>
        <v>0</v>
      </c>
      <c r="S106" s="177">
        <f t="shared" si="46"/>
        <v>0</v>
      </c>
      <c r="T106" s="178">
        <f>SUMIF(AĞUSTOS!$S$8:$S$102,B106,AĞUSTOS!$T$8:$T$102)</f>
        <v>0</v>
      </c>
      <c r="U106" s="178">
        <f t="shared" si="47"/>
        <v>0</v>
      </c>
      <c r="V106" s="179">
        <f>SUMIF(EYLÜL!$S$8:$S$102,B106,EYLÜL!$T$8:$T$102)</f>
        <v>0</v>
      </c>
      <c r="W106" s="179">
        <f t="shared" si="48"/>
        <v>0</v>
      </c>
      <c r="X106" s="180">
        <f>SUMIF(EKİM!$S$8:$S$102,B106,EKİM!$T$8:$T$102)</f>
        <v>0</v>
      </c>
      <c r="Y106" s="180">
        <f t="shared" si="49"/>
        <v>0</v>
      </c>
      <c r="Z106" s="181">
        <f>SUMIF(KASIM!$S$8:$S$102,B106,KASIM!$T$8:$T$102)</f>
        <v>0</v>
      </c>
      <c r="AA106" s="181">
        <f t="shared" si="50"/>
        <v>0</v>
      </c>
      <c r="AB106" s="182">
        <f>SUMIF(ARALIK!$S$8:$S$102,B106,ARALIK!$T$8:$T$102)</f>
        <v>0</v>
      </c>
      <c r="AC106" s="182">
        <f t="shared" si="51"/>
        <v>0</v>
      </c>
      <c r="AD106" s="183"/>
      <c r="AE106" s="134"/>
    </row>
    <row r="107" spans="1:31" x14ac:dyDescent="0.3">
      <c r="A107" s="134"/>
      <c r="B107" s="168" t="str">
        <f>AYARLAR!S68</f>
        <v>Alacak 47</v>
      </c>
      <c r="C107" s="169">
        <f>AYARLAR!U68</f>
        <v>0</v>
      </c>
      <c r="D107" s="170">
        <f>SUMIF(ONCEKIYIL!$S$8:$S$102,B107,ONCEKIYIL!$T$8:$T$102)</f>
        <v>0</v>
      </c>
      <c r="E107" s="170">
        <f t="shared" si="39"/>
        <v>0</v>
      </c>
      <c r="F107" s="171">
        <f>SUMIF(OCAK!$S$8:$S$102,B107,OCAK!$T$8:$T$102)</f>
        <v>0</v>
      </c>
      <c r="G107" s="171">
        <f t="shared" si="40"/>
        <v>0</v>
      </c>
      <c r="H107" s="172">
        <f>SUMIF(ŞUBAT!$S$8:$S$102,B107,ŞUBAT!$T$8:$T$102)</f>
        <v>0</v>
      </c>
      <c r="I107" s="172">
        <f t="shared" si="41"/>
        <v>0</v>
      </c>
      <c r="J107" s="173">
        <f>SUMIF(MART!$S$8:$S$102,B107,MART!$T$8:$T$102)</f>
        <v>0</v>
      </c>
      <c r="K107" s="173">
        <f t="shared" si="42"/>
        <v>0</v>
      </c>
      <c r="L107" s="174">
        <f>SUMIF(NİSAN!$S$8:$S$102,B107,NİSAN!$T$8:$T$102)</f>
        <v>0</v>
      </c>
      <c r="M107" s="174">
        <f t="shared" si="43"/>
        <v>0</v>
      </c>
      <c r="N107" s="175">
        <f>SUMIF(MAYIS!$S$8:$S$102,B107,MAYIS!$T$8:$T$102)</f>
        <v>0</v>
      </c>
      <c r="O107" s="175">
        <f t="shared" si="44"/>
        <v>0</v>
      </c>
      <c r="P107" s="176">
        <f>SUMIF(HAZİRAN!$S$8:$S$102,B107,HAZİRAN!$T$8:$T$102)</f>
        <v>0</v>
      </c>
      <c r="Q107" s="176">
        <f t="shared" si="45"/>
        <v>0</v>
      </c>
      <c r="R107" s="177">
        <f>SUMIF(TEMMUZ!$S$8:$S$102,B107,TEMMUZ!$T$8:$T$102)</f>
        <v>0</v>
      </c>
      <c r="S107" s="177">
        <f t="shared" si="46"/>
        <v>0</v>
      </c>
      <c r="T107" s="178">
        <f>SUMIF(AĞUSTOS!$S$8:$S$102,B107,AĞUSTOS!$T$8:$T$102)</f>
        <v>0</v>
      </c>
      <c r="U107" s="178">
        <f t="shared" si="47"/>
        <v>0</v>
      </c>
      <c r="V107" s="179">
        <f>SUMIF(EYLÜL!$S$8:$S$102,B107,EYLÜL!$T$8:$T$102)</f>
        <v>0</v>
      </c>
      <c r="W107" s="179">
        <f t="shared" si="48"/>
        <v>0</v>
      </c>
      <c r="X107" s="180">
        <f>SUMIF(EKİM!$S$8:$S$102,B107,EKİM!$T$8:$T$102)</f>
        <v>0</v>
      </c>
      <c r="Y107" s="180">
        <f t="shared" si="49"/>
        <v>0</v>
      </c>
      <c r="Z107" s="181">
        <f>SUMIF(KASIM!$S$8:$S$102,B107,KASIM!$T$8:$T$102)</f>
        <v>0</v>
      </c>
      <c r="AA107" s="181">
        <f t="shared" si="50"/>
        <v>0</v>
      </c>
      <c r="AB107" s="182">
        <f>SUMIF(ARALIK!$S$8:$S$102,B107,ARALIK!$T$8:$T$102)</f>
        <v>0</v>
      </c>
      <c r="AC107" s="182">
        <f t="shared" si="51"/>
        <v>0</v>
      </c>
      <c r="AD107" s="183"/>
      <c r="AE107" s="134"/>
    </row>
    <row r="108" spans="1:31" x14ac:dyDescent="0.3">
      <c r="A108" s="134"/>
      <c r="B108" s="168" t="str">
        <f>AYARLAR!S69</f>
        <v>Alacak 48</v>
      </c>
      <c r="C108" s="169">
        <f>AYARLAR!U69</f>
        <v>0</v>
      </c>
      <c r="D108" s="170">
        <f>SUMIF(ONCEKIYIL!$S$8:$S$102,B108,ONCEKIYIL!$T$8:$T$102)</f>
        <v>0</v>
      </c>
      <c r="E108" s="170">
        <f t="shared" si="39"/>
        <v>0</v>
      </c>
      <c r="F108" s="171">
        <f>SUMIF(OCAK!$S$8:$S$102,B108,OCAK!$T$8:$T$102)</f>
        <v>0</v>
      </c>
      <c r="G108" s="171">
        <f t="shared" si="40"/>
        <v>0</v>
      </c>
      <c r="H108" s="172">
        <f>SUMIF(ŞUBAT!$S$8:$S$102,B108,ŞUBAT!$T$8:$T$102)</f>
        <v>0</v>
      </c>
      <c r="I108" s="172">
        <f t="shared" si="41"/>
        <v>0</v>
      </c>
      <c r="J108" s="173">
        <f>SUMIF(MART!$S$8:$S$102,B108,MART!$T$8:$T$102)</f>
        <v>0</v>
      </c>
      <c r="K108" s="173">
        <f t="shared" si="42"/>
        <v>0</v>
      </c>
      <c r="L108" s="174">
        <f>SUMIF(NİSAN!$S$8:$S$102,B108,NİSAN!$T$8:$T$102)</f>
        <v>0</v>
      </c>
      <c r="M108" s="174">
        <f t="shared" si="43"/>
        <v>0</v>
      </c>
      <c r="N108" s="175">
        <f>SUMIF(MAYIS!$S$8:$S$102,B108,MAYIS!$T$8:$T$102)</f>
        <v>0</v>
      </c>
      <c r="O108" s="175">
        <f t="shared" si="44"/>
        <v>0</v>
      </c>
      <c r="P108" s="176">
        <f>SUMIF(HAZİRAN!$S$8:$S$102,B108,HAZİRAN!$T$8:$T$102)</f>
        <v>0</v>
      </c>
      <c r="Q108" s="176">
        <f t="shared" si="45"/>
        <v>0</v>
      </c>
      <c r="R108" s="177">
        <f>SUMIF(TEMMUZ!$S$8:$S$102,B108,TEMMUZ!$T$8:$T$102)</f>
        <v>0</v>
      </c>
      <c r="S108" s="177">
        <f t="shared" si="46"/>
        <v>0</v>
      </c>
      <c r="T108" s="178">
        <f>SUMIF(AĞUSTOS!$S$8:$S$102,B108,AĞUSTOS!$T$8:$T$102)</f>
        <v>0</v>
      </c>
      <c r="U108" s="178">
        <f t="shared" si="47"/>
        <v>0</v>
      </c>
      <c r="V108" s="179">
        <f>SUMIF(EYLÜL!$S$8:$S$102,B108,EYLÜL!$T$8:$T$102)</f>
        <v>0</v>
      </c>
      <c r="W108" s="179">
        <f t="shared" si="48"/>
        <v>0</v>
      </c>
      <c r="X108" s="180">
        <f>SUMIF(EKİM!$S$8:$S$102,B108,EKİM!$T$8:$T$102)</f>
        <v>0</v>
      </c>
      <c r="Y108" s="180">
        <f t="shared" si="49"/>
        <v>0</v>
      </c>
      <c r="Z108" s="181">
        <f>SUMIF(KASIM!$S$8:$S$102,B108,KASIM!$T$8:$T$102)</f>
        <v>0</v>
      </c>
      <c r="AA108" s="181">
        <f t="shared" si="50"/>
        <v>0</v>
      </c>
      <c r="AB108" s="182">
        <f>SUMIF(ARALIK!$S$8:$S$102,B108,ARALIK!$T$8:$T$102)</f>
        <v>0</v>
      </c>
      <c r="AC108" s="182">
        <f t="shared" si="51"/>
        <v>0</v>
      </c>
      <c r="AD108" s="183"/>
      <c r="AE108" s="134"/>
    </row>
    <row r="109" spans="1:31" x14ac:dyDescent="0.3">
      <c r="A109" s="134"/>
      <c r="B109" s="168" t="str">
        <f>AYARLAR!S70</f>
        <v>Alacak 49</v>
      </c>
      <c r="C109" s="169">
        <f>AYARLAR!U70</f>
        <v>0</v>
      </c>
      <c r="D109" s="170">
        <f>SUMIF(ONCEKIYIL!$S$8:$S$102,B109,ONCEKIYIL!$T$8:$T$102)</f>
        <v>0</v>
      </c>
      <c r="E109" s="170">
        <f t="shared" si="39"/>
        <v>0</v>
      </c>
      <c r="F109" s="171">
        <f>SUMIF(OCAK!$S$8:$S$102,B109,OCAK!$T$8:$T$102)</f>
        <v>0</v>
      </c>
      <c r="G109" s="171">
        <f t="shared" si="40"/>
        <v>0</v>
      </c>
      <c r="H109" s="172">
        <f>SUMIF(ŞUBAT!$S$8:$S$102,B109,ŞUBAT!$T$8:$T$102)</f>
        <v>0</v>
      </c>
      <c r="I109" s="172">
        <f t="shared" si="41"/>
        <v>0</v>
      </c>
      <c r="J109" s="173">
        <f>SUMIF(MART!$S$8:$S$102,B109,MART!$T$8:$T$102)</f>
        <v>0</v>
      </c>
      <c r="K109" s="173">
        <f t="shared" si="42"/>
        <v>0</v>
      </c>
      <c r="L109" s="174">
        <f>SUMIF(NİSAN!$S$8:$S$102,B109,NİSAN!$T$8:$T$102)</f>
        <v>0</v>
      </c>
      <c r="M109" s="174">
        <f t="shared" si="43"/>
        <v>0</v>
      </c>
      <c r="N109" s="175">
        <f>SUMIF(MAYIS!$S$8:$S$102,B109,MAYIS!$T$8:$T$102)</f>
        <v>0</v>
      </c>
      <c r="O109" s="175">
        <f t="shared" si="44"/>
        <v>0</v>
      </c>
      <c r="P109" s="176">
        <f>SUMIF(HAZİRAN!$S$8:$S$102,B109,HAZİRAN!$T$8:$T$102)</f>
        <v>0</v>
      </c>
      <c r="Q109" s="176">
        <f t="shared" si="45"/>
        <v>0</v>
      </c>
      <c r="R109" s="177">
        <f>SUMIF(TEMMUZ!$S$8:$S$102,B109,TEMMUZ!$T$8:$T$102)</f>
        <v>0</v>
      </c>
      <c r="S109" s="177">
        <f t="shared" si="46"/>
        <v>0</v>
      </c>
      <c r="T109" s="178">
        <f>SUMIF(AĞUSTOS!$S$8:$S$102,B109,AĞUSTOS!$T$8:$T$102)</f>
        <v>0</v>
      </c>
      <c r="U109" s="178">
        <f t="shared" si="47"/>
        <v>0</v>
      </c>
      <c r="V109" s="179">
        <f>SUMIF(EYLÜL!$S$8:$S$102,B109,EYLÜL!$T$8:$T$102)</f>
        <v>0</v>
      </c>
      <c r="W109" s="179">
        <f t="shared" si="48"/>
        <v>0</v>
      </c>
      <c r="X109" s="180">
        <f>SUMIF(EKİM!$S$8:$S$102,B109,EKİM!$T$8:$T$102)</f>
        <v>0</v>
      </c>
      <c r="Y109" s="180">
        <f t="shared" si="49"/>
        <v>0</v>
      </c>
      <c r="Z109" s="181">
        <f>SUMIF(KASIM!$S$8:$S$102,B109,KASIM!$T$8:$T$102)</f>
        <v>0</v>
      </c>
      <c r="AA109" s="181">
        <f t="shared" si="50"/>
        <v>0</v>
      </c>
      <c r="AB109" s="182">
        <f>SUMIF(ARALIK!$S$8:$S$102,B109,ARALIK!$T$8:$T$102)</f>
        <v>0</v>
      </c>
      <c r="AC109" s="182">
        <f t="shared" si="51"/>
        <v>0</v>
      </c>
      <c r="AD109" s="183"/>
      <c r="AE109" s="134"/>
    </row>
    <row r="110" spans="1:31" x14ac:dyDescent="0.3">
      <c r="A110" s="134"/>
      <c r="B110" s="168" t="str">
        <f>AYARLAR!S71</f>
        <v>Alacak 50</v>
      </c>
      <c r="C110" s="169">
        <f>AYARLAR!U71</f>
        <v>0</v>
      </c>
      <c r="D110" s="170">
        <f>SUMIF(ONCEKIYIL!$S$8:$S$102,B110,ONCEKIYIL!$T$8:$T$102)</f>
        <v>0</v>
      </c>
      <c r="E110" s="170">
        <f t="shared" si="39"/>
        <v>0</v>
      </c>
      <c r="F110" s="171">
        <f>SUMIF(OCAK!$S$8:$S$102,B110,OCAK!$T$8:$T$102)</f>
        <v>0</v>
      </c>
      <c r="G110" s="171">
        <f t="shared" si="40"/>
        <v>0</v>
      </c>
      <c r="H110" s="172">
        <f>SUMIF(ŞUBAT!$S$8:$S$102,B110,ŞUBAT!$T$8:$T$102)</f>
        <v>0</v>
      </c>
      <c r="I110" s="172">
        <f t="shared" si="41"/>
        <v>0</v>
      </c>
      <c r="J110" s="173">
        <f>SUMIF(MART!$S$8:$S$102,B110,MART!$T$8:$T$102)</f>
        <v>0</v>
      </c>
      <c r="K110" s="173">
        <f t="shared" si="42"/>
        <v>0</v>
      </c>
      <c r="L110" s="174">
        <f>SUMIF(NİSAN!$S$8:$S$102,B110,NİSAN!$T$8:$T$102)</f>
        <v>0</v>
      </c>
      <c r="M110" s="174">
        <f t="shared" si="43"/>
        <v>0</v>
      </c>
      <c r="N110" s="175">
        <f>SUMIF(MAYIS!$S$8:$S$102,B110,MAYIS!$T$8:$T$102)</f>
        <v>0</v>
      </c>
      <c r="O110" s="175">
        <f t="shared" si="44"/>
        <v>0</v>
      </c>
      <c r="P110" s="176">
        <f>SUMIF(HAZİRAN!$S$8:$S$102,B110,HAZİRAN!$T$8:$T$102)</f>
        <v>0</v>
      </c>
      <c r="Q110" s="176">
        <f t="shared" si="45"/>
        <v>0</v>
      </c>
      <c r="R110" s="177">
        <f>SUMIF(TEMMUZ!$S$8:$S$102,B110,TEMMUZ!$T$8:$T$102)</f>
        <v>0</v>
      </c>
      <c r="S110" s="177">
        <f t="shared" si="46"/>
        <v>0</v>
      </c>
      <c r="T110" s="178">
        <f>SUMIF(AĞUSTOS!$S$8:$S$102,B110,AĞUSTOS!$T$8:$T$102)</f>
        <v>0</v>
      </c>
      <c r="U110" s="178">
        <f t="shared" si="47"/>
        <v>0</v>
      </c>
      <c r="V110" s="179">
        <f>SUMIF(EYLÜL!$S$8:$S$102,B110,EYLÜL!$T$8:$T$102)</f>
        <v>0</v>
      </c>
      <c r="W110" s="179">
        <f t="shared" si="48"/>
        <v>0</v>
      </c>
      <c r="X110" s="180">
        <f>SUMIF(EKİM!$S$8:$S$102,B110,EKİM!$T$8:$T$102)</f>
        <v>0</v>
      </c>
      <c r="Y110" s="180">
        <f t="shared" si="49"/>
        <v>0</v>
      </c>
      <c r="Z110" s="181">
        <f>SUMIF(KASIM!$S$8:$S$102,B110,KASIM!$T$8:$T$102)</f>
        <v>0</v>
      </c>
      <c r="AA110" s="181">
        <f t="shared" si="50"/>
        <v>0</v>
      </c>
      <c r="AB110" s="182">
        <f>SUMIF(ARALIK!$S$8:$S$102,B110,ARALIK!$T$8:$T$102)</f>
        <v>0</v>
      </c>
      <c r="AC110" s="182">
        <f t="shared" si="51"/>
        <v>0</v>
      </c>
      <c r="AD110" s="183"/>
      <c r="AE110" s="134"/>
    </row>
    <row r="111" spans="1:31" x14ac:dyDescent="0.3">
      <c r="A111" s="134"/>
      <c r="B111" s="153" t="s">
        <v>148</v>
      </c>
      <c r="C111" s="184">
        <f>SUM(C61:C110)</f>
        <v>0</v>
      </c>
      <c r="D111" s="185">
        <f>SUM(D61:D110)</f>
        <v>0</v>
      </c>
      <c r="E111" s="185">
        <f>SUM(E61:E110)</f>
        <v>0</v>
      </c>
      <c r="F111" s="186">
        <f>SUM(F61:F110)</f>
        <v>0</v>
      </c>
      <c r="G111" s="186">
        <f>SUM(G61:G110)</f>
        <v>0</v>
      </c>
      <c r="H111" s="187">
        <f t="shared" ref="H111:AC111" si="52">SUM(H61:H110)</f>
        <v>0</v>
      </c>
      <c r="I111" s="187">
        <f t="shared" si="52"/>
        <v>0</v>
      </c>
      <c r="J111" s="188">
        <f t="shared" si="52"/>
        <v>0</v>
      </c>
      <c r="K111" s="188">
        <f t="shared" si="52"/>
        <v>0</v>
      </c>
      <c r="L111" s="189">
        <f t="shared" si="52"/>
        <v>0</v>
      </c>
      <c r="M111" s="189">
        <f t="shared" si="52"/>
        <v>0</v>
      </c>
      <c r="N111" s="190">
        <f t="shared" si="52"/>
        <v>0</v>
      </c>
      <c r="O111" s="190">
        <f t="shared" si="52"/>
        <v>0</v>
      </c>
      <c r="P111" s="191">
        <f t="shared" si="52"/>
        <v>0</v>
      </c>
      <c r="Q111" s="191">
        <f t="shared" si="52"/>
        <v>0</v>
      </c>
      <c r="R111" s="192">
        <f t="shared" si="52"/>
        <v>0</v>
      </c>
      <c r="S111" s="192">
        <f t="shared" si="52"/>
        <v>0</v>
      </c>
      <c r="T111" s="193">
        <f t="shared" si="52"/>
        <v>0</v>
      </c>
      <c r="U111" s="193">
        <f t="shared" si="52"/>
        <v>0</v>
      </c>
      <c r="V111" s="194">
        <f t="shared" si="52"/>
        <v>0</v>
      </c>
      <c r="W111" s="194">
        <f t="shared" si="52"/>
        <v>0</v>
      </c>
      <c r="X111" s="195">
        <f t="shared" si="52"/>
        <v>0</v>
      </c>
      <c r="Y111" s="195">
        <f t="shared" si="52"/>
        <v>0</v>
      </c>
      <c r="Z111" s="196">
        <f t="shared" si="52"/>
        <v>0</v>
      </c>
      <c r="AA111" s="196">
        <f t="shared" si="52"/>
        <v>0</v>
      </c>
      <c r="AB111" s="197">
        <f t="shared" si="52"/>
        <v>0</v>
      </c>
      <c r="AC111" s="197">
        <f t="shared" si="52"/>
        <v>0</v>
      </c>
      <c r="AD111" s="198"/>
      <c r="AE111" s="134"/>
    </row>
    <row r="112" spans="1:31" x14ac:dyDescent="0.3">
      <c r="A112" s="134"/>
      <c r="B112" s="153" t="s">
        <v>149</v>
      </c>
      <c r="C112" s="184">
        <f>SUM(D111,F111,H111,J111,L111,N111,P111,R111,T111,V111,X111,Z111,AB111)</f>
        <v>0</v>
      </c>
      <c r="D112" s="170"/>
      <c r="E112" s="170"/>
      <c r="F112" s="171"/>
      <c r="G112" s="171"/>
      <c r="H112" s="172"/>
      <c r="I112" s="172"/>
      <c r="J112" s="173"/>
      <c r="K112" s="173"/>
      <c r="L112" s="174"/>
      <c r="M112" s="174"/>
      <c r="N112" s="175"/>
      <c r="O112" s="175"/>
      <c r="P112" s="176"/>
      <c r="Q112" s="176"/>
      <c r="R112" s="177"/>
      <c r="S112" s="177"/>
      <c r="T112" s="178"/>
      <c r="U112" s="178"/>
      <c r="V112" s="179"/>
      <c r="W112" s="179"/>
      <c r="X112" s="180"/>
      <c r="Y112" s="180"/>
      <c r="Z112" s="181"/>
      <c r="AA112" s="181"/>
      <c r="AB112" s="182"/>
      <c r="AC112" s="182"/>
      <c r="AD112" s="183"/>
      <c r="AE112" s="134"/>
    </row>
    <row r="113" spans="1:31" x14ac:dyDescent="0.3">
      <c r="A113" s="134"/>
      <c r="B113" s="153" t="s">
        <v>150</v>
      </c>
      <c r="C113" s="184">
        <f>C111-C112</f>
        <v>0</v>
      </c>
      <c r="D113" s="170"/>
      <c r="E113" s="170"/>
      <c r="F113" s="171"/>
      <c r="G113" s="171"/>
      <c r="H113" s="172"/>
      <c r="I113" s="172"/>
      <c r="J113" s="173"/>
      <c r="K113" s="173"/>
      <c r="L113" s="174"/>
      <c r="M113" s="174"/>
      <c r="N113" s="175"/>
      <c r="O113" s="175"/>
      <c r="P113" s="176"/>
      <c r="Q113" s="176"/>
      <c r="R113" s="177"/>
      <c r="S113" s="177"/>
      <c r="T113" s="178"/>
      <c r="U113" s="178"/>
      <c r="V113" s="179"/>
      <c r="W113" s="179"/>
      <c r="X113" s="180"/>
      <c r="Y113" s="180"/>
      <c r="Z113" s="181"/>
      <c r="AA113" s="181"/>
      <c r="AB113" s="182"/>
      <c r="AC113" s="182"/>
      <c r="AD113" s="183"/>
      <c r="AE113" s="134"/>
    </row>
    <row r="114" spans="1:31" x14ac:dyDescent="0.3">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row>
    <row r="115" spans="1:31" x14ac:dyDescent="0.3">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row>
    <row r="118" spans="1:31" x14ac:dyDescent="0.3">
      <c r="D118" s="4"/>
    </row>
    <row r="119" spans="1:31" x14ac:dyDescent="0.3">
      <c r="D119" s="4"/>
    </row>
    <row r="120" spans="1:31" x14ac:dyDescent="0.3">
      <c r="D120" s="4"/>
    </row>
    <row r="121" spans="1:31" x14ac:dyDescent="0.3">
      <c r="D121" s="4"/>
    </row>
    <row r="122" spans="1:31" x14ac:dyDescent="0.3">
      <c r="D122" s="4"/>
    </row>
    <row r="123" spans="1:31" x14ac:dyDescent="0.3">
      <c r="D123" s="4"/>
    </row>
    <row r="124" spans="1:31" x14ac:dyDescent="0.3">
      <c r="D124" s="4"/>
    </row>
    <row r="125" spans="1:31" x14ac:dyDescent="0.3">
      <c r="D125" s="4"/>
    </row>
    <row r="126" spans="1:31" x14ac:dyDescent="0.3">
      <c r="D126" s="4"/>
    </row>
    <row r="127" spans="1:31" x14ac:dyDescent="0.3">
      <c r="D127" s="4"/>
    </row>
    <row r="128" spans="1:31" x14ac:dyDescent="0.3">
      <c r="D128" s="4"/>
    </row>
    <row r="129" spans="4:4" x14ac:dyDescent="0.3">
      <c r="D129" s="4"/>
    </row>
    <row r="130" spans="4:4" x14ac:dyDescent="0.3">
      <c r="D130" s="4"/>
    </row>
    <row r="131" spans="4:4" x14ac:dyDescent="0.3">
      <c r="D131" s="4"/>
    </row>
  </sheetData>
  <sheetProtection algorithmName="SHA-512" hashValue="8ub0ortDCoS7r4en9Y9glQMRb0spSyjYHYlQZ/ckH/jb7Lc/eYp5+VYywjXwBWm0lU5aOx7tv7/IlJuOloC4Gw==" saltValue="tvaFDNcvIVzSUGqN9r5jAQ==" spinCount="100000" sheet="1" formatCells="0" formatColumns="0" formatRows="0" insertColumns="0" insertRows="0" insertHyperlinks="0" deleteColumns="0" deleteRows="0" sort="0" autoFilter="0" pivotTables="0"/>
  <mergeCells count="2">
    <mergeCell ref="B58:R59"/>
    <mergeCell ref="B1:R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5">
    <tabColor rgb="FFC00000"/>
  </sheetPr>
  <dimension ref="A1:AG188"/>
  <sheetViews>
    <sheetView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26</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BORCALACAK!G55</f>
        <v>0</v>
      </c>
      <c r="T3" s="26" t="str">
        <f>AYARLAR!S9</f>
        <v>Bu Ay Kalan Alacak</v>
      </c>
      <c r="U3" s="27">
        <f>BORCALACAK!G111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ONCEKIYIL!P5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40">
        <f>(P2+P4)</f>
        <v>0</v>
      </c>
      <c r="Q5" s="540"/>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27" t="str">
        <f>AYARLAR!S12</f>
        <v>ALACAK VERİLERİ</v>
      </c>
      <c r="S6" s="527"/>
      <c r="T6" s="527"/>
      <c r="U6" s="527"/>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45"/>
      <c r="C8" s="246"/>
      <c r="D8" s="247"/>
      <c r="E8" s="266"/>
      <c r="F8" s="267"/>
      <c r="G8" s="268"/>
      <c r="H8" s="245"/>
      <c r="I8" s="246"/>
      <c r="J8" s="247"/>
      <c r="K8" s="266"/>
      <c r="L8" s="261"/>
      <c r="M8" s="268"/>
      <c r="N8" s="283"/>
      <c r="O8" s="284"/>
      <c r="P8" s="285"/>
      <c r="Q8" s="241" t="str">
        <f>IFERROR(VLOOKUP(O8,BORCALACAK!$B$5:$AD$54,6,0),"")</f>
        <v/>
      </c>
      <c r="R8" s="290"/>
      <c r="S8" s="291"/>
      <c r="T8" s="292"/>
      <c r="U8" s="293" t="str">
        <f>IFERROR(VLOOKUP(S8,BORCALACAK!$B$61:$AD$110,6,0),"")</f>
        <v/>
      </c>
      <c r="V8" s="1"/>
      <c r="W8" s="1"/>
      <c r="X8" s="1"/>
      <c r="Y8" s="1"/>
      <c r="Z8" s="1"/>
      <c r="AA8" s="1"/>
      <c r="AB8" s="1"/>
      <c r="AC8" s="1"/>
      <c r="AD8" s="1"/>
      <c r="AE8" s="1"/>
      <c r="AF8" s="1"/>
      <c r="AG8" s="1"/>
    </row>
    <row r="9" spans="1:33" ht="20.100000000000001" customHeight="1" x14ac:dyDescent="0.3">
      <c r="A9" s="1"/>
      <c r="B9" s="250"/>
      <c r="C9" s="251"/>
      <c r="D9" s="252"/>
      <c r="E9" s="269"/>
      <c r="F9" s="270"/>
      <c r="G9" s="271"/>
      <c r="H9" s="250"/>
      <c r="I9" s="251"/>
      <c r="J9" s="252"/>
      <c r="K9" s="269"/>
      <c r="L9" s="264"/>
      <c r="M9" s="271"/>
      <c r="N9" s="286"/>
      <c r="O9" s="287"/>
      <c r="P9" s="288"/>
      <c r="Q9" s="289" t="str">
        <f>IFERROR(VLOOKUP(O9,BORCALACAK!$B$5:$AD$54,6,0),"")</f>
        <v/>
      </c>
      <c r="R9" s="294"/>
      <c r="S9" s="295"/>
      <c r="T9" s="296"/>
      <c r="U9" s="297" t="str">
        <f>IFERROR(VLOOKUP(S9,BORCALACAK!$B$61:$AD$110,6,0),"")</f>
        <v/>
      </c>
      <c r="V9" s="1"/>
      <c r="W9" s="1"/>
      <c r="X9" s="1"/>
      <c r="Y9" s="1"/>
      <c r="Z9" s="1"/>
      <c r="AA9" s="1"/>
      <c r="AB9" s="1"/>
      <c r="AC9" s="1"/>
      <c r="AD9" s="1"/>
      <c r="AE9" s="1"/>
      <c r="AF9" s="1"/>
      <c r="AG9" s="1"/>
    </row>
    <row r="10" spans="1:33" ht="20.100000000000001" customHeight="1" x14ac:dyDescent="0.3">
      <c r="A10" s="1"/>
      <c r="B10" s="245"/>
      <c r="C10" s="246"/>
      <c r="D10" s="247"/>
      <c r="E10" s="266"/>
      <c r="F10" s="267"/>
      <c r="G10" s="268"/>
      <c r="H10" s="245"/>
      <c r="I10" s="246"/>
      <c r="J10" s="247"/>
      <c r="K10" s="266"/>
      <c r="L10" s="261"/>
      <c r="M10" s="268"/>
      <c r="N10" s="283"/>
      <c r="O10" s="284"/>
      <c r="P10" s="285"/>
      <c r="Q10" s="241" t="str">
        <f>IFERROR(VLOOKUP(O10,BORCALACAK!$B$5:$AD$54,6,0),"")</f>
        <v/>
      </c>
      <c r="R10" s="290"/>
      <c r="S10" s="291"/>
      <c r="T10" s="292"/>
      <c r="U10" s="293" t="str">
        <f>IFERROR(VLOOKUP(S10,BORCALACAK!$B$61:$AD$110,6,0),"")</f>
        <v/>
      </c>
      <c r="V10" s="1"/>
      <c r="W10" s="1"/>
      <c r="X10" s="1"/>
      <c r="Y10" s="1"/>
      <c r="Z10" s="1"/>
      <c r="AA10" s="1"/>
      <c r="AB10" s="1"/>
      <c r="AC10" s="1"/>
      <c r="AD10" s="1"/>
      <c r="AE10" s="1"/>
      <c r="AF10" s="1"/>
      <c r="AG10" s="1"/>
    </row>
    <row r="11" spans="1:33" ht="20.100000000000001" customHeight="1" x14ac:dyDescent="0.3">
      <c r="A11" s="1"/>
      <c r="B11" s="250"/>
      <c r="C11" s="251"/>
      <c r="D11" s="252"/>
      <c r="E11" s="269"/>
      <c r="F11" s="270"/>
      <c r="G11" s="271"/>
      <c r="H11" s="250"/>
      <c r="I11" s="251"/>
      <c r="J11" s="252"/>
      <c r="K11" s="269"/>
      <c r="L11" s="264"/>
      <c r="M11" s="271"/>
      <c r="N11" s="286"/>
      <c r="O11" s="287"/>
      <c r="P11" s="288"/>
      <c r="Q11" s="289" t="str">
        <f>IFERROR(VLOOKUP(O11,BORCALACAK!$B$5:$AD$54,6,0),"")</f>
        <v/>
      </c>
      <c r="R11" s="294"/>
      <c r="S11" s="295"/>
      <c r="T11" s="296"/>
      <c r="U11" s="297" t="str">
        <f>IFERROR(VLOOKUP(S11,BORCALACAK!$B$61:$AD$110,6,0),"")</f>
        <v/>
      </c>
      <c r="V11" s="1"/>
      <c r="W11" s="1"/>
      <c r="X11" s="1"/>
      <c r="Y11" s="1"/>
      <c r="Z11" s="1"/>
      <c r="AA11" s="1"/>
      <c r="AB11" s="1"/>
      <c r="AC11" s="1"/>
      <c r="AD11" s="1"/>
      <c r="AE11" s="1"/>
      <c r="AF11" s="1"/>
      <c r="AG11" s="1"/>
    </row>
    <row r="12" spans="1:33" ht="20.100000000000001" customHeight="1" x14ac:dyDescent="0.3">
      <c r="A12" s="1"/>
      <c r="B12" s="245"/>
      <c r="C12" s="246"/>
      <c r="D12" s="247"/>
      <c r="E12" s="266"/>
      <c r="F12" s="267"/>
      <c r="G12" s="268"/>
      <c r="H12" s="245"/>
      <c r="I12" s="246"/>
      <c r="J12" s="247"/>
      <c r="K12" s="266"/>
      <c r="L12" s="261"/>
      <c r="M12" s="268"/>
      <c r="N12" s="283"/>
      <c r="O12" s="284"/>
      <c r="P12" s="285"/>
      <c r="Q12" s="241" t="str">
        <f>IFERROR(VLOOKUP(O12,BORCALACAK!$B$5:$AD$54,6,0),"")</f>
        <v/>
      </c>
      <c r="R12" s="290"/>
      <c r="S12" s="291"/>
      <c r="T12" s="292"/>
      <c r="U12" s="293" t="str">
        <f>IFERROR(VLOOKUP(S12,BORCALACAK!$B$61:$AD$110,6,0),"")</f>
        <v/>
      </c>
      <c r="V12" s="1"/>
      <c r="W12" s="1"/>
      <c r="X12" s="1"/>
      <c r="Y12" s="1"/>
      <c r="Z12" s="1"/>
      <c r="AA12" s="1"/>
      <c r="AB12" s="1"/>
      <c r="AC12" s="1"/>
      <c r="AD12" s="1"/>
      <c r="AE12" s="1"/>
      <c r="AF12" s="1"/>
      <c r="AG12" s="1"/>
    </row>
    <row r="13" spans="1:33" ht="20.100000000000001" customHeight="1" x14ac:dyDescent="0.3">
      <c r="A13" s="1"/>
      <c r="B13" s="250"/>
      <c r="C13" s="251"/>
      <c r="D13" s="252"/>
      <c r="E13" s="269"/>
      <c r="F13" s="270"/>
      <c r="G13" s="271"/>
      <c r="H13" s="250"/>
      <c r="I13" s="251"/>
      <c r="J13" s="252"/>
      <c r="K13" s="269"/>
      <c r="L13" s="264"/>
      <c r="M13" s="271"/>
      <c r="N13" s="286"/>
      <c r="O13" s="287"/>
      <c r="P13" s="288"/>
      <c r="Q13" s="289" t="str">
        <f>IFERROR(VLOOKUP(O13,BORCALACAK!$B$5:$AD$54,6,0),"")</f>
        <v/>
      </c>
      <c r="R13" s="294"/>
      <c r="S13" s="295"/>
      <c r="T13" s="296"/>
      <c r="U13" s="297" t="str">
        <f>IFERROR(VLOOKUP(S13,BORCALACAK!$B$61:$AD$110,6,0),"")</f>
        <v/>
      </c>
      <c r="V13" s="1"/>
      <c r="W13" s="1"/>
      <c r="X13" s="1"/>
      <c r="Y13" s="1"/>
      <c r="Z13" s="1"/>
      <c r="AA13" s="1"/>
      <c r="AB13" s="1"/>
      <c r="AC13" s="1"/>
      <c r="AD13" s="1"/>
      <c r="AE13" s="1"/>
      <c r="AF13" s="1"/>
      <c r="AG13" s="1"/>
    </row>
    <row r="14" spans="1:33" ht="20.100000000000001" customHeight="1" x14ac:dyDescent="0.3">
      <c r="A14" s="1"/>
      <c r="B14" s="245"/>
      <c r="C14" s="246"/>
      <c r="D14" s="247"/>
      <c r="E14" s="266"/>
      <c r="F14" s="267"/>
      <c r="G14" s="268"/>
      <c r="H14" s="245"/>
      <c r="I14" s="246"/>
      <c r="J14" s="247"/>
      <c r="K14" s="266"/>
      <c r="L14" s="261"/>
      <c r="M14" s="268"/>
      <c r="N14" s="283"/>
      <c r="O14" s="284"/>
      <c r="P14" s="285"/>
      <c r="Q14" s="241" t="str">
        <f>IFERROR(VLOOKUP(O14,BORCALACAK!$B$5:$AD$54,6,0),"")</f>
        <v/>
      </c>
      <c r="R14" s="290"/>
      <c r="S14" s="291"/>
      <c r="T14" s="292"/>
      <c r="U14" s="293" t="str">
        <f>IFERROR(VLOOKUP(S14,BORCALACAK!$B$61:$AD$110,6,0),"")</f>
        <v/>
      </c>
      <c r="V14" s="1"/>
      <c r="W14" s="1"/>
      <c r="X14" s="1"/>
      <c r="Y14" s="1"/>
      <c r="Z14" s="1"/>
      <c r="AA14" s="1"/>
      <c r="AB14" s="1"/>
      <c r="AC14" s="1"/>
      <c r="AD14" s="1"/>
      <c r="AE14" s="1"/>
      <c r="AF14" s="1"/>
      <c r="AG14" s="1"/>
    </row>
    <row r="15" spans="1:33" ht="20.100000000000001" customHeight="1" x14ac:dyDescent="0.3">
      <c r="A15" s="1"/>
      <c r="B15" s="250"/>
      <c r="C15" s="251"/>
      <c r="D15" s="252"/>
      <c r="E15" s="269"/>
      <c r="F15" s="270"/>
      <c r="G15" s="271"/>
      <c r="H15" s="250"/>
      <c r="I15" s="251"/>
      <c r="J15" s="252"/>
      <c r="K15" s="269"/>
      <c r="L15" s="264"/>
      <c r="M15" s="271"/>
      <c r="N15" s="286"/>
      <c r="O15" s="287"/>
      <c r="P15" s="288"/>
      <c r="Q15" s="289" t="str">
        <f>IFERROR(VLOOKUP(O15,BORCALACAK!$B$5:$AD$54,6,0),"")</f>
        <v/>
      </c>
      <c r="R15" s="294"/>
      <c r="S15" s="295"/>
      <c r="T15" s="296"/>
      <c r="U15" s="297" t="str">
        <f>IFERROR(VLOOKUP(S15,BORCALACAK!$B$61:$AD$110,6,0),"")</f>
        <v/>
      </c>
      <c r="V15" s="1"/>
      <c r="W15" s="1"/>
      <c r="X15" s="1"/>
      <c r="Y15" s="1"/>
      <c r="Z15" s="1"/>
      <c r="AA15" s="1"/>
      <c r="AB15" s="1"/>
      <c r="AC15" s="1"/>
      <c r="AD15" s="1"/>
      <c r="AE15" s="1"/>
      <c r="AF15" s="1"/>
      <c r="AG15" s="1"/>
    </row>
    <row r="16" spans="1:33" ht="20.100000000000001" customHeight="1" x14ac:dyDescent="0.3">
      <c r="A16" s="1"/>
      <c r="B16" s="245"/>
      <c r="C16" s="246"/>
      <c r="D16" s="247"/>
      <c r="E16" s="266"/>
      <c r="F16" s="267"/>
      <c r="G16" s="268"/>
      <c r="H16" s="245"/>
      <c r="I16" s="246"/>
      <c r="J16" s="247"/>
      <c r="K16" s="266"/>
      <c r="L16" s="261"/>
      <c r="M16" s="268"/>
      <c r="N16" s="283"/>
      <c r="O16" s="284"/>
      <c r="P16" s="285"/>
      <c r="Q16" s="241" t="str">
        <f>IFERROR(VLOOKUP(O16,BORCALACAK!$B$5:$AD$54,6,0),"")</f>
        <v/>
      </c>
      <c r="R16" s="290"/>
      <c r="S16" s="291"/>
      <c r="T16" s="292"/>
      <c r="U16" s="293" t="str">
        <f>IFERROR(VLOOKUP(S16,BORCALACAK!$B$61:$AD$110,6,0),"")</f>
        <v/>
      </c>
      <c r="V16" s="1"/>
      <c r="W16" s="1"/>
      <c r="X16" s="1"/>
      <c r="Y16" s="1"/>
      <c r="Z16" s="1"/>
      <c r="AA16" s="1"/>
      <c r="AB16" s="1"/>
      <c r="AC16" s="1"/>
      <c r="AD16" s="1"/>
      <c r="AE16" s="1"/>
      <c r="AF16" s="1"/>
      <c r="AG16" s="1"/>
    </row>
    <row r="17" spans="1:33" ht="20.100000000000001" customHeight="1" x14ac:dyDescent="0.3">
      <c r="A17" s="1"/>
      <c r="B17" s="250"/>
      <c r="C17" s="251"/>
      <c r="D17" s="252"/>
      <c r="E17" s="269"/>
      <c r="F17" s="270"/>
      <c r="G17" s="271"/>
      <c r="H17" s="250"/>
      <c r="I17" s="251"/>
      <c r="J17" s="252"/>
      <c r="K17" s="269"/>
      <c r="L17" s="264"/>
      <c r="M17" s="271"/>
      <c r="N17" s="286"/>
      <c r="O17" s="287"/>
      <c r="P17" s="288"/>
      <c r="Q17" s="289" t="str">
        <f>IFERROR(VLOOKUP(O17,BORCALACAK!$B$5:$AD$54,6,0),"")</f>
        <v/>
      </c>
      <c r="R17" s="294"/>
      <c r="S17" s="295"/>
      <c r="T17" s="296"/>
      <c r="U17" s="297" t="str">
        <f>IFERROR(VLOOKUP(S17,BORCALACAK!$B$61:$AD$110,6,0),"")</f>
        <v/>
      </c>
      <c r="V17" s="1"/>
      <c r="W17" s="1"/>
      <c r="X17" s="1"/>
      <c r="Y17" s="1"/>
      <c r="Z17" s="1"/>
      <c r="AA17" s="1"/>
      <c r="AB17" s="1"/>
      <c r="AC17" s="1"/>
      <c r="AD17" s="1"/>
      <c r="AE17" s="1"/>
      <c r="AF17" s="1"/>
      <c r="AG17" s="1"/>
    </row>
    <row r="18" spans="1:33" ht="20.100000000000001" customHeight="1" x14ac:dyDescent="0.3">
      <c r="A18" s="1"/>
      <c r="B18" s="245"/>
      <c r="C18" s="246"/>
      <c r="D18" s="247"/>
      <c r="E18" s="266"/>
      <c r="F18" s="267"/>
      <c r="G18" s="268"/>
      <c r="H18" s="245"/>
      <c r="I18" s="246"/>
      <c r="J18" s="247"/>
      <c r="K18" s="266"/>
      <c r="L18" s="261"/>
      <c r="M18" s="268"/>
      <c r="N18" s="283"/>
      <c r="O18" s="284"/>
      <c r="P18" s="285"/>
      <c r="Q18" s="241" t="str">
        <f>IFERROR(VLOOKUP(O18,BORCALACAK!$B$5:$AD$54,6,0),"")</f>
        <v/>
      </c>
      <c r="R18" s="290"/>
      <c r="S18" s="291"/>
      <c r="T18" s="292"/>
      <c r="U18" s="293" t="str">
        <f>IFERROR(VLOOKUP(S18,BORCALACAK!$B$61:$AD$110,6,0),"")</f>
        <v/>
      </c>
      <c r="V18" s="1"/>
      <c r="W18" s="1"/>
      <c r="X18" s="1"/>
      <c r="Y18" s="1"/>
      <c r="Z18" s="1"/>
      <c r="AA18" s="1"/>
      <c r="AB18" s="1"/>
      <c r="AC18" s="1"/>
      <c r="AD18" s="1"/>
      <c r="AE18" s="1"/>
      <c r="AF18" s="1"/>
      <c r="AG18" s="1"/>
    </row>
    <row r="19" spans="1:33" ht="20.100000000000001" customHeight="1" x14ac:dyDescent="0.3">
      <c r="A19" s="1"/>
      <c r="B19" s="250"/>
      <c r="C19" s="251"/>
      <c r="D19" s="252"/>
      <c r="E19" s="269"/>
      <c r="F19" s="270"/>
      <c r="G19" s="271"/>
      <c r="H19" s="250"/>
      <c r="I19" s="251"/>
      <c r="J19" s="252"/>
      <c r="K19" s="269"/>
      <c r="L19" s="264"/>
      <c r="M19" s="271"/>
      <c r="N19" s="286"/>
      <c r="O19" s="287"/>
      <c r="P19" s="288"/>
      <c r="Q19" s="289" t="str">
        <f>IFERROR(VLOOKUP(O19,BORCALACAK!$B$5:$AD$54,6,0),"")</f>
        <v/>
      </c>
      <c r="R19" s="294"/>
      <c r="S19" s="295"/>
      <c r="T19" s="296"/>
      <c r="U19" s="297" t="str">
        <f>IFERROR(VLOOKUP(S19,BORCALACAK!$B$61:$AD$110,6,0),"")</f>
        <v/>
      </c>
      <c r="V19" s="1"/>
      <c r="W19" s="1"/>
      <c r="X19" s="1"/>
      <c r="Y19" s="1"/>
      <c r="Z19" s="1"/>
      <c r="AA19" s="1"/>
      <c r="AB19" s="1"/>
      <c r="AC19" s="1"/>
      <c r="AD19" s="1"/>
      <c r="AE19" s="1"/>
      <c r="AF19" s="1"/>
      <c r="AG19" s="1"/>
    </row>
    <row r="20" spans="1:33" ht="20.100000000000001" customHeight="1" x14ac:dyDescent="0.3">
      <c r="A20" s="1"/>
      <c r="B20" s="245"/>
      <c r="C20" s="246"/>
      <c r="D20" s="247"/>
      <c r="E20" s="266"/>
      <c r="F20" s="267"/>
      <c r="G20" s="268"/>
      <c r="H20" s="245"/>
      <c r="I20" s="246"/>
      <c r="J20" s="247"/>
      <c r="K20" s="266"/>
      <c r="L20" s="261"/>
      <c r="M20" s="268"/>
      <c r="N20" s="283"/>
      <c r="O20" s="284"/>
      <c r="P20" s="285"/>
      <c r="Q20" s="241" t="str">
        <f>IFERROR(VLOOKUP(O20,BORCALACAK!$B$5:$AD$54,6,0),"")</f>
        <v/>
      </c>
      <c r="R20" s="290"/>
      <c r="S20" s="291"/>
      <c r="T20" s="292"/>
      <c r="U20" s="293" t="str">
        <f>IFERROR(VLOOKUP(S20,BORCALACAK!$B$61:$AD$110,6,0),"")</f>
        <v/>
      </c>
      <c r="V20" s="1"/>
      <c r="W20" s="1"/>
      <c r="X20" s="1"/>
      <c r="Y20" s="1"/>
      <c r="Z20" s="1"/>
      <c r="AA20" s="1"/>
      <c r="AB20" s="1"/>
      <c r="AC20" s="1"/>
      <c r="AD20" s="1"/>
      <c r="AE20" s="1"/>
      <c r="AF20" s="1"/>
      <c r="AG20" s="1"/>
    </row>
    <row r="21" spans="1:33" ht="20.100000000000001" customHeight="1" x14ac:dyDescent="0.3">
      <c r="A21" s="1"/>
      <c r="B21" s="250"/>
      <c r="C21" s="251"/>
      <c r="D21" s="252"/>
      <c r="E21" s="269"/>
      <c r="F21" s="270"/>
      <c r="G21" s="271"/>
      <c r="H21" s="250"/>
      <c r="I21" s="251"/>
      <c r="J21" s="252"/>
      <c r="K21" s="269"/>
      <c r="L21" s="264"/>
      <c r="M21" s="271"/>
      <c r="N21" s="286"/>
      <c r="O21" s="287"/>
      <c r="P21" s="288"/>
      <c r="Q21" s="289" t="str">
        <f>IFERROR(VLOOKUP(O21,BORCALACAK!$B$5:$AD$54,6,0),"")</f>
        <v/>
      </c>
      <c r="R21" s="294"/>
      <c r="S21" s="295"/>
      <c r="T21" s="296"/>
      <c r="U21" s="297" t="str">
        <f>IFERROR(VLOOKUP(S21,BORCALACAK!$B$61:$AD$110,6,0),"")</f>
        <v/>
      </c>
      <c r="V21" s="1"/>
      <c r="W21" s="1"/>
      <c r="X21" s="1"/>
      <c r="Y21" s="1"/>
      <c r="Z21" s="1"/>
      <c r="AA21" s="1"/>
      <c r="AB21" s="1"/>
      <c r="AC21" s="1"/>
      <c r="AD21" s="1"/>
      <c r="AE21" s="1"/>
      <c r="AF21" s="1"/>
      <c r="AG21" s="1"/>
    </row>
    <row r="22" spans="1:33" ht="20.100000000000001" customHeight="1" x14ac:dyDescent="0.3">
      <c r="A22" s="1"/>
      <c r="B22" s="245"/>
      <c r="C22" s="246"/>
      <c r="D22" s="247"/>
      <c r="E22" s="266"/>
      <c r="F22" s="267"/>
      <c r="G22" s="268"/>
      <c r="H22" s="245"/>
      <c r="I22" s="246"/>
      <c r="J22" s="247"/>
      <c r="K22" s="266"/>
      <c r="L22" s="261"/>
      <c r="M22" s="268"/>
      <c r="N22" s="283"/>
      <c r="O22" s="284"/>
      <c r="P22" s="285"/>
      <c r="Q22" s="241" t="str">
        <f>IFERROR(VLOOKUP(O22,BORCALACAK!$B$5:$AD$54,6,0),"")</f>
        <v/>
      </c>
      <c r="R22" s="290"/>
      <c r="S22" s="291"/>
      <c r="T22" s="292"/>
      <c r="U22" s="293" t="str">
        <f>IFERROR(VLOOKUP(S22,BORCALACAK!$B$61:$AD$110,6,0),"")</f>
        <v/>
      </c>
      <c r="V22" s="1"/>
      <c r="W22" s="1"/>
      <c r="X22" s="1"/>
      <c r="Y22" s="1"/>
      <c r="Z22" s="1"/>
      <c r="AA22" s="1"/>
      <c r="AB22" s="1"/>
      <c r="AC22" s="1"/>
      <c r="AD22" s="1"/>
      <c r="AE22" s="1"/>
      <c r="AF22" s="1"/>
      <c r="AG22" s="1"/>
    </row>
    <row r="23" spans="1:33" ht="20.100000000000001" customHeight="1" x14ac:dyDescent="0.3">
      <c r="A23" s="1"/>
      <c r="B23" s="250"/>
      <c r="C23" s="251"/>
      <c r="D23" s="252"/>
      <c r="E23" s="269"/>
      <c r="F23" s="270"/>
      <c r="G23" s="271"/>
      <c r="H23" s="250"/>
      <c r="I23" s="251"/>
      <c r="J23" s="252"/>
      <c r="K23" s="269"/>
      <c r="L23" s="264"/>
      <c r="M23" s="271"/>
      <c r="N23" s="286"/>
      <c r="O23" s="287"/>
      <c r="P23" s="288"/>
      <c r="Q23" s="289" t="str">
        <f>IFERROR(VLOOKUP(O23,BORCALACAK!$B$5:$AD$54,6,0),"")</f>
        <v/>
      </c>
      <c r="R23" s="294"/>
      <c r="S23" s="295"/>
      <c r="T23" s="296"/>
      <c r="U23" s="297" t="str">
        <f>IFERROR(VLOOKUP(S23,BORCALACAK!$B$61:$AD$110,6,0),"")</f>
        <v/>
      </c>
      <c r="V23" s="1"/>
      <c r="W23" s="1"/>
      <c r="X23" s="1"/>
      <c r="Y23" s="1"/>
      <c r="Z23" s="1"/>
      <c r="AA23" s="1"/>
      <c r="AB23" s="1"/>
      <c r="AC23" s="1"/>
      <c r="AD23" s="1"/>
      <c r="AE23" s="1"/>
      <c r="AF23" s="1"/>
      <c r="AG23" s="1"/>
    </row>
    <row r="24" spans="1:33" ht="20.100000000000001" customHeight="1" x14ac:dyDescent="0.3">
      <c r="A24" s="1"/>
      <c r="B24" s="245"/>
      <c r="C24" s="246"/>
      <c r="D24" s="247"/>
      <c r="E24" s="266"/>
      <c r="F24" s="267"/>
      <c r="G24" s="268"/>
      <c r="H24" s="245"/>
      <c r="I24" s="246"/>
      <c r="J24" s="247"/>
      <c r="K24" s="266"/>
      <c r="L24" s="261"/>
      <c r="M24" s="268"/>
      <c r="N24" s="283"/>
      <c r="O24" s="284"/>
      <c r="P24" s="285"/>
      <c r="Q24" s="241" t="str">
        <f>IFERROR(VLOOKUP(O24,BORCALACAK!$B$5:$AD$54,6,0),"")</f>
        <v/>
      </c>
      <c r="R24" s="290"/>
      <c r="S24" s="291"/>
      <c r="T24" s="292"/>
      <c r="U24" s="293" t="str">
        <f>IFERROR(VLOOKUP(S24,BORCALACAK!$B$61:$AD$110,6,0),"")</f>
        <v/>
      </c>
      <c r="V24" s="1"/>
      <c r="W24" s="1"/>
      <c r="X24" s="1"/>
      <c r="Y24" s="1"/>
      <c r="Z24" s="1"/>
      <c r="AA24" s="1"/>
      <c r="AB24" s="1"/>
      <c r="AC24" s="1"/>
      <c r="AD24" s="1"/>
      <c r="AE24" s="1"/>
      <c r="AF24" s="1"/>
      <c r="AG24" s="1"/>
    </row>
    <row r="25" spans="1:33" ht="20.100000000000001" customHeight="1" x14ac:dyDescent="0.3">
      <c r="A25" s="1"/>
      <c r="B25" s="250"/>
      <c r="C25" s="251"/>
      <c r="D25" s="252"/>
      <c r="E25" s="269"/>
      <c r="F25" s="270"/>
      <c r="G25" s="271"/>
      <c r="H25" s="250"/>
      <c r="I25" s="251"/>
      <c r="J25" s="252"/>
      <c r="K25" s="269"/>
      <c r="L25" s="264"/>
      <c r="M25" s="271"/>
      <c r="N25" s="286"/>
      <c r="O25" s="287"/>
      <c r="P25" s="288"/>
      <c r="Q25" s="289" t="str">
        <f>IFERROR(VLOOKUP(O25,BORCALACAK!$B$5:$AD$54,6,0),"")</f>
        <v/>
      </c>
      <c r="R25" s="294"/>
      <c r="S25" s="295"/>
      <c r="T25" s="296"/>
      <c r="U25" s="297" t="str">
        <f>IFERROR(VLOOKUP(S25,BORCALACAK!$B$61:$AD$110,6,0),"")</f>
        <v/>
      </c>
      <c r="V25" s="1"/>
      <c r="W25" s="1"/>
      <c r="X25" s="1"/>
      <c r="Y25" s="1"/>
      <c r="Z25" s="1"/>
      <c r="AA25" s="1"/>
      <c r="AB25" s="1"/>
      <c r="AC25" s="1"/>
      <c r="AD25" s="1"/>
      <c r="AE25" s="1"/>
      <c r="AF25" s="1"/>
      <c r="AG25" s="1"/>
    </row>
    <row r="26" spans="1:33" ht="20.100000000000001" customHeight="1" x14ac:dyDescent="0.3">
      <c r="A26" s="1"/>
      <c r="B26" s="245"/>
      <c r="C26" s="246"/>
      <c r="D26" s="247"/>
      <c r="E26" s="266"/>
      <c r="F26" s="267"/>
      <c r="G26" s="268"/>
      <c r="H26" s="245"/>
      <c r="I26" s="246"/>
      <c r="J26" s="247"/>
      <c r="K26" s="266"/>
      <c r="L26" s="261"/>
      <c r="M26" s="268"/>
      <c r="N26" s="283"/>
      <c r="O26" s="284"/>
      <c r="P26" s="285"/>
      <c r="Q26" s="241" t="str">
        <f>IFERROR(VLOOKUP(O26,BORCALACAK!$B$5:$AD$54,6,0),"")</f>
        <v/>
      </c>
      <c r="R26" s="290"/>
      <c r="S26" s="291"/>
      <c r="T26" s="292"/>
      <c r="U26" s="293" t="str">
        <f>IFERROR(VLOOKUP(S26,BORCALACAK!$B$61:$AD$110,6,0),"")</f>
        <v/>
      </c>
      <c r="V26" s="1"/>
      <c r="W26" s="1"/>
      <c r="X26" s="1"/>
      <c r="Y26" s="1"/>
      <c r="Z26" s="1"/>
      <c r="AA26" s="1"/>
      <c r="AB26" s="1"/>
      <c r="AC26" s="1"/>
      <c r="AD26" s="1"/>
      <c r="AE26" s="1"/>
      <c r="AF26" s="1"/>
      <c r="AG26" s="1"/>
    </row>
    <row r="27" spans="1:33" ht="20.100000000000001" customHeight="1" x14ac:dyDescent="0.3">
      <c r="A27" s="1"/>
      <c r="B27" s="250"/>
      <c r="C27" s="251"/>
      <c r="D27" s="252"/>
      <c r="E27" s="269"/>
      <c r="F27" s="270"/>
      <c r="G27" s="271"/>
      <c r="H27" s="250"/>
      <c r="I27" s="251"/>
      <c r="J27" s="252"/>
      <c r="K27" s="269"/>
      <c r="L27" s="264"/>
      <c r="M27" s="271"/>
      <c r="N27" s="286"/>
      <c r="O27" s="287"/>
      <c r="P27" s="288"/>
      <c r="Q27" s="289" t="str">
        <f>IFERROR(VLOOKUP(O27,BORCALACAK!$B$5:$AD$54,6,0),"")</f>
        <v/>
      </c>
      <c r="R27" s="294"/>
      <c r="S27" s="295"/>
      <c r="T27" s="296"/>
      <c r="U27" s="297" t="str">
        <f>IFERROR(VLOOKUP(S27,BORCALACAK!$B$61:$AD$110,6,0),"")</f>
        <v/>
      </c>
      <c r="V27" s="1"/>
      <c r="W27" s="1"/>
      <c r="X27" s="1"/>
      <c r="Y27" s="1"/>
      <c r="Z27" s="1"/>
      <c r="AA27" s="1"/>
      <c r="AB27" s="1"/>
      <c r="AC27" s="1"/>
      <c r="AD27" s="1"/>
      <c r="AE27" s="1"/>
      <c r="AF27" s="1"/>
      <c r="AG27" s="1"/>
    </row>
    <row r="28" spans="1:33" ht="20.100000000000001" customHeight="1" x14ac:dyDescent="0.3">
      <c r="A28" s="1"/>
      <c r="B28" s="245"/>
      <c r="C28" s="246"/>
      <c r="D28" s="247"/>
      <c r="E28" s="266"/>
      <c r="F28" s="267"/>
      <c r="G28" s="268"/>
      <c r="H28" s="245"/>
      <c r="I28" s="246"/>
      <c r="J28" s="247"/>
      <c r="K28" s="266"/>
      <c r="L28" s="261"/>
      <c r="M28" s="268"/>
      <c r="N28" s="283"/>
      <c r="O28" s="284"/>
      <c r="P28" s="285"/>
      <c r="Q28" s="241" t="str">
        <f>IFERROR(VLOOKUP(O28,BORCALACAK!$B$5:$AD$54,6,0),"")</f>
        <v/>
      </c>
      <c r="R28" s="290"/>
      <c r="S28" s="291"/>
      <c r="T28" s="292"/>
      <c r="U28" s="293" t="str">
        <f>IFERROR(VLOOKUP(S28,BORCALACAK!$B$61:$AD$110,6,0),"")</f>
        <v/>
      </c>
      <c r="V28" s="1"/>
      <c r="W28" s="1"/>
      <c r="X28" s="1"/>
      <c r="Y28" s="1"/>
      <c r="Z28" s="1"/>
      <c r="AA28" s="1"/>
      <c r="AB28" s="1"/>
      <c r="AC28" s="1"/>
      <c r="AD28" s="1"/>
      <c r="AE28" s="1"/>
      <c r="AF28" s="1"/>
      <c r="AG28" s="1"/>
    </row>
    <row r="29" spans="1:33" ht="20.100000000000001" customHeight="1" x14ac:dyDescent="0.3">
      <c r="A29" s="1"/>
      <c r="B29" s="250"/>
      <c r="C29" s="251"/>
      <c r="D29" s="252"/>
      <c r="E29" s="269"/>
      <c r="F29" s="270"/>
      <c r="G29" s="271"/>
      <c r="H29" s="250"/>
      <c r="I29" s="251"/>
      <c r="J29" s="252"/>
      <c r="K29" s="269"/>
      <c r="L29" s="264"/>
      <c r="M29" s="271"/>
      <c r="N29" s="286"/>
      <c r="O29" s="287"/>
      <c r="P29" s="288"/>
      <c r="Q29" s="289" t="str">
        <f>IFERROR(VLOOKUP(O29,BORCALACAK!$B$5:$AD$54,6,0),"")</f>
        <v/>
      </c>
      <c r="R29" s="294"/>
      <c r="S29" s="295"/>
      <c r="T29" s="296"/>
      <c r="U29" s="297" t="str">
        <f>IFERROR(VLOOKUP(S29,BORCALACAK!$B$61:$AD$110,6,0),"")</f>
        <v/>
      </c>
      <c r="V29" s="1"/>
      <c r="W29" s="1"/>
      <c r="X29" s="1"/>
      <c r="Y29" s="1"/>
      <c r="Z29" s="1"/>
      <c r="AA29" s="1"/>
      <c r="AB29" s="1"/>
      <c r="AC29" s="1"/>
      <c r="AD29" s="1"/>
      <c r="AE29" s="1"/>
      <c r="AF29" s="1"/>
      <c r="AG29" s="1"/>
    </row>
    <row r="30" spans="1:33" ht="20.100000000000001" customHeight="1" x14ac:dyDescent="0.3">
      <c r="A30" s="1"/>
      <c r="B30" s="245"/>
      <c r="C30" s="246"/>
      <c r="D30" s="247"/>
      <c r="E30" s="266"/>
      <c r="F30" s="267"/>
      <c r="G30" s="268"/>
      <c r="H30" s="245"/>
      <c r="I30" s="246"/>
      <c r="J30" s="247"/>
      <c r="K30" s="266"/>
      <c r="L30" s="261"/>
      <c r="M30" s="268"/>
      <c r="N30" s="283"/>
      <c r="O30" s="284"/>
      <c r="P30" s="285"/>
      <c r="Q30" s="241" t="str">
        <f>IFERROR(VLOOKUP(O30,BORCALACAK!$B$5:$AD$54,6,0),"")</f>
        <v/>
      </c>
      <c r="R30" s="290"/>
      <c r="S30" s="291"/>
      <c r="T30" s="292"/>
      <c r="U30" s="293" t="str">
        <f>IFERROR(VLOOKUP(S30,BORCALACAK!$B$61:$AD$110,6,0),"")</f>
        <v/>
      </c>
      <c r="V30" s="1"/>
      <c r="W30" s="1"/>
      <c r="X30" s="1"/>
      <c r="Y30" s="1"/>
      <c r="Z30" s="1"/>
      <c r="AA30" s="1"/>
      <c r="AB30" s="1"/>
      <c r="AC30" s="1"/>
      <c r="AD30" s="1"/>
      <c r="AE30" s="1"/>
      <c r="AF30" s="1"/>
      <c r="AG30" s="1"/>
    </row>
    <row r="31" spans="1:33" ht="20.100000000000001" customHeight="1" x14ac:dyDescent="0.3">
      <c r="A31" s="1"/>
      <c r="B31" s="250"/>
      <c r="C31" s="251"/>
      <c r="D31" s="252"/>
      <c r="E31" s="269"/>
      <c r="F31" s="270"/>
      <c r="G31" s="271"/>
      <c r="H31" s="250"/>
      <c r="I31" s="251"/>
      <c r="J31" s="252"/>
      <c r="K31" s="269"/>
      <c r="L31" s="264"/>
      <c r="M31" s="271"/>
      <c r="N31" s="286"/>
      <c r="O31" s="287"/>
      <c r="P31" s="288"/>
      <c r="Q31" s="289" t="str">
        <f>IFERROR(VLOOKUP(O31,BORCALACAK!$B$5:$AD$54,6,0),"")</f>
        <v/>
      </c>
      <c r="R31" s="294"/>
      <c r="S31" s="295"/>
      <c r="T31" s="296"/>
      <c r="U31" s="297" t="str">
        <f>IFERROR(VLOOKUP(S31,BORCALACAK!$B$61:$AD$110,6,0),"")</f>
        <v/>
      </c>
      <c r="V31" s="1"/>
      <c r="W31" s="1"/>
      <c r="X31" s="1"/>
      <c r="Y31" s="1"/>
      <c r="Z31" s="1"/>
      <c r="AA31" s="1"/>
      <c r="AB31" s="1"/>
      <c r="AC31" s="1"/>
      <c r="AD31" s="1"/>
      <c r="AE31" s="1"/>
      <c r="AF31" s="1"/>
      <c r="AG31" s="1"/>
    </row>
    <row r="32" spans="1:33" ht="20.100000000000001" customHeight="1" x14ac:dyDescent="0.3">
      <c r="A32" s="1"/>
      <c r="B32" s="245"/>
      <c r="C32" s="246"/>
      <c r="D32" s="247"/>
      <c r="E32" s="266"/>
      <c r="F32" s="267"/>
      <c r="G32" s="268"/>
      <c r="H32" s="245"/>
      <c r="I32" s="246"/>
      <c r="J32" s="247"/>
      <c r="K32" s="266"/>
      <c r="L32" s="261"/>
      <c r="M32" s="268"/>
      <c r="N32" s="283"/>
      <c r="O32" s="284"/>
      <c r="P32" s="285"/>
      <c r="Q32" s="241" t="str">
        <f>IFERROR(VLOOKUP(O32,BORCALACAK!$B$5:$AD$54,6,0),"")</f>
        <v/>
      </c>
      <c r="R32" s="290"/>
      <c r="S32" s="291"/>
      <c r="T32" s="292"/>
      <c r="U32" s="293" t="str">
        <f>IFERROR(VLOOKUP(S32,BORCALACAK!$B$61:$AD$110,6,0),"")</f>
        <v/>
      </c>
      <c r="V32" s="1"/>
      <c r="W32" s="1"/>
      <c r="X32" s="1"/>
      <c r="Y32" s="1"/>
      <c r="Z32" s="1"/>
      <c r="AA32" s="1"/>
      <c r="AB32" s="1"/>
      <c r="AC32" s="1"/>
      <c r="AD32" s="1"/>
      <c r="AE32" s="1"/>
      <c r="AF32" s="1"/>
      <c r="AG32" s="1"/>
    </row>
    <row r="33" spans="1:33" ht="20.100000000000001" customHeight="1" x14ac:dyDescent="0.3">
      <c r="A33" s="1"/>
      <c r="B33" s="250"/>
      <c r="C33" s="251"/>
      <c r="D33" s="252"/>
      <c r="E33" s="269"/>
      <c r="F33" s="270"/>
      <c r="G33" s="271"/>
      <c r="H33" s="250"/>
      <c r="I33" s="251"/>
      <c r="J33" s="252"/>
      <c r="K33" s="269"/>
      <c r="L33" s="264"/>
      <c r="M33" s="271"/>
      <c r="N33" s="286"/>
      <c r="O33" s="287"/>
      <c r="P33" s="288"/>
      <c r="Q33" s="289" t="str">
        <f>IFERROR(VLOOKUP(O33,BORCALACAK!$B$5:$AD$54,6,0),"")</f>
        <v/>
      </c>
      <c r="R33" s="294"/>
      <c r="S33" s="295"/>
      <c r="T33" s="296"/>
      <c r="U33" s="297" t="str">
        <f>IFERROR(VLOOKUP(S33,BORCALACAK!$B$61:$AD$110,6,0),"")</f>
        <v/>
      </c>
      <c r="V33" s="1"/>
      <c r="W33" s="1"/>
      <c r="X33" s="1"/>
      <c r="Y33" s="1"/>
      <c r="Z33" s="1"/>
      <c r="AA33" s="1"/>
      <c r="AB33" s="1"/>
      <c r="AC33" s="1"/>
      <c r="AD33" s="1"/>
      <c r="AE33" s="1"/>
      <c r="AF33" s="1"/>
      <c r="AG33" s="1"/>
    </row>
    <row r="34" spans="1:33" ht="20.100000000000001" customHeight="1" x14ac:dyDescent="0.3">
      <c r="A34" s="1"/>
      <c r="B34" s="245"/>
      <c r="C34" s="246"/>
      <c r="D34" s="247"/>
      <c r="E34" s="266"/>
      <c r="F34" s="267"/>
      <c r="G34" s="268"/>
      <c r="H34" s="245"/>
      <c r="I34" s="246"/>
      <c r="J34" s="247"/>
      <c r="K34" s="266"/>
      <c r="L34" s="261"/>
      <c r="M34" s="268"/>
      <c r="N34" s="283"/>
      <c r="O34" s="284"/>
      <c r="P34" s="285"/>
      <c r="Q34" s="241" t="str">
        <f>IFERROR(VLOOKUP(O34,BORCALACAK!$B$5:$AD$54,6,0),"")</f>
        <v/>
      </c>
      <c r="R34" s="290"/>
      <c r="S34" s="291"/>
      <c r="T34" s="292"/>
      <c r="U34" s="293" t="str">
        <f>IFERROR(VLOOKUP(S34,BORCALACAK!$B$61:$AD$110,6,0),"")</f>
        <v/>
      </c>
      <c r="V34" s="1"/>
      <c r="W34" s="1"/>
      <c r="X34" s="1"/>
      <c r="Y34" s="1"/>
      <c r="Z34" s="1"/>
      <c r="AA34" s="1"/>
      <c r="AB34" s="1"/>
      <c r="AC34" s="1"/>
      <c r="AD34" s="1"/>
      <c r="AE34" s="1"/>
      <c r="AF34" s="1"/>
      <c r="AG34" s="1"/>
    </row>
    <row r="35" spans="1:33" ht="20.100000000000001" customHeight="1" x14ac:dyDescent="0.3">
      <c r="A35" s="1"/>
      <c r="B35" s="250"/>
      <c r="C35" s="251"/>
      <c r="D35" s="252"/>
      <c r="E35" s="269"/>
      <c r="F35" s="270"/>
      <c r="G35" s="271"/>
      <c r="H35" s="250"/>
      <c r="I35" s="251"/>
      <c r="J35" s="252"/>
      <c r="K35" s="269"/>
      <c r="L35" s="264"/>
      <c r="M35" s="271"/>
      <c r="N35" s="286"/>
      <c r="O35" s="287"/>
      <c r="P35" s="288"/>
      <c r="Q35" s="289" t="str">
        <f>IFERROR(VLOOKUP(O35,BORCALACAK!$B$5:$AD$54,6,0),"")</f>
        <v/>
      </c>
      <c r="R35" s="294"/>
      <c r="S35" s="295"/>
      <c r="T35" s="296"/>
      <c r="U35" s="297" t="str">
        <f>IFERROR(VLOOKUP(S35,BORCALACAK!$B$61:$AD$110,6,0),"")</f>
        <v/>
      </c>
      <c r="V35" s="1"/>
      <c r="W35" s="1"/>
      <c r="X35" s="1"/>
      <c r="Y35" s="1"/>
      <c r="Z35" s="1"/>
      <c r="AA35" s="1"/>
      <c r="AB35" s="1"/>
      <c r="AC35" s="1"/>
      <c r="AD35" s="1"/>
      <c r="AE35" s="1"/>
      <c r="AF35" s="1"/>
      <c r="AG35" s="1"/>
    </row>
    <row r="36" spans="1:33" ht="20.100000000000001" customHeight="1" x14ac:dyDescent="0.3">
      <c r="A36" s="1"/>
      <c r="B36" s="245"/>
      <c r="C36" s="246"/>
      <c r="D36" s="247"/>
      <c r="E36" s="266"/>
      <c r="F36" s="267"/>
      <c r="G36" s="268"/>
      <c r="H36" s="245"/>
      <c r="I36" s="246"/>
      <c r="J36" s="247"/>
      <c r="K36" s="266"/>
      <c r="L36" s="261"/>
      <c r="M36" s="268"/>
      <c r="N36" s="283"/>
      <c r="O36" s="284"/>
      <c r="P36" s="285"/>
      <c r="Q36" s="241" t="str">
        <f>IFERROR(VLOOKUP(O36,BORCALACAK!$B$5:$AD$54,6,0),"")</f>
        <v/>
      </c>
      <c r="R36" s="290"/>
      <c r="S36" s="291"/>
      <c r="T36" s="292"/>
      <c r="U36" s="293" t="str">
        <f>IFERROR(VLOOKUP(S36,BORCALACAK!$B$61:$AD$110,6,0),"")</f>
        <v/>
      </c>
      <c r="V36" s="1"/>
      <c r="W36" s="1"/>
      <c r="X36" s="1"/>
      <c r="Y36" s="1"/>
      <c r="Z36" s="1"/>
      <c r="AA36" s="1"/>
      <c r="AB36" s="1"/>
      <c r="AC36" s="1"/>
      <c r="AD36" s="1"/>
      <c r="AE36" s="1"/>
      <c r="AF36" s="1"/>
      <c r="AG36" s="1"/>
    </row>
    <row r="37" spans="1:33" ht="20.100000000000001" customHeight="1" x14ac:dyDescent="0.3">
      <c r="A37" s="1"/>
      <c r="B37" s="250"/>
      <c r="C37" s="251"/>
      <c r="D37" s="252"/>
      <c r="E37" s="269"/>
      <c r="F37" s="270"/>
      <c r="G37" s="271"/>
      <c r="H37" s="250"/>
      <c r="I37" s="251"/>
      <c r="J37" s="252"/>
      <c r="K37" s="269"/>
      <c r="L37" s="264"/>
      <c r="M37" s="271"/>
      <c r="N37" s="286"/>
      <c r="O37" s="287"/>
      <c r="P37" s="288"/>
      <c r="Q37" s="289" t="str">
        <f>IFERROR(VLOOKUP(O37,BORCALACAK!$B$5:$AD$54,6,0),"")</f>
        <v/>
      </c>
      <c r="R37" s="294"/>
      <c r="S37" s="295"/>
      <c r="T37" s="296"/>
      <c r="U37" s="297" t="str">
        <f>IFERROR(VLOOKUP(S37,BORCALACAK!$B$61:$AD$110,6,0),"")</f>
        <v/>
      </c>
      <c r="V37" s="1"/>
      <c r="W37" s="1"/>
      <c r="X37" s="1"/>
      <c r="Y37" s="1"/>
      <c r="Z37" s="1"/>
      <c r="AA37" s="1"/>
      <c r="AB37" s="1"/>
      <c r="AC37" s="1"/>
      <c r="AD37" s="1"/>
      <c r="AE37" s="1"/>
      <c r="AF37" s="1"/>
      <c r="AG37" s="1"/>
    </row>
    <row r="38" spans="1:33" ht="20.100000000000001" customHeight="1" x14ac:dyDescent="0.3">
      <c r="A38" s="1"/>
      <c r="B38" s="245"/>
      <c r="C38" s="246"/>
      <c r="D38" s="247"/>
      <c r="E38" s="266"/>
      <c r="F38" s="267"/>
      <c r="G38" s="268"/>
      <c r="H38" s="245"/>
      <c r="I38" s="246"/>
      <c r="J38" s="247"/>
      <c r="K38" s="266"/>
      <c r="L38" s="261"/>
      <c r="M38" s="268"/>
      <c r="N38" s="283"/>
      <c r="O38" s="284"/>
      <c r="P38" s="285"/>
      <c r="Q38" s="241" t="str">
        <f>IFERROR(VLOOKUP(O38,BORCALACAK!$B$5:$AD$54,6,0),"")</f>
        <v/>
      </c>
      <c r="R38" s="290"/>
      <c r="S38" s="291"/>
      <c r="T38" s="292"/>
      <c r="U38" s="293" t="str">
        <f>IFERROR(VLOOKUP(S38,BORCALACAK!$B$61:$AD$110,6,0),"")</f>
        <v/>
      </c>
      <c r="V38" s="1"/>
      <c r="W38" s="1"/>
      <c r="X38" s="1"/>
      <c r="Y38" s="1"/>
      <c r="Z38" s="1"/>
      <c r="AA38" s="1"/>
      <c r="AB38" s="1"/>
      <c r="AC38" s="1"/>
      <c r="AD38" s="1"/>
      <c r="AE38" s="1"/>
      <c r="AF38" s="1"/>
      <c r="AG38" s="1"/>
    </row>
    <row r="39" spans="1:33" ht="20.100000000000001" customHeight="1" x14ac:dyDescent="0.3">
      <c r="A39" s="1"/>
      <c r="B39" s="250"/>
      <c r="C39" s="251"/>
      <c r="D39" s="252"/>
      <c r="E39" s="269"/>
      <c r="F39" s="270"/>
      <c r="G39" s="271"/>
      <c r="H39" s="250"/>
      <c r="I39" s="251"/>
      <c r="J39" s="252"/>
      <c r="K39" s="269"/>
      <c r="L39" s="264"/>
      <c r="M39" s="271"/>
      <c r="N39" s="286"/>
      <c r="O39" s="287"/>
      <c r="P39" s="288"/>
      <c r="Q39" s="289" t="str">
        <f>IFERROR(VLOOKUP(O39,BORCALACAK!$B$5:$AD$54,6,0),"")</f>
        <v/>
      </c>
      <c r="R39" s="294"/>
      <c r="S39" s="295"/>
      <c r="T39" s="296"/>
      <c r="U39" s="297" t="str">
        <f>IFERROR(VLOOKUP(S39,BORCALACAK!$B$61:$AD$110,6,0),"")</f>
        <v/>
      </c>
      <c r="V39" s="1"/>
      <c r="W39" s="1"/>
      <c r="X39" s="1"/>
      <c r="Y39" s="1"/>
      <c r="Z39" s="1"/>
      <c r="AA39" s="1"/>
      <c r="AB39" s="1"/>
      <c r="AC39" s="1"/>
      <c r="AD39" s="1"/>
      <c r="AE39" s="1"/>
      <c r="AF39" s="1"/>
      <c r="AG39" s="1"/>
    </row>
    <row r="40" spans="1:33" ht="20.100000000000001" customHeight="1" x14ac:dyDescent="0.3">
      <c r="A40" s="1"/>
      <c r="B40" s="245"/>
      <c r="C40" s="246"/>
      <c r="D40" s="247"/>
      <c r="E40" s="266"/>
      <c r="F40" s="267"/>
      <c r="G40" s="268"/>
      <c r="H40" s="245"/>
      <c r="I40" s="246"/>
      <c r="J40" s="247"/>
      <c r="K40" s="266"/>
      <c r="L40" s="261"/>
      <c r="M40" s="268"/>
      <c r="N40" s="283"/>
      <c r="O40" s="284"/>
      <c r="P40" s="285"/>
      <c r="Q40" s="241" t="str">
        <f>IFERROR(VLOOKUP(O40,BORCALACAK!$B$5:$AD$54,6,0),"")</f>
        <v/>
      </c>
      <c r="R40" s="290"/>
      <c r="S40" s="291"/>
      <c r="T40" s="292"/>
      <c r="U40" s="293" t="str">
        <f>IFERROR(VLOOKUP(S40,BORCALACAK!$B$61:$AD$110,6,0),"")</f>
        <v/>
      </c>
      <c r="V40" s="1"/>
      <c r="W40" s="1"/>
      <c r="X40" s="1"/>
      <c r="Y40" s="1"/>
      <c r="Z40" s="1"/>
      <c r="AA40" s="1"/>
      <c r="AB40" s="1"/>
      <c r="AC40" s="1"/>
      <c r="AD40" s="1"/>
      <c r="AE40" s="1"/>
      <c r="AF40" s="1"/>
      <c r="AG40" s="1"/>
    </row>
    <row r="41" spans="1:33" ht="20.100000000000001" customHeight="1" x14ac:dyDescent="0.3">
      <c r="A41" s="1"/>
      <c r="B41" s="250"/>
      <c r="C41" s="251"/>
      <c r="D41" s="252"/>
      <c r="E41" s="269"/>
      <c r="F41" s="270"/>
      <c r="G41" s="271"/>
      <c r="H41" s="250"/>
      <c r="I41" s="251"/>
      <c r="J41" s="252"/>
      <c r="K41" s="269"/>
      <c r="L41" s="264"/>
      <c r="M41" s="271"/>
      <c r="N41" s="286"/>
      <c r="O41" s="287"/>
      <c r="P41" s="288"/>
      <c r="Q41" s="289" t="str">
        <f>IFERROR(VLOOKUP(O41,BORCALACAK!$B$5:$AD$54,6,0),"")</f>
        <v/>
      </c>
      <c r="R41" s="294"/>
      <c r="S41" s="295"/>
      <c r="T41" s="296"/>
      <c r="U41" s="297" t="str">
        <f>IFERROR(VLOOKUP(S41,BORCALACAK!$B$61:$AD$110,6,0),"")</f>
        <v/>
      </c>
      <c r="V41" s="1"/>
      <c r="W41" s="1"/>
      <c r="X41" s="1"/>
      <c r="Y41" s="1"/>
      <c r="Z41" s="1"/>
      <c r="AA41" s="1"/>
      <c r="AB41" s="1"/>
      <c r="AC41" s="1"/>
      <c r="AD41" s="1"/>
      <c r="AE41" s="1"/>
      <c r="AF41" s="1"/>
      <c r="AG41" s="1"/>
    </row>
    <row r="42" spans="1:33" ht="20.100000000000001" customHeight="1" x14ac:dyDescent="0.3">
      <c r="A42" s="1"/>
      <c r="B42" s="245"/>
      <c r="C42" s="246"/>
      <c r="D42" s="247"/>
      <c r="E42" s="266"/>
      <c r="F42" s="267"/>
      <c r="G42" s="268"/>
      <c r="H42" s="245"/>
      <c r="I42" s="246"/>
      <c r="J42" s="247"/>
      <c r="K42" s="266"/>
      <c r="L42" s="261"/>
      <c r="M42" s="268"/>
      <c r="N42" s="283"/>
      <c r="O42" s="284"/>
      <c r="P42" s="285"/>
      <c r="Q42" s="241" t="str">
        <f>IFERROR(VLOOKUP(O42,BORCALACAK!$B$5:$AD$54,6,0),"")</f>
        <v/>
      </c>
      <c r="R42" s="290"/>
      <c r="S42" s="291"/>
      <c r="T42" s="292"/>
      <c r="U42" s="293" t="str">
        <f>IFERROR(VLOOKUP(S42,BORCALACAK!$B$61:$AD$110,6,0),"")</f>
        <v/>
      </c>
      <c r="V42" s="1"/>
      <c r="W42" s="1"/>
      <c r="X42" s="1"/>
      <c r="Y42" s="1"/>
      <c r="Z42" s="1"/>
      <c r="AA42" s="1"/>
      <c r="AB42" s="1"/>
      <c r="AC42" s="1"/>
      <c r="AD42" s="1"/>
      <c r="AE42" s="1"/>
      <c r="AF42" s="1"/>
      <c r="AG42" s="1"/>
    </row>
    <row r="43" spans="1:33" ht="20.100000000000001" customHeight="1" x14ac:dyDescent="0.3">
      <c r="A43" s="1"/>
      <c r="B43" s="250"/>
      <c r="C43" s="251"/>
      <c r="D43" s="252"/>
      <c r="E43" s="269"/>
      <c r="F43" s="270"/>
      <c r="G43" s="271"/>
      <c r="H43" s="250"/>
      <c r="I43" s="251"/>
      <c r="J43" s="252"/>
      <c r="K43" s="269"/>
      <c r="L43" s="264"/>
      <c r="M43" s="271"/>
      <c r="N43" s="286"/>
      <c r="O43" s="287"/>
      <c r="P43" s="288"/>
      <c r="Q43" s="289" t="str">
        <f>IFERROR(VLOOKUP(O43,BORCALACAK!$B$5:$AD$54,6,0),"")</f>
        <v/>
      </c>
      <c r="R43" s="294"/>
      <c r="S43" s="295"/>
      <c r="T43" s="296"/>
      <c r="U43" s="297" t="str">
        <f>IFERROR(VLOOKUP(S43,BORCALACAK!$B$61:$AD$110,6,0),"")</f>
        <v/>
      </c>
      <c r="V43" s="1"/>
      <c r="W43" s="1"/>
      <c r="X43" s="1"/>
      <c r="Y43" s="1"/>
      <c r="Z43" s="1"/>
      <c r="AA43" s="1"/>
      <c r="AB43" s="1"/>
      <c r="AC43" s="1"/>
      <c r="AD43" s="1"/>
      <c r="AE43" s="1"/>
      <c r="AF43" s="1"/>
      <c r="AG43" s="1"/>
    </row>
    <row r="44" spans="1:33" ht="20.100000000000001" customHeight="1" x14ac:dyDescent="0.3">
      <c r="A44" s="1"/>
      <c r="B44" s="245"/>
      <c r="C44" s="246"/>
      <c r="D44" s="247"/>
      <c r="E44" s="266"/>
      <c r="F44" s="267"/>
      <c r="G44" s="268"/>
      <c r="H44" s="245"/>
      <c r="I44" s="246"/>
      <c r="J44" s="247"/>
      <c r="K44" s="266"/>
      <c r="L44" s="261"/>
      <c r="M44" s="268"/>
      <c r="N44" s="283"/>
      <c r="O44" s="284"/>
      <c r="P44" s="285"/>
      <c r="Q44" s="241" t="str">
        <f>IFERROR(VLOOKUP(O44,BORCALACAK!$B$5:$AD$54,6,0),"")</f>
        <v/>
      </c>
      <c r="R44" s="290"/>
      <c r="S44" s="291"/>
      <c r="T44" s="292"/>
      <c r="U44" s="293" t="str">
        <f>IFERROR(VLOOKUP(S44,BORCALACAK!$B$61:$AD$110,6,0),"")</f>
        <v/>
      </c>
      <c r="V44" s="1"/>
      <c r="W44" s="1"/>
      <c r="X44" s="1"/>
      <c r="Y44" s="1"/>
      <c r="Z44" s="1"/>
      <c r="AA44" s="1"/>
      <c r="AB44" s="1"/>
      <c r="AC44" s="1"/>
      <c r="AD44" s="1"/>
      <c r="AE44" s="1"/>
      <c r="AF44" s="1"/>
      <c r="AG44" s="1"/>
    </row>
    <row r="45" spans="1:33" ht="20.100000000000001" customHeight="1" x14ac:dyDescent="0.3">
      <c r="A45" s="1"/>
      <c r="B45" s="250"/>
      <c r="C45" s="251"/>
      <c r="D45" s="252"/>
      <c r="E45" s="269"/>
      <c r="F45" s="270"/>
      <c r="G45" s="271"/>
      <c r="H45" s="250"/>
      <c r="I45" s="251"/>
      <c r="J45" s="252"/>
      <c r="K45" s="269"/>
      <c r="L45" s="264"/>
      <c r="M45" s="271"/>
      <c r="N45" s="286"/>
      <c r="O45" s="287"/>
      <c r="P45" s="288"/>
      <c r="Q45" s="289" t="str">
        <f>IFERROR(VLOOKUP(O45,BORCALACAK!$B$5:$AD$54,6,0),"")</f>
        <v/>
      </c>
      <c r="R45" s="294"/>
      <c r="S45" s="295"/>
      <c r="T45" s="296"/>
      <c r="U45" s="297" t="str">
        <f>IFERROR(VLOOKUP(S45,BORCALACAK!$B$61:$AD$110,6,0),"")</f>
        <v/>
      </c>
      <c r="V45" s="1"/>
      <c r="W45" s="1"/>
      <c r="X45" s="1"/>
      <c r="Y45" s="1"/>
      <c r="Z45" s="1"/>
      <c r="AA45" s="1"/>
      <c r="AB45" s="1"/>
      <c r="AC45" s="1"/>
      <c r="AD45" s="1"/>
      <c r="AE45" s="1"/>
      <c r="AF45" s="1"/>
      <c r="AG45" s="1"/>
    </row>
    <row r="46" spans="1:33" ht="20.100000000000001" customHeight="1" x14ac:dyDescent="0.3">
      <c r="A46" s="1"/>
      <c r="B46" s="245"/>
      <c r="C46" s="246"/>
      <c r="D46" s="247"/>
      <c r="E46" s="266"/>
      <c r="F46" s="267"/>
      <c r="G46" s="268"/>
      <c r="H46" s="245"/>
      <c r="I46" s="246"/>
      <c r="J46" s="247"/>
      <c r="K46" s="266"/>
      <c r="L46" s="261"/>
      <c r="M46" s="268"/>
      <c r="N46" s="283"/>
      <c r="O46" s="284"/>
      <c r="P46" s="285"/>
      <c r="Q46" s="241" t="str">
        <f>IFERROR(VLOOKUP(O46,BORCALACAK!$B$5:$AD$54,6,0),"")</f>
        <v/>
      </c>
      <c r="R46" s="290"/>
      <c r="S46" s="291"/>
      <c r="T46" s="292"/>
      <c r="U46" s="293" t="str">
        <f>IFERROR(VLOOKUP(S46,BORCALACAK!$B$61:$AD$110,6,0),"")</f>
        <v/>
      </c>
      <c r="V46" s="1"/>
      <c r="W46" s="1"/>
      <c r="X46" s="1"/>
      <c r="Y46" s="1"/>
      <c r="Z46" s="1"/>
      <c r="AA46" s="1"/>
      <c r="AB46" s="1"/>
      <c r="AC46" s="1"/>
      <c r="AD46" s="1"/>
      <c r="AE46" s="1"/>
      <c r="AF46" s="1"/>
      <c r="AG46" s="1"/>
    </row>
    <row r="47" spans="1:33" ht="20.100000000000001" customHeight="1" x14ac:dyDescent="0.3">
      <c r="A47" s="1"/>
      <c r="B47" s="250"/>
      <c r="C47" s="251"/>
      <c r="D47" s="252"/>
      <c r="E47" s="269"/>
      <c r="F47" s="270"/>
      <c r="G47" s="271"/>
      <c r="H47" s="250"/>
      <c r="I47" s="251"/>
      <c r="J47" s="252"/>
      <c r="K47" s="269"/>
      <c r="L47" s="264"/>
      <c r="M47" s="271"/>
      <c r="N47" s="286"/>
      <c r="O47" s="287"/>
      <c r="P47" s="288"/>
      <c r="Q47" s="289" t="str">
        <f>IFERROR(VLOOKUP(O47,BORCALACAK!$B$5:$AD$54,6,0),"")</f>
        <v/>
      </c>
      <c r="R47" s="294"/>
      <c r="S47" s="295"/>
      <c r="T47" s="296"/>
      <c r="U47" s="297" t="str">
        <f>IFERROR(VLOOKUP(S47,BORCALACAK!$B$61:$AD$110,6,0),"")</f>
        <v/>
      </c>
      <c r="V47" s="1"/>
      <c r="W47" s="1"/>
      <c r="X47" s="1"/>
      <c r="Y47" s="1"/>
      <c r="Z47" s="1"/>
      <c r="AA47" s="1"/>
      <c r="AB47" s="1"/>
      <c r="AC47" s="1"/>
      <c r="AD47" s="1"/>
      <c r="AE47" s="1"/>
      <c r="AF47" s="1"/>
      <c r="AG47" s="1"/>
    </row>
    <row r="48" spans="1:33" ht="20.100000000000001" customHeight="1" x14ac:dyDescent="0.3">
      <c r="A48" s="1"/>
      <c r="B48" s="245"/>
      <c r="C48" s="246"/>
      <c r="D48" s="247"/>
      <c r="E48" s="266"/>
      <c r="F48" s="267"/>
      <c r="G48" s="268"/>
      <c r="H48" s="245"/>
      <c r="I48" s="246"/>
      <c r="J48" s="247"/>
      <c r="K48" s="266"/>
      <c r="L48" s="261"/>
      <c r="M48" s="268"/>
      <c r="N48" s="283"/>
      <c r="O48" s="284"/>
      <c r="P48" s="285"/>
      <c r="Q48" s="241" t="str">
        <f>IFERROR(VLOOKUP(O48,BORCALACAK!$B$5:$AD$54,6,0),"")</f>
        <v/>
      </c>
      <c r="R48" s="290"/>
      <c r="S48" s="291"/>
      <c r="T48" s="292"/>
      <c r="U48" s="293" t="str">
        <f>IFERROR(VLOOKUP(S48,BORCALACAK!$B$61:$AD$110,6,0),"")</f>
        <v/>
      </c>
      <c r="V48" s="1"/>
      <c r="W48" s="1"/>
      <c r="X48" s="1"/>
      <c r="Y48" s="1"/>
      <c r="Z48" s="1"/>
      <c r="AA48" s="1"/>
      <c r="AB48" s="1"/>
      <c r="AC48" s="1"/>
      <c r="AD48" s="1"/>
      <c r="AE48" s="1"/>
      <c r="AF48" s="1"/>
      <c r="AG48" s="1"/>
    </row>
    <row r="49" spans="1:33" ht="20.100000000000001" customHeight="1" x14ac:dyDescent="0.3">
      <c r="A49" s="1"/>
      <c r="B49" s="250"/>
      <c r="C49" s="251"/>
      <c r="D49" s="252"/>
      <c r="E49" s="269"/>
      <c r="F49" s="270"/>
      <c r="G49" s="271"/>
      <c r="H49" s="250"/>
      <c r="I49" s="251"/>
      <c r="J49" s="252"/>
      <c r="K49" s="269"/>
      <c r="L49" s="264"/>
      <c r="M49" s="271"/>
      <c r="N49" s="286"/>
      <c r="O49" s="287"/>
      <c r="P49" s="288"/>
      <c r="Q49" s="289" t="str">
        <f>IFERROR(VLOOKUP(O49,BORCALACAK!$B$5:$AD$54,6,0),"")</f>
        <v/>
      </c>
      <c r="R49" s="294"/>
      <c r="S49" s="295"/>
      <c r="T49" s="296"/>
      <c r="U49" s="297" t="str">
        <f>IFERROR(VLOOKUP(S49,BORCALACAK!$B$61:$AD$110,6,0),"")</f>
        <v/>
      </c>
      <c r="V49" s="1"/>
      <c r="W49" s="1"/>
      <c r="X49" s="1"/>
      <c r="Y49" s="1"/>
      <c r="Z49" s="1"/>
      <c r="AA49" s="1"/>
      <c r="AB49" s="1"/>
      <c r="AC49" s="1"/>
      <c r="AD49" s="1"/>
      <c r="AE49" s="1"/>
      <c r="AF49" s="1"/>
      <c r="AG49" s="1"/>
    </row>
    <row r="50" spans="1:33" ht="20.100000000000001" customHeight="1" x14ac:dyDescent="0.3">
      <c r="A50" s="1"/>
      <c r="B50" s="245"/>
      <c r="C50" s="246"/>
      <c r="D50" s="247"/>
      <c r="E50" s="266"/>
      <c r="F50" s="267"/>
      <c r="G50" s="268"/>
      <c r="H50" s="245"/>
      <c r="I50" s="246"/>
      <c r="J50" s="247"/>
      <c r="K50" s="266"/>
      <c r="L50" s="261"/>
      <c r="M50" s="268"/>
      <c r="N50" s="283"/>
      <c r="O50" s="284"/>
      <c r="P50" s="285"/>
      <c r="Q50" s="241" t="str">
        <f>IFERROR(VLOOKUP(O50,BORCALACAK!$B$5:$AD$54,6,0),"")</f>
        <v/>
      </c>
      <c r="R50" s="290"/>
      <c r="S50" s="291"/>
      <c r="T50" s="292"/>
      <c r="U50" s="293" t="str">
        <f>IFERROR(VLOOKUP(S50,BORCALACAK!$B$61:$AD$110,6,0),"")</f>
        <v/>
      </c>
      <c r="V50" s="1"/>
      <c r="W50" s="1"/>
      <c r="X50" s="1"/>
      <c r="Y50" s="1"/>
      <c r="Z50" s="1"/>
      <c r="AA50" s="1"/>
      <c r="AB50" s="1"/>
      <c r="AC50" s="1"/>
      <c r="AD50" s="1"/>
      <c r="AE50" s="1"/>
      <c r="AF50" s="1"/>
      <c r="AG50" s="1"/>
    </row>
    <row r="51" spans="1:33" ht="20.100000000000001" customHeight="1" x14ac:dyDescent="0.3">
      <c r="A51" s="1"/>
      <c r="B51" s="250"/>
      <c r="C51" s="251"/>
      <c r="D51" s="252"/>
      <c r="E51" s="269"/>
      <c r="F51" s="270"/>
      <c r="G51" s="271"/>
      <c r="H51" s="250"/>
      <c r="I51" s="251"/>
      <c r="J51" s="252"/>
      <c r="K51" s="269"/>
      <c r="L51" s="264"/>
      <c r="M51" s="271"/>
      <c r="N51" s="286"/>
      <c r="O51" s="287"/>
      <c r="P51" s="288"/>
      <c r="Q51" s="289" t="str">
        <f>IFERROR(VLOOKUP(O51,BORCALACAK!$B$5:$AD$54,6,0),"")</f>
        <v/>
      </c>
      <c r="R51" s="294"/>
      <c r="S51" s="295"/>
      <c r="T51" s="296"/>
      <c r="U51" s="297" t="str">
        <f>IFERROR(VLOOKUP(S51,BORCALACAK!$B$61:$AD$110,6,0),"")</f>
        <v/>
      </c>
      <c r="V51" s="1"/>
      <c r="W51" s="1"/>
      <c r="X51" s="1"/>
      <c r="Y51" s="1"/>
      <c r="Z51" s="1"/>
      <c r="AA51" s="1"/>
      <c r="AB51" s="1"/>
      <c r="AC51" s="1"/>
      <c r="AD51" s="1"/>
      <c r="AE51" s="1"/>
      <c r="AF51" s="1"/>
      <c r="AG51" s="1"/>
    </row>
    <row r="52" spans="1:33" ht="20.100000000000001" customHeight="1" x14ac:dyDescent="0.3">
      <c r="A52" s="1"/>
      <c r="B52" s="245"/>
      <c r="C52" s="246"/>
      <c r="D52" s="247"/>
      <c r="E52" s="266"/>
      <c r="F52" s="267"/>
      <c r="G52" s="268"/>
      <c r="H52" s="245"/>
      <c r="I52" s="246"/>
      <c r="J52" s="247"/>
      <c r="K52" s="266"/>
      <c r="L52" s="261"/>
      <c r="M52" s="268"/>
      <c r="N52" s="283"/>
      <c r="O52" s="284"/>
      <c r="P52" s="285"/>
      <c r="Q52" s="241" t="str">
        <f>IFERROR(VLOOKUP(O52,BORCALACAK!$B$5:$AD$54,6,0),"")</f>
        <v/>
      </c>
      <c r="R52" s="290"/>
      <c r="S52" s="291"/>
      <c r="T52" s="292"/>
      <c r="U52" s="293" t="str">
        <f>IFERROR(VLOOKUP(S52,BORCALACAK!$B$61:$AD$110,6,0),"")</f>
        <v/>
      </c>
      <c r="V52" s="1"/>
      <c r="W52" s="1"/>
      <c r="X52" s="1"/>
      <c r="Y52" s="1"/>
      <c r="Z52" s="1"/>
      <c r="AA52" s="1"/>
      <c r="AB52" s="1"/>
      <c r="AC52" s="1"/>
      <c r="AD52" s="1"/>
      <c r="AE52" s="1"/>
      <c r="AF52" s="1"/>
      <c r="AG52" s="1"/>
    </row>
    <row r="53" spans="1:33" ht="20.100000000000001" customHeight="1" x14ac:dyDescent="0.3">
      <c r="A53" s="1"/>
      <c r="B53" s="250"/>
      <c r="C53" s="251"/>
      <c r="D53" s="252"/>
      <c r="E53" s="269"/>
      <c r="F53" s="270"/>
      <c r="G53" s="271"/>
      <c r="H53" s="250"/>
      <c r="I53" s="251"/>
      <c r="J53" s="252"/>
      <c r="K53" s="269"/>
      <c r="L53" s="264"/>
      <c r="M53" s="271"/>
      <c r="N53" s="286"/>
      <c r="O53" s="287"/>
      <c r="P53" s="288"/>
      <c r="Q53" s="289" t="str">
        <f>IFERROR(VLOOKUP(O53,BORCALACAK!$B$5:$AD$54,6,0),"")</f>
        <v/>
      </c>
      <c r="R53" s="294"/>
      <c r="S53" s="295"/>
      <c r="T53" s="296"/>
      <c r="U53" s="297" t="str">
        <f>IFERROR(VLOOKUP(S53,BORCALACAK!$B$61:$AD$110,6,0),"")</f>
        <v/>
      </c>
      <c r="V53" s="1"/>
      <c r="W53" s="1"/>
      <c r="X53" s="1"/>
      <c r="Y53" s="1"/>
      <c r="Z53" s="1"/>
      <c r="AA53" s="1"/>
      <c r="AB53" s="1"/>
      <c r="AC53" s="1"/>
      <c r="AD53" s="1"/>
      <c r="AE53" s="1"/>
      <c r="AF53" s="1"/>
      <c r="AG53" s="1"/>
    </row>
    <row r="54" spans="1:33" ht="20.100000000000001" customHeight="1" x14ac:dyDescent="0.3">
      <c r="A54" s="1"/>
      <c r="B54" s="245"/>
      <c r="C54" s="246"/>
      <c r="D54" s="247"/>
      <c r="E54" s="266"/>
      <c r="F54" s="267"/>
      <c r="G54" s="268"/>
      <c r="H54" s="245"/>
      <c r="I54" s="246"/>
      <c r="J54" s="247"/>
      <c r="K54" s="266"/>
      <c r="L54" s="261"/>
      <c r="M54" s="268"/>
      <c r="N54" s="283"/>
      <c r="O54" s="284"/>
      <c r="P54" s="285"/>
      <c r="Q54" s="241" t="str">
        <f>IFERROR(VLOOKUP(O54,BORCALACAK!$B$5:$AD$54,6,0),"")</f>
        <v/>
      </c>
      <c r="R54" s="290"/>
      <c r="S54" s="291"/>
      <c r="T54" s="292"/>
      <c r="U54" s="293" t="str">
        <f>IFERROR(VLOOKUP(S54,BORCALACAK!$B$61:$AD$110,6,0),"")</f>
        <v/>
      </c>
      <c r="V54" s="1"/>
      <c r="W54" s="1"/>
      <c r="X54" s="1"/>
      <c r="Y54" s="1"/>
      <c r="Z54" s="1"/>
      <c r="AA54" s="1"/>
      <c r="AB54" s="1"/>
      <c r="AC54" s="1"/>
      <c r="AD54" s="1"/>
      <c r="AE54" s="1"/>
      <c r="AF54" s="1"/>
      <c r="AG54" s="1"/>
    </row>
    <row r="55" spans="1:33" ht="20.100000000000001" customHeight="1" x14ac:dyDescent="0.3">
      <c r="A55" s="1"/>
      <c r="B55" s="250"/>
      <c r="C55" s="251"/>
      <c r="D55" s="252"/>
      <c r="E55" s="269"/>
      <c r="F55" s="270"/>
      <c r="G55" s="271"/>
      <c r="H55" s="250"/>
      <c r="I55" s="251"/>
      <c r="J55" s="252"/>
      <c r="K55" s="269"/>
      <c r="L55" s="264"/>
      <c r="M55" s="271"/>
      <c r="N55" s="286"/>
      <c r="O55" s="287"/>
      <c r="P55" s="288"/>
      <c r="Q55" s="289" t="str">
        <f>IFERROR(VLOOKUP(O55,BORCALACAK!$B$5:$AD$54,6,0),"")</f>
        <v/>
      </c>
      <c r="R55" s="294"/>
      <c r="S55" s="295"/>
      <c r="T55" s="296"/>
      <c r="U55" s="297" t="str">
        <f>IFERROR(VLOOKUP(S55,BORCALACAK!$B$61:$AD$110,6,0),"")</f>
        <v/>
      </c>
      <c r="V55" s="1"/>
      <c r="W55" s="1"/>
      <c r="X55" s="1"/>
      <c r="Y55" s="1"/>
      <c r="Z55" s="1"/>
      <c r="AA55" s="1"/>
      <c r="AB55" s="1"/>
      <c r="AC55" s="1"/>
      <c r="AD55" s="1"/>
      <c r="AE55" s="1"/>
      <c r="AF55" s="1"/>
      <c r="AG55" s="1"/>
    </row>
    <row r="56" spans="1:33" ht="20.100000000000001" customHeight="1" x14ac:dyDescent="0.3">
      <c r="A56" s="1"/>
      <c r="B56" s="245"/>
      <c r="C56" s="246"/>
      <c r="D56" s="247"/>
      <c r="E56" s="266"/>
      <c r="F56" s="267"/>
      <c r="G56" s="268"/>
      <c r="H56" s="245"/>
      <c r="I56" s="246"/>
      <c r="J56" s="247"/>
      <c r="K56" s="266"/>
      <c r="L56" s="261"/>
      <c r="M56" s="268"/>
      <c r="N56" s="283"/>
      <c r="O56" s="284"/>
      <c r="P56" s="285"/>
      <c r="Q56" s="241" t="str">
        <f>IFERROR(VLOOKUP(O56,BORCALACAK!$B$5:$AD$54,6,0),"")</f>
        <v/>
      </c>
      <c r="R56" s="290"/>
      <c r="S56" s="291"/>
      <c r="T56" s="292"/>
      <c r="U56" s="293" t="str">
        <f>IFERROR(VLOOKUP(S56,BORCALACAK!$B$61:$AD$110,6,0),"")</f>
        <v/>
      </c>
      <c r="V56" s="1"/>
      <c r="W56" s="1"/>
      <c r="X56" s="1"/>
      <c r="Y56" s="1"/>
      <c r="Z56" s="1"/>
      <c r="AA56" s="1"/>
      <c r="AB56" s="1"/>
      <c r="AC56" s="1"/>
      <c r="AD56" s="1"/>
      <c r="AE56" s="1"/>
      <c r="AF56" s="1"/>
      <c r="AG56" s="1"/>
    </row>
    <row r="57" spans="1:33" ht="20.100000000000001" customHeight="1" x14ac:dyDescent="0.3">
      <c r="A57" s="1"/>
      <c r="B57" s="250"/>
      <c r="C57" s="251"/>
      <c r="D57" s="252"/>
      <c r="E57" s="269"/>
      <c r="F57" s="270"/>
      <c r="G57" s="271"/>
      <c r="H57" s="250"/>
      <c r="I57" s="251"/>
      <c r="J57" s="252"/>
      <c r="K57" s="269"/>
      <c r="L57" s="264"/>
      <c r="M57" s="271"/>
      <c r="N57" s="286"/>
      <c r="O57" s="287"/>
      <c r="P57" s="288"/>
      <c r="Q57" s="289" t="str">
        <f>IFERROR(VLOOKUP(O57,BORCALACAK!$B$5:$AD$54,6,0),"")</f>
        <v/>
      </c>
      <c r="R57" s="294"/>
      <c r="S57" s="295"/>
      <c r="T57" s="296"/>
      <c r="U57" s="297" t="str">
        <f>IFERROR(VLOOKUP(S57,BORCALACAK!$B$61:$AD$110,6,0),"")</f>
        <v/>
      </c>
      <c r="V57" s="1"/>
      <c r="W57" s="1"/>
      <c r="X57" s="1"/>
      <c r="Y57" s="1"/>
      <c r="Z57" s="1"/>
      <c r="AA57" s="1"/>
      <c r="AB57" s="1"/>
      <c r="AC57" s="1"/>
      <c r="AD57" s="1"/>
      <c r="AE57" s="1"/>
      <c r="AF57" s="1"/>
      <c r="AG57" s="1"/>
    </row>
    <row r="58" spans="1:33" ht="20.100000000000001" customHeight="1" x14ac:dyDescent="0.3">
      <c r="A58" s="1"/>
      <c r="B58" s="245"/>
      <c r="C58" s="246"/>
      <c r="D58" s="247"/>
      <c r="E58" s="266"/>
      <c r="F58" s="267"/>
      <c r="G58" s="268"/>
      <c r="H58" s="245"/>
      <c r="I58" s="246"/>
      <c r="J58" s="247"/>
      <c r="K58" s="266"/>
      <c r="L58" s="261"/>
      <c r="M58" s="268"/>
      <c r="N58" s="283"/>
      <c r="O58" s="284"/>
      <c r="P58" s="285"/>
      <c r="Q58" s="241" t="str">
        <f>IFERROR(VLOOKUP(O58,BORCALACAK!$B$5:$AD$54,6,0),"")</f>
        <v/>
      </c>
      <c r="R58" s="290"/>
      <c r="S58" s="291"/>
      <c r="T58" s="292"/>
      <c r="U58" s="293" t="str">
        <f>IFERROR(VLOOKUP(S58,BORCALACAK!$B$61:$AD$110,6,0),"")</f>
        <v/>
      </c>
      <c r="V58" s="1"/>
      <c r="W58" s="1"/>
      <c r="X58" s="1"/>
      <c r="Y58" s="1"/>
      <c r="Z58" s="1"/>
      <c r="AA58" s="1"/>
      <c r="AB58" s="1"/>
      <c r="AC58" s="1"/>
      <c r="AD58" s="1"/>
      <c r="AE58" s="1"/>
      <c r="AF58" s="1"/>
      <c r="AG58" s="1"/>
    </row>
    <row r="59" spans="1:33" ht="20.100000000000001" customHeight="1" x14ac:dyDescent="0.3">
      <c r="A59" s="1"/>
      <c r="B59" s="250"/>
      <c r="C59" s="251"/>
      <c r="D59" s="252"/>
      <c r="E59" s="269"/>
      <c r="F59" s="270"/>
      <c r="G59" s="271"/>
      <c r="H59" s="250"/>
      <c r="I59" s="251"/>
      <c r="J59" s="252"/>
      <c r="K59" s="269"/>
      <c r="L59" s="264"/>
      <c r="M59" s="271"/>
      <c r="N59" s="286"/>
      <c r="O59" s="287"/>
      <c r="P59" s="288"/>
      <c r="Q59" s="289" t="str">
        <f>IFERROR(VLOOKUP(O59,BORCALACAK!$B$5:$AD$54,6,0),"")</f>
        <v/>
      </c>
      <c r="R59" s="294"/>
      <c r="S59" s="295"/>
      <c r="T59" s="296"/>
      <c r="U59" s="297" t="str">
        <f>IFERROR(VLOOKUP(S59,BORCALACAK!$B$61:$AD$110,6,0),"")</f>
        <v/>
      </c>
      <c r="V59" s="1"/>
      <c r="W59" s="1"/>
      <c r="X59" s="1"/>
      <c r="Y59" s="1"/>
      <c r="Z59" s="1"/>
      <c r="AA59" s="1"/>
      <c r="AB59" s="1"/>
      <c r="AC59" s="1"/>
      <c r="AD59" s="1"/>
      <c r="AE59" s="1"/>
      <c r="AF59" s="1"/>
      <c r="AG59" s="1"/>
    </row>
    <row r="60" spans="1:33" ht="20.100000000000001" customHeight="1" x14ac:dyDescent="0.3">
      <c r="A60" s="1"/>
      <c r="B60" s="245"/>
      <c r="C60" s="246"/>
      <c r="D60" s="247"/>
      <c r="E60" s="266"/>
      <c r="F60" s="267"/>
      <c r="G60" s="268"/>
      <c r="H60" s="245"/>
      <c r="I60" s="246"/>
      <c r="J60" s="247"/>
      <c r="K60" s="266"/>
      <c r="L60" s="261"/>
      <c r="M60" s="268"/>
      <c r="N60" s="283"/>
      <c r="O60" s="284"/>
      <c r="P60" s="285"/>
      <c r="Q60" s="241" t="str">
        <f>IFERROR(VLOOKUP(O60,BORCALACAK!$B$5:$AD$54,6,0),"")</f>
        <v/>
      </c>
      <c r="R60" s="290"/>
      <c r="S60" s="291"/>
      <c r="T60" s="292"/>
      <c r="U60" s="293" t="str">
        <f>IFERROR(VLOOKUP(S60,BORCALACAK!$B$61:$AD$110,6,0),"")</f>
        <v/>
      </c>
      <c r="V60" s="1"/>
      <c r="W60" s="1"/>
      <c r="X60" s="1"/>
      <c r="Y60" s="1"/>
      <c r="Z60" s="1"/>
      <c r="AA60" s="1"/>
      <c r="AB60" s="1"/>
      <c r="AC60" s="1"/>
      <c r="AD60" s="1"/>
      <c r="AE60" s="1"/>
      <c r="AF60" s="1"/>
      <c r="AG60" s="1"/>
    </row>
    <row r="61" spans="1:33" ht="20.100000000000001" customHeight="1" x14ac:dyDescent="0.3">
      <c r="A61" s="1"/>
      <c r="B61" s="250"/>
      <c r="C61" s="251"/>
      <c r="D61" s="252"/>
      <c r="E61" s="269"/>
      <c r="F61" s="270"/>
      <c r="G61" s="271"/>
      <c r="H61" s="250"/>
      <c r="I61" s="251"/>
      <c r="J61" s="252"/>
      <c r="K61" s="269"/>
      <c r="L61" s="264"/>
      <c r="M61" s="271"/>
      <c r="N61" s="286"/>
      <c r="O61" s="287"/>
      <c r="P61" s="288"/>
      <c r="Q61" s="289" t="str">
        <f>IFERROR(VLOOKUP(O61,BORCALACAK!$B$5:$AD$54,6,0),"")</f>
        <v/>
      </c>
      <c r="R61" s="294"/>
      <c r="S61" s="295"/>
      <c r="T61" s="296"/>
      <c r="U61" s="297" t="str">
        <f>IFERROR(VLOOKUP(S61,BORCALACAK!$B$61:$AD$110,6,0),"")</f>
        <v/>
      </c>
      <c r="V61" s="1"/>
      <c r="W61" s="1"/>
      <c r="X61" s="1"/>
      <c r="Y61" s="1"/>
      <c r="Z61" s="1"/>
      <c r="AA61" s="1"/>
      <c r="AB61" s="1"/>
      <c r="AC61" s="1"/>
      <c r="AD61" s="1"/>
      <c r="AE61" s="1"/>
      <c r="AF61" s="1"/>
      <c r="AG61" s="1"/>
    </row>
    <row r="62" spans="1:33" ht="20.100000000000001" customHeight="1" x14ac:dyDescent="0.3">
      <c r="A62" s="1"/>
      <c r="B62" s="245"/>
      <c r="C62" s="246"/>
      <c r="D62" s="247"/>
      <c r="E62" s="266"/>
      <c r="F62" s="267"/>
      <c r="G62" s="268"/>
      <c r="H62" s="245"/>
      <c r="I62" s="246"/>
      <c r="J62" s="247"/>
      <c r="K62" s="266"/>
      <c r="L62" s="261"/>
      <c r="M62" s="268"/>
      <c r="N62" s="283"/>
      <c r="O62" s="284"/>
      <c r="P62" s="285"/>
      <c r="Q62" s="241" t="str">
        <f>IFERROR(VLOOKUP(O62,BORCALACAK!$B$5:$AD$54,6,0),"")</f>
        <v/>
      </c>
      <c r="R62" s="290"/>
      <c r="S62" s="291"/>
      <c r="T62" s="292"/>
      <c r="U62" s="293" t="str">
        <f>IFERROR(VLOOKUP(S62,BORCALACAK!$B$61:$AD$110,6,0),"")</f>
        <v/>
      </c>
      <c r="V62" s="1"/>
      <c r="W62" s="1"/>
      <c r="X62" s="1"/>
      <c r="Y62" s="1"/>
      <c r="Z62" s="1"/>
      <c r="AA62" s="1"/>
      <c r="AB62" s="1"/>
      <c r="AC62" s="1"/>
      <c r="AD62" s="1"/>
      <c r="AE62" s="1"/>
      <c r="AF62" s="1"/>
      <c r="AG62" s="1"/>
    </row>
    <row r="63" spans="1:33" ht="20.100000000000001" customHeight="1" x14ac:dyDescent="0.3">
      <c r="A63" s="1"/>
      <c r="B63" s="250"/>
      <c r="C63" s="251"/>
      <c r="D63" s="252"/>
      <c r="E63" s="269"/>
      <c r="F63" s="270"/>
      <c r="G63" s="271"/>
      <c r="H63" s="250"/>
      <c r="I63" s="251"/>
      <c r="J63" s="252"/>
      <c r="K63" s="269"/>
      <c r="L63" s="264"/>
      <c r="M63" s="271"/>
      <c r="N63" s="286"/>
      <c r="O63" s="287"/>
      <c r="P63" s="288"/>
      <c r="Q63" s="289" t="str">
        <f>IFERROR(VLOOKUP(O63,BORCALACAK!$B$5:$AD$54,6,0),"")</f>
        <v/>
      </c>
      <c r="R63" s="294"/>
      <c r="S63" s="295"/>
      <c r="T63" s="296"/>
      <c r="U63" s="297" t="str">
        <f>IFERROR(VLOOKUP(S63,BORCALACAK!$B$61:$AD$110,6,0),"")</f>
        <v/>
      </c>
      <c r="V63" s="1"/>
      <c r="W63" s="1"/>
      <c r="X63" s="1"/>
      <c r="Y63" s="1"/>
      <c r="Z63" s="1"/>
      <c r="AA63" s="1"/>
      <c r="AB63" s="1"/>
      <c r="AC63" s="1"/>
      <c r="AD63" s="1"/>
      <c r="AE63" s="1"/>
      <c r="AF63" s="1"/>
      <c r="AG63" s="1"/>
    </row>
    <row r="64" spans="1:33" ht="20.100000000000001" customHeight="1" x14ac:dyDescent="0.3">
      <c r="A64" s="1"/>
      <c r="B64" s="245"/>
      <c r="C64" s="246"/>
      <c r="D64" s="247"/>
      <c r="E64" s="266"/>
      <c r="F64" s="267"/>
      <c r="G64" s="268"/>
      <c r="H64" s="245"/>
      <c r="I64" s="246"/>
      <c r="J64" s="247"/>
      <c r="K64" s="266"/>
      <c r="L64" s="261"/>
      <c r="M64" s="268"/>
      <c r="N64" s="283"/>
      <c r="O64" s="284"/>
      <c r="P64" s="285"/>
      <c r="Q64" s="241" t="str">
        <f>IFERROR(VLOOKUP(O64,BORCALACAK!$B$5:$AD$54,6,0),"")</f>
        <v/>
      </c>
      <c r="R64" s="290"/>
      <c r="S64" s="291"/>
      <c r="T64" s="292"/>
      <c r="U64" s="293" t="str">
        <f>IFERROR(VLOOKUP(S64,BORCALACAK!$B$61:$AD$110,6,0),"")</f>
        <v/>
      </c>
      <c r="V64" s="1"/>
      <c r="W64" s="1"/>
      <c r="X64" s="1"/>
      <c r="Y64" s="1"/>
      <c r="Z64" s="1"/>
      <c r="AA64" s="1"/>
      <c r="AB64" s="1"/>
      <c r="AC64" s="1"/>
      <c r="AD64" s="1"/>
      <c r="AE64" s="1"/>
      <c r="AF64" s="1"/>
      <c r="AG64" s="1"/>
    </row>
    <row r="65" spans="1:33" ht="20.100000000000001" customHeight="1" x14ac:dyDescent="0.3">
      <c r="A65" s="1"/>
      <c r="B65" s="250"/>
      <c r="C65" s="251"/>
      <c r="D65" s="252"/>
      <c r="E65" s="269"/>
      <c r="F65" s="270"/>
      <c r="G65" s="271"/>
      <c r="H65" s="250"/>
      <c r="I65" s="251"/>
      <c r="J65" s="252"/>
      <c r="K65" s="269"/>
      <c r="L65" s="264"/>
      <c r="M65" s="271"/>
      <c r="N65" s="286"/>
      <c r="O65" s="287"/>
      <c r="P65" s="288"/>
      <c r="Q65" s="289" t="str">
        <f>IFERROR(VLOOKUP(O65,BORCALACAK!$B$5:$AD$54,6,0),"")</f>
        <v/>
      </c>
      <c r="R65" s="294"/>
      <c r="S65" s="295"/>
      <c r="T65" s="296"/>
      <c r="U65" s="297" t="str">
        <f>IFERROR(VLOOKUP(S65,BORCALACAK!$B$61:$AD$110,6,0),"")</f>
        <v/>
      </c>
      <c r="V65" s="1"/>
      <c r="W65" s="1"/>
      <c r="X65" s="1"/>
      <c r="Y65" s="1"/>
      <c r="Z65" s="1"/>
      <c r="AA65" s="1"/>
      <c r="AB65" s="1"/>
      <c r="AC65" s="1"/>
      <c r="AD65" s="1"/>
      <c r="AE65" s="1"/>
      <c r="AF65" s="1"/>
      <c r="AG65" s="1"/>
    </row>
    <row r="66" spans="1:33" ht="20.100000000000001" customHeight="1" x14ac:dyDescent="0.3">
      <c r="A66" s="1"/>
      <c r="B66" s="245"/>
      <c r="C66" s="246"/>
      <c r="D66" s="247"/>
      <c r="E66" s="266"/>
      <c r="F66" s="267"/>
      <c r="G66" s="268"/>
      <c r="H66" s="245"/>
      <c r="I66" s="246"/>
      <c r="J66" s="247"/>
      <c r="K66" s="266"/>
      <c r="L66" s="261"/>
      <c r="M66" s="268"/>
      <c r="N66" s="283"/>
      <c r="O66" s="284"/>
      <c r="P66" s="285"/>
      <c r="Q66" s="241" t="str">
        <f>IFERROR(VLOOKUP(O66,BORCALACAK!$B$5:$AD$54,6,0),"")</f>
        <v/>
      </c>
      <c r="R66" s="290"/>
      <c r="S66" s="291"/>
      <c r="T66" s="292"/>
      <c r="U66" s="293" t="str">
        <f>IFERROR(VLOOKUP(S66,BORCALACAK!$B$61:$AD$110,6,0),"")</f>
        <v/>
      </c>
      <c r="V66" s="1"/>
      <c r="W66" s="1"/>
      <c r="X66" s="1"/>
      <c r="Y66" s="1"/>
      <c r="Z66" s="1"/>
      <c r="AA66" s="1"/>
      <c r="AB66" s="1"/>
      <c r="AC66" s="1"/>
      <c r="AD66" s="1"/>
      <c r="AE66" s="1"/>
      <c r="AF66" s="1"/>
      <c r="AG66" s="1"/>
    </row>
    <row r="67" spans="1:33" ht="20.100000000000001" customHeight="1" x14ac:dyDescent="0.3">
      <c r="A67" s="1"/>
      <c r="B67" s="250"/>
      <c r="C67" s="251"/>
      <c r="D67" s="252"/>
      <c r="E67" s="269"/>
      <c r="F67" s="270"/>
      <c r="G67" s="271"/>
      <c r="H67" s="250"/>
      <c r="I67" s="251"/>
      <c r="J67" s="252"/>
      <c r="K67" s="269"/>
      <c r="L67" s="264"/>
      <c r="M67" s="271"/>
      <c r="N67" s="286"/>
      <c r="O67" s="287"/>
      <c r="P67" s="288"/>
      <c r="Q67" s="289" t="str">
        <f>IFERROR(VLOOKUP(O67,BORCALACAK!$B$5:$AD$54,6,0),"")</f>
        <v/>
      </c>
      <c r="R67" s="294"/>
      <c r="S67" s="295"/>
      <c r="T67" s="296"/>
      <c r="U67" s="297" t="str">
        <f>IFERROR(VLOOKUP(S67,BORCALACAK!$B$61:$AD$110,6,0),"")</f>
        <v/>
      </c>
      <c r="V67" s="1"/>
      <c r="W67" s="1"/>
      <c r="X67" s="1"/>
      <c r="Y67" s="1"/>
      <c r="Z67" s="1"/>
      <c r="AA67" s="1"/>
      <c r="AB67" s="1"/>
      <c r="AC67" s="1"/>
      <c r="AD67" s="1"/>
      <c r="AE67" s="1"/>
      <c r="AF67" s="1"/>
      <c r="AG67" s="1"/>
    </row>
    <row r="68" spans="1:33" ht="20.100000000000001" customHeight="1" x14ac:dyDescent="0.3">
      <c r="A68" s="1"/>
      <c r="B68" s="245"/>
      <c r="C68" s="246"/>
      <c r="D68" s="247"/>
      <c r="E68" s="266"/>
      <c r="F68" s="267"/>
      <c r="G68" s="268"/>
      <c r="H68" s="245"/>
      <c r="I68" s="246"/>
      <c r="J68" s="247"/>
      <c r="K68" s="266"/>
      <c r="L68" s="261"/>
      <c r="M68" s="268"/>
      <c r="N68" s="283"/>
      <c r="O68" s="284"/>
      <c r="P68" s="285"/>
      <c r="Q68" s="241" t="str">
        <f>IFERROR(VLOOKUP(O68,BORCALACAK!$B$5:$AD$54,6,0),"")</f>
        <v/>
      </c>
      <c r="R68" s="290"/>
      <c r="S68" s="291"/>
      <c r="T68" s="292"/>
      <c r="U68" s="293" t="str">
        <f>IFERROR(VLOOKUP(S68,BORCALACAK!$B$61:$AD$110,6,0),"")</f>
        <v/>
      </c>
      <c r="V68" s="1"/>
      <c r="W68" s="1"/>
      <c r="X68" s="1"/>
      <c r="Y68" s="1"/>
      <c r="Z68" s="1"/>
      <c r="AA68" s="1"/>
      <c r="AB68" s="1"/>
      <c r="AC68" s="1"/>
      <c r="AD68" s="1"/>
      <c r="AE68" s="1"/>
      <c r="AF68" s="1"/>
      <c r="AG68" s="1"/>
    </row>
    <row r="69" spans="1:33" ht="20.100000000000001" customHeight="1" x14ac:dyDescent="0.3">
      <c r="A69" s="1"/>
      <c r="B69" s="250"/>
      <c r="C69" s="251"/>
      <c r="D69" s="252"/>
      <c r="E69" s="269"/>
      <c r="F69" s="270"/>
      <c r="G69" s="271"/>
      <c r="H69" s="250"/>
      <c r="I69" s="251"/>
      <c r="J69" s="252"/>
      <c r="K69" s="269"/>
      <c r="L69" s="264"/>
      <c r="M69" s="271"/>
      <c r="N69" s="286"/>
      <c r="O69" s="287"/>
      <c r="P69" s="288"/>
      <c r="Q69" s="289" t="str">
        <f>IFERROR(VLOOKUP(O69,BORCALACAK!$B$5:$AD$54,6,0),"")</f>
        <v/>
      </c>
      <c r="R69" s="294"/>
      <c r="S69" s="295"/>
      <c r="T69" s="296"/>
      <c r="U69" s="297" t="str">
        <f>IFERROR(VLOOKUP(S69,BORCALACAK!$B$61:$AD$110,6,0),"")</f>
        <v/>
      </c>
      <c r="V69" s="1"/>
      <c r="W69" s="1"/>
      <c r="X69" s="1"/>
      <c r="Y69" s="1"/>
      <c r="Z69" s="1"/>
      <c r="AA69" s="1"/>
      <c r="AB69" s="1"/>
      <c r="AC69" s="1"/>
      <c r="AD69" s="1"/>
      <c r="AE69" s="1"/>
      <c r="AF69" s="1"/>
      <c r="AG69" s="1"/>
    </row>
    <row r="70" spans="1:33" ht="20.100000000000001" customHeight="1" x14ac:dyDescent="0.3">
      <c r="A70" s="1"/>
      <c r="B70" s="245"/>
      <c r="C70" s="246"/>
      <c r="D70" s="247"/>
      <c r="E70" s="266"/>
      <c r="F70" s="267"/>
      <c r="G70" s="268"/>
      <c r="H70" s="245"/>
      <c r="I70" s="246"/>
      <c r="J70" s="247"/>
      <c r="K70" s="266"/>
      <c r="L70" s="261"/>
      <c r="M70" s="268"/>
      <c r="N70" s="283"/>
      <c r="O70" s="284"/>
      <c r="P70" s="285"/>
      <c r="Q70" s="241" t="str">
        <f>IFERROR(VLOOKUP(O70,BORCALACAK!$B$5:$AD$54,6,0),"")</f>
        <v/>
      </c>
      <c r="R70" s="290"/>
      <c r="S70" s="291"/>
      <c r="T70" s="292"/>
      <c r="U70" s="293" t="str">
        <f>IFERROR(VLOOKUP(S70,BORCALACAK!$B$61:$AD$110,6,0),"")</f>
        <v/>
      </c>
      <c r="V70" s="1"/>
      <c r="W70" s="1"/>
      <c r="X70" s="1"/>
      <c r="Y70" s="1"/>
      <c r="Z70" s="1"/>
      <c r="AA70" s="1"/>
      <c r="AB70" s="1"/>
      <c r="AC70" s="1"/>
      <c r="AD70" s="1"/>
      <c r="AE70" s="1"/>
      <c r="AF70" s="1"/>
      <c r="AG70" s="1"/>
    </row>
    <row r="71" spans="1:33" ht="20.100000000000001" customHeight="1" x14ac:dyDescent="0.3">
      <c r="A71" s="1"/>
      <c r="B71" s="250"/>
      <c r="C71" s="251"/>
      <c r="D71" s="252"/>
      <c r="E71" s="269"/>
      <c r="F71" s="270"/>
      <c r="G71" s="271"/>
      <c r="H71" s="250"/>
      <c r="I71" s="251"/>
      <c r="J71" s="252"/>
      <c r="K71" s="269"/>
      <c r="L71" s="264"/>
      <c r="M71" s="271"/>
      <c r="N71" s="286"/>
      <c r="O71" s="287"/>
      <c r="P71" s="288"/>
      <c r="Q71" s="289" t="str">
        <f>IFERROR(VLOOKUP(O71,BORCALACAK!$B$5:$AD$54,6,0),"")</f>
        <v/>
      </c>
      <c r="R71" s="294"/>
      <c r="S71" s="295"/>
      <c r="T71" s="296"/>
      <c r="U71" s="297" t="str">
        <f>IFERROR(VLOOKUP(S71,BORCALACAK!$B$61:$AD$110,6,0),"")</f>
        <v/>
      </c>
      <c r="V71" s="1"/>
      <c r="W71" s="1"/>
      <c r="X71" s="1"/>
      <c r="Y71" s="1"/>
      <c r="Z71" s="1"/>
      <c r="AA71" s="1"/>
      <c r="AB71" s="1"/>
      <c r="AC71" s="1"/>
      <c r="AD71" s="1"/>
      <c r="AE71" s="1"/>
      <c r="AF71" s="1"/>
      <c r="AG71" s="1"/>
    </row>
    <row r="72" spans="1:33" ht="20.100000000000001" customHeight="1" x14ac:dyDescent="0.3">
      <c r="A72" s="1"/>
      <c r="B72" s="245"/>
      <c r="C72" s="246"/>
      <c r="D72" s="247"/>
      <c r="E72" s="266"/>
      <c r="F72" s="267"/>
      <c r="G72" s="268"/>
      <c r="H72" s="245"/>
      <c r="I72" s="246"/>
      <c r="J72" s="247"/>
      <c r="K72" s="266"/>
      <c r="L72" s="261"/>
      <c r="M72" s="268"/>
      <c r="N72" s="283"/>
      <c r="O72" s="284"/>
      <c r="P72" s="285"/>
      <c r="Q72" s="241" t="str">
        <f>IFERROR(VLOOKUP(O72,BORCALACAK!$B$5:$AD$54,6,0),"")</f>
        <v/>
      </c>
      <c r="R72" s="290"/>
      <c r="S72" s="291"/>
      <c r="T72" s="292"/>
      <c r="U72" s="293" t="str">
        <f>IFERROR(VLOOKUP(S72,BORCALACAK!$B$61:$AD$110,6,0),"")</f>
        <v/>
      </c>
      <c r="V72" s="1"/>
      <c r="W72" s="1"/>
      <c r="X72" s="1"/>
      <c r="Y72" s="1"/>
      <c r="Z72" s="1"/>
      <c r="AA72" s="1"/>
      <c r="AB72" s="1"/>
      <c r="AC72" s="1"/>
      <c r="AD72" s="1"/>
      <c r="AE72" s="1"/>
      <c r="AF72" s="1"/>
      <c r="AG72" s="1"/>
    </row>
    <row r="73" spans="1:33" ht="20.100000000000001" customHeight="1" x14ac:dyDescent="0.3">
      <c r="A73" s="1"/>
      <c r="B73" s="250"/>
      <c r="C73" s="251"/>
      <c r="D73" s="252"/>
      <c r="E73" s="269"/>
      <c r="F73" s="270"/>
      <c r="G73" s="271"/>
      <c r="H73" s="250"/>
      <c r="I73" s="251"/>
      <c r="J73" s="252"/>
      <c r="K73" s="269"/>
      <c r="L73" s="264"/>
      <c r="M73" s="271"/>
      <c r="N73" s="286"/>
      <c r="O73" s="287"/>
      <c r="P73" s="288"/>
      <c r="Q73" s="289" t="str">
        <f>IFERROR(VLOOKUP(O73,BORCALACAK!$B$5:$AD$54,6,0),"")</f>
        <v/>
      </c>
      <c r="R73" s="294"/>
      <c r="S73" s="295"/>
      <c r="T73" s="296"/>
      <c r="U73" s="297" t="str">
        <f>IFERROR(VLOOKUP(S73,BORCALACAK!$B$61:$AD$110,6,0),"")</f>
        <v/>
      </c>
      <c r="V73" s="1"/>
      <c r="W73" s="1"/>
      <c r="X73" s="1"/>
      <c r="Y73" s="1"/>
      <c r="Z73" s="1"/>
      <c r="AA73" s="1"/>
      <c r="AB73" s="1"/>
      <c r="AC73" s="1"/>
      <c r="AD73" s="1"/>
      <c r="AE73" s="1"/>
      <c r="AF73" s="1"/>
      <c r="AG73" s="1"/>
    </row>
    <row r="74" spans="1:33" ht="20.100000000000001" customHeight="1" x14ac:dyDescent="0.3">
      <c r="A74" s="1"/>
      <c r="B74" s="245"/>
      <c r="C74" s="246"/>
      <c r="D74" s="247"/>
      <c r="E74" s="266"/>
      <c r="F74" s="267"/>
      <c r="G74" s="268"/>
      <c r="H74" s="245"/>
      <c r="I74" s="246"/>
      <c r="J74" s="247"/>
      <c r="K74" s="266"/>
      <c r="L74" s="261"/>
      <c r="M74" s="268"/>
      <c r="N74" s="283"/>
      <c r="O74" s="284"/>
      <c r="P74" s="285"/>
      <c r="Q74" s="241" t="str">
        <f>IFERROR(VLOOKUP(O74,BORCALACAK!$B$5:$AD$54,6,0),"")</f>
        <v/>
      </c>
      <c r="R74" s="290"/>
      <c r="S74" s="291"/>
      <c r="T74" s="292"/>
      <c r="U74" s="293" t="str">
        <f>IFERROR(VLOOKUP(S74,BORCALACAK!$B$61:$AD$110,6,0),"")</f>
        <v/>
      </c>
      <c r="V74" s="1"/>
      <c r="W74" s="1"/>
      <c r="X74" s="1"/>
      <c r="Y74" s="1"/>
      <c r="Z74" s="1"/>
      <c r="AA74" s="1"/>
      <c r="AB74" s="1"/>
      <c r="AC74" s="1"/>
      <c r="AD74" s="1"/>
      <c r="AE74" s="1"/>
      <c r="AF74" s="1"/>
      <c r="AG74" s="1"/>
    </row>
    <row r="75" spans="1:33" ht="20.100000000000001" customHeight="1" x14ac:dyDescent="0.3">
      <c r="A75" s="1"/>
      <c r="B75" s="250"/>
      <c r="C75" s="251"/>
      <c r="D75" s="252"/>
      <c r="E75" s="269"/>
      <c r="F75" s="270"/>
      <c r="G75" s="271"/>
      <c r="H75" s="250"/>
      <c r="I75" s="251"/>
      <c r="J75" s="252"/>
      <c r="K75" s="269"/>
      <c r="L75" s="264"/>
      <c r="M75" s="271"/>
      <c r="N75" s="286"/>
      <c r="O75" s="287"/>
      <c r="P75" s="288"/>
      <c r="Q75" s="289" t="str">
        <f>IFERROR(VLOOKUP(O75,BORCALACAK!$B$5:$AD$54,6,0),"")</f>
        <v/>
      </c>
      <c r="R75" s="294"/>
      <c r="S75" s="295"/>
      <c r="T75" s="296"/>
      <c r="U75" s="297" t="str">
        <f>IFERROR(VLOOKUP(S75,BORCALACAK!$B$61:$AD$110,6,0),"")</f>
        <v/>
      </c>
      <c r="V75" s="1"/>
      <c r="W75" s="1"/>
      <c r="X75" s="1"/>
      <c r="Y75" s="1"/>
      <c r="Z75" s="1"/>
      <c r="AA75" s="1"/>
      <c r="AB75" s="1"/>
      <c r="AC75" s="1"/>
      <c r="AD75" s="1"/>
      <c r="AE75" s="1"/>
      <c r="AF75" s="1"/>
      <c r="AG75" s="1"/>
    </row>
    <row r="76" spans="1:33" ht="20.100000000000001" customHeight="1" x14ac:dyDescent="0.3">
      <c r="A76" s="1"/>
      <c r="B76" s="245"/>
      <c r="C76" s="246"/>
      <c r="D76" s="247"/>
      <c r="E76" s="266"/>
      <c r="F76" s="267"/>
      <c r="G76" s="268"/>
      <c r="H76" s="245"/>
      <c r="I76" s="246"/>
      <c r="J76" s="247"/>
      <c r="K76" s="266"/>
      <c r="L76" s="261"/>
      <c r="M76" s="268"/>
      <c r="N76" s="283"/>
      <c r="O76" s="284"/>
      <c r="P76" s="285"/>
      <c r="Q76" s="241" t="str">
        <f>IFERROR(VLOOKUP(O76,BORCALACAK!$B$5:$AD$54,6,0),"")</f>
        <v/>
      </c>
      <c r="R76" s="290"/>
      <c r="S76" s="291"/>
      <c r="T76" s="292"/>
      <c r="U76" s="293" t="str">
        <f>IFERROR(VLOOKUP(S76,BORCALACAK!$B$61:$AD$110,6,0),"")</f>
        <v/>
      </c>
      <c r="V76" s="1"/>
      <c r="W76" s="1"/>
      <c r="X76" s="1"/>
      <c r="Y76" s="1"/>
      <c r="Z76" s="1"/>
      <c r="AA76" s="1"/>
      <c r="AB76" s="1"/>
      <c r="AC76" s="1"/>
      <c r="AD76" s="1"/>
      <c r="AE76" s="1"/>
      <c r="AF76" s="1"/>
      <c r="AG76" s="1"/>
    </row>
    <row r="77" spans="1:33" ht="20.100000000000001" customHeight="1" x14ac:dyDescent="0.3">
      <c r="A77" s="1"/>
      <c r="B77" s="250"/>
      <c r="C77" s="251"/>
      <c r="D77" s="252"/>
      <c r="E77" s="269"/>
      <c r="F77" s="270"/>
      <c r="G77" s="271"/>
      <c r="H77" s="250"/>
      <c r="I77" s="251"/>
      <c r="J77" s="252"/>
      <c r="K77" s="269"/>
      <c r="L77" s="264"/>
      <c r="M77" s="271"/>
      <c r="N77" s="286"/>
      <c r="O77" s="287"/>
      <c r="P77" s="288"/>
      <c r="Q77" s="289" t="str">
        <f>IFERROR(VLOOKUP(O77,BORCALACAK!$B$5:$AD$54,6,0),"")</f>
        <v/>
      </c>
      <c r="R77" s="294"/>
      <c r="S77" s="295"/>
      <c r="T77" s="296"/>
      <c r="U77" s="297" t="str">
        <f>IFERROR(VLOOKUP(S77,BORCALACAK!$B$61:$AD$110,6,0),"")</f>
        <v/>
      </c>
      <c r="V77" s="1"/>
      <c r="W77" s="1"/>
      <c r="X77" s="1"/>
      <c r="Y77" s="1"/>
      <c r="Z77" s="1"/>
      <c r="AA77" s="1"/>
      <c r="AB77" s="1"/>
      <c r="AC77" s="1"/>
      <c r="AD77" s="1"/>
      <c r="AE77" s="1"/>
      <c r="AF77" s="1"/>
      <c r="AG77" s="1"/>
    </row>
    <row r="78" spans="1:33" ht="20.100000000000001" customHeight="1" x14ac:dyDescent="0.3">
      <c r="A78" s="1"/>
      <c r="B78" s="245"/>
      <c r="C78" s="246"/>
      <c r="D78" s="247"/>
      <c r="E78" s="266"/>
      <c r="F78" s="267"/>
      <c r="G78" s="268"/>
      <c r="H78" s="245"/>
      <c r="I78" s="246"/>
      <c r="J78" s="247"/>
      <c r="K78" s="266"/>
      <c r="L78" s="261"/>
      <c r="M78" s="268"/>
      <c r="N78" s="283"/>
      <c r="O78" s="284"/>
      <c r="P78" s="285"/>
      <c r="Q78" s="241" t="str">
        <f>IFERROR(VLOOKUP(O78,BORCALACAK!$B$5:$AD$54,6,0),"")</f>
        <v/>
      </c>
      <c r="R78" s="290"/>
      <c r="S78" s="291"/>
      <c r="T78" s="292"/>
      <c r="U78" s="293" t="str">
        <f>IFERROR(VLOOKUP(S78,BORCALACAK!$B$61:$AD$110,6,0),"")</f>
        <v/>
      </c>
      <c r="V78" s="1"/>
      <c r="W78" s="1"/>
      <c r="X78" s="1"/>
      <c r="Y78" s="1"/>
      <c r="Z78" s="1"/>
      <c r="AA78" s="1"/>
      <c r="AB78" s="1"/>
      <c r="AC78" s="1"/>
      <c r="AD78" s="1"/>
      <c r="AE78" s="1"/>
      <c r="AF78" s="1"/>
      <c r="AG78" s="1"/>
    </row>
    <row r="79" spans="1:33" ht="20.100000000000001" customHeight="1" x14ac:dyDescent="0.3">
      <c r="A79" s="1"/>
      <c r="B79" s="250"/>
      <c r="C79" s="251"/>
      <c r="D79" s="252"/>
      <c r="E79" s="269"/>
      <c r="F79" s="270"/>
      <c r="G79" s="271"/>
      <c r="H79" s="250"/>
      <c r="I79" s="251"/>
      <c r="J79" s="252"/>
      <c r="K79" s="269"/>
      <c r="L79" s="264"/>
      <c r="M79" s="271"/>
      <c r="N79" s="286"/>
      <c r="O79" s="287"/>
      <c r="P79" s="288"/>
      <c r="Q79" s="289" t="str">
        <f>IFERROR(VLOOKUP(O79,BORCALACAK!$B$5:$AD$54,6,0),"")</f>
        <v/>
      </c>
      <c r="R79" s="294"/>
      <c r="S79" s="295"/>
      <c r="T79" s="296"/>
      <c r="U79" s="297" t="str">
        <f>IFERROR(VLOOKUP(S79,BORCALACAK!$B$61:$AD$110,6,0),"")</f>
        <v/>
      </c>
      <c r="V79" s="1"/>
      <c r="W79" s="1"/>
      <c r="X79" s="1"/>
      <c r="Y79" s="1"/>
      <c r="Z79" s="1"/>
      <c r="AA79" s="1"/>
      <c r="AB79" s="1"/>
      <c r="AC79" s="1"/>
      <c r="AD79" s="1"/>
      <c r="AE79" s="1"/>
      <c r="AF79" s="1"/>
      <c r="AG79" s="1"/>
    </row>
    <row r="80" spans="1:33" ht="20.100000000000001" customHeight="1" x14ac:dyDescent="0.3">
      <c r="A80" s="1"/>
      <c r="B80" s="245"/>
      <c r="C80" s="246"/>
      <c r="D80" s="247"/>
      <c r="E80" s="266"/>
      <c r="F80" s="267"/>
      <c r="G80" s="268"/>
      <c r="H80" s="245"/>
      <c r="I80" s="246"/>
      <c r="J80" s="247"/>
      <c r="K80" s="266"/>
      <c r="L80" s="261"/>
      <c r="M80" s="268"/>
      <c r="N80" s="283"/>
      <c r="O80" s="284"/>
      <c r="P80" s="285"/>
      <c r="Q80" s="241" t="str">
        <f>IFERROR(VLOOKUP(O80,BORCALACAK!$B$5:$AD$54,6,0),"")</f>
        <v/>
      </c>
      <c r="R80" s="290"/>
      <c r="S80" s="291"/>
      <c r="T80" s="292"/>
      <c r="U80" s="293" t="str">
        <f>IFERROR(VLOOKUP(S80,BORCALACAK!$B$61:$AD$110,6,0),"")</f>
        <v/>
      </c>
      <c r="V80" s="1"/>
      <c r="W80" s="1"/>
      <c r="X80" s="1"/>
      <c r="Y80" s="1"/>
      <c r="Z80" s="1"/>
      <c r="AA80" s="1"/>
      <c r="AB80" s="1"/>
      <c r="AC80" s="1"/>
      <c r="AD80" s="1"/>
      <c r="AE80" s="1"/>
      <c r="AF80" s="1"/>
      <c r="AG80" s="1"/>
    </row>
    <row r="81" spans="1:33" ht="20.100000000000001" customHeight="1" x14ac:dyDescent="0.3">
      <c r="A81" s="1"/>
      <c r="B81" s="250"/>
      <c r="C81" s="251"/>
      <c r="D81" s="252"/>
      <c r="E81" s="269"/>
      <c r="F81" s="270"/>
      <c r="G81" s="271"/>
      <c r="H81" s="250"/>
      <c r="I81" s="251"/>
      <c r="J81" s="252"/>
      <c r="K81" s="269"/>
      <c r="L81" s="264"/>
      <c r="M81" s="271"/>
      <c r="N81" s="286"/>
      <c r="O81" s="287"/>
      <c r="P81" s="288"/>
      <c r="Q81" s="289" t="str">
        <f>IFERROR(VLOOKUP(O81,BORCALACAK!$B$5:$AD$54,6,0),"")</f>
        <v/>
      </c>
      <c r="R81" s="294"/>
      <c r="S81" s="295"/>
      <c r="T81" s="296"/>
      <c r="U81" s="297" t="str">
        <f>IFERROR(VLOOKUP(S81,BORCALACAK!$B$61:$AD$110,6,0),"")</f>
        <v/>
      </c>
      <c r="V81" s="1"/>
      <c r="W81" s="1"/>
      <c r="X81" s="1"/>
      <c r="Y81" s="1"/>
      <c r="Z81" s="1"/>
      <c r="AA81" s="1"/>
      <c r="AB81" s="1"/>
      <c r="AC81" s="1"/>
      <c r="AD81" s="1"/>
      <c r="AE81" s="1"/>
      <c r="AF81" s="1"/>
      <c r="AG81" s="1"/>
    </row>
    <row r="82" spans="1:33" ht="20.100000000000001" customHeight="1" x14ac:dyDescent="0.3">
      <c r="A82" s="1"/>
      <c r="B82" s="245"/>
      <c r="C82" s="246"/>
      <c r="D82" s="247"/>
      <c r="E82" s="266"/>
      <c r="F82" s="267"/>
      <c r="G82" s="268"/>
      <c r="H82" s="245"/>
      <c r="I82" s="246"/>
      <c r="J82" s="247"/>
      <c r="K82" s="266"/>
      <c r="L82" s="261"/>
      <c r="M82" s="268"/>
      <c r="N82" s="283"/>
      <c r="O82" s="284"/>
      <c r="P82" s="285"/>
      <c r="Q82" s="241" t="str">
        <f>IFERROR(VLOOKUP(O82,BORCALACAK!$B$5:$AD$54,6,0),"")</f>
        <v/>
      </c>
      <c r="R82" s="290"/>
      <c r="S82" s="291"/>
      <c r="T82" s="292"/>
      <c r="U82" s="293" t="str">
        <f>IFERROR(VLOOKUP(S82,BORCALACAK!$B$61:$AD$110,6,0),"")</f>
        <v/>
      </c>
      <c r="V82" s="1"/>
      <c r="W82" s="1"/>
      <c r="X82" s="1"/>
      <c r="Y82" s="1"/>
      <c r="Z82" s="1"/>
      <c r="AA82" s="1"/>
      <c r="AB82" s="1"/>
      <c r="AC82" s="1"/>
      <c r="AD82" s="1"/>
      <c r="AE82" s="1"/>
      <c r="AF82" s="1"/>
      <c r="AG82" s="1"/>
    </row>
    <row r="83" spans="1:33" ht="20.100000000000001" customHeight="1" x14ac:dyDescent="0.3">
      <c r="A83" s="1"/>
      <c r="B83" s="250"/>
      <c r="C83" s="251"/>
      <c r="D83" s="252"/>
      <c r="E83" s="269"/>
      <c r="F83" s="270"/>
      <c r="G83" s="271"/>
      <c r="H83" s="250"/>
      <c r="I83" s="251"/>
      <c r="J83" s="252"/>
      <c r="K83" s="269"/>
      <c r="L83" s="264"/>
      <c r="M83" s="271"/>
      <c r="N83" s="286"/>
      <c r="O83" s="287"/>
      <c r="P83" s="288"/>
      <c r="Q83" s="289" t="str">
        <f>IFERROR(VLOOKUP(O83,BORCALACAK!$B$5:$AD$54,6,0),"")</f>
        <v/>
      </c>
      <c r="R83" s="294"/>
      <c r="S83" s="295"/>
      <c r="T83" s="296"/>
      <c r="U83" s="297" t="str">
        <f>IFERROR(VLOOKUP(S83,BORCALACAK!$B$61:$AD$110,6,0),"")</f>
        <v/>
      </c>
      <c r="V83" s="1"/>
      <c r="W83" s="1"/>
      <c r="X83" s="1"/>
      <c r="Y83" s="1"/>
      <c r="Z83" s="1"/>
      <c r="AA83" s="1"/>
      <c r="AB83" s="1"/>
      <c r="AC83" s="1"/>
      <c r="AD83" s="1"/>
      <c r="AE83" s="1"/>
      <c r="AF83" s="1"/>
      <c r="AG83" s="1"/>
    </row>
    <row r="84" spans="1:33" ht="20.100000000000001" customHeight="1" x14ac:dyDescent="0.3">
      <c r="A84" s="1"/>
      <c r="B84" s="245"/>
      <c r="C84" s="246"/>
      <c r="D84" s="247"/>
      <c r="E84" s="266"/>
      <c r="F84" s="267"/>
      <c r="G84" s="268"/>
      <c r="H84" s="245"/>
      <c r="I84" s="246"/>
      <c r="J84" s="247"/>
      <c r="K84" s="266"/>
      <c r="L84" s="261"/>
      <c r="M84" s="268"/>
      <c r="N84" s="283"/>
      <c r="O84" s="284"/>
      <c r="P84" s="285"/>
      <c r="Q84" s="241" t="str">
        <f>IFERROR(VLOOKUP(O84,BORCALACAK!$B$5:$AD$54,6,0),"")</f>
        <v/>
      </c>
      <c r="R84" s="290"/>
      <c r="S84" s="291"/>
      <c r="T84" s="292"/>
      <c r="U84" s="293" t="str">
        <f>IFERROR(VLOOKUP(S84,BORCALACAK!$B$61:$AD$110,6,0),"")</f>
        <v/>
      </c>
      <c r="V84" s="1"/>
      <c r="W84" s="1"/>
      <c r="X84" s="1"/>
      <c r="Y84" s="1"/>
      <c r="Z84" s="1"/>
      <c r="AA84" s="1"/>
      <c r="AB84" s="1"/>
      <c r="AC84" s="1"/>
      <c r="AD84" s="1"/>
      <c r="AE84" s="1"/>
      <c r="AF84" s="1"/>
      <c r="AG84" s="1"/>
    </row>
    <row r="85" spans="1:33" ht="20.100000000000001" customHeight="1" x14ac:dyDescent="0.3">
      <c r="A85" s="1"/>
      <c r="B85" s="250"/>
      <c r="C85" s="251"/>
      <c r="D85" s="252"/>
      <c r="E85" s="269"/>
      <c r="F85" s="270"/>
      <c r="G85" s="271"/>
      <c r="H85" s="250"/>
      <c r="I85" s="251"/>
      <c r="J85" s="252"/>
      <c r="K85" s="269"/>
      <c r="L85" s="264"/>
      <c r="M85" s="271"/>
      <c r="N85" s="286"/>
      <c r="O85" s="287"/>
      <c r="P85" s="288"/>
      <c r="Q85" s="289" t="str">
        <f>IFERROR(VLOOKUP(O85,BORCALACAK!$B$5:$AD$54,6,0),"")</f>
        <v/>
      </c>
      <c r="R85" s="294"/>
      <c r="S85" s="295"/>
      <c r="T85" s="296"/>
      <c r="U85" s="297" t="str">
        <f>IFERROR(VLOOKUP(S85,BORCALACAK!$B$61:$AD$110,6,0),"")</f>
        <v/>
      </c>
      <c r="V85" s="1"/>
      <c r="W85" s="1"/>
      <c r="X85" s="1"/>
      <c r="Y85" s="1"/>
      <c r="Z85" s="1"/>
      <c r="AA85" s="1"/>
      <c r="AB85" s="1"/>
      <c r="AC85" s="1"/>
      <c r="AD85" s="1"/>
      <c r="AE85" s="1"/>
      <c r="AF85" s="1"/>
      <c r="AG85" s="1"/>
    </row>
    <row r="86" spans="1:33" ht="20.100000000000001" customHeight="1" x14ac:dyDescent="0.3">
      <c r="A86" s="1"/>
      <c r="B86" s="245"/>
      <c r="C86" s="246"/>
      <c r="D86" s="247"/>
      <c r="E86" s="266"/>
      <c r="F86" s="267"/>
      <c r="G86" s="268"/>
      <c r="H86" s="245"/>
      <c r="I86" s="246"/>
      <c r="J86" s="247"/>
      <c r="K86" s="266"/>
      <c r="L86" s="261"/>
      <c r="M86" s="268"/>
      <c r="N86" s="283"/>
      <c r="O86" s="284"/>
      <c r="P86" s="285"/>
      <c r="Q86" s="241" t="str">
        <f>IFERROR(VLOOKUP(O86,BORCALACAK!$B$5:$AD$54,6,0),"")</f>
        <v/>
      </c>
      <c r="R86" s="290"/>
      <c r="S86" s="291"/>
      <c r="T86" s="292"/>
      <c r="U86" s="293" t="str">
        <f>IFERROR(VLOOKUP(S86,BORCALACAK!$B$61:$AD$110,6,0),"")</f>
        <v/>
      </c>
      <c r="V86" s="1"/>
      <c r="W86" s="1"/>
      <c r="X86" s="1"/>
      <c r="Y86" s="1"/>
      <c r="Z86" s="1"/>
      <c r="AA86" s="1"/>
      <c r="AB86" s="1"/>
      <c r="AC86" s="1"/>
      <c r="AD86" s="1"/>
      <c r="AE86" s="1"/>
      <c r="AF86" s="1"/>
      <c r="AG86" s="1"/>
    </row>
    <row r="87" spans="1:33" ht="20.100000000000001" customHeight="1" x14ac:dyDescent="0.3">
      <c r="A87" s="1"/>
      <c r="B87" s="250"/>
      <c r="C87" s="251"/>
      <c r="D87" s="252"/>
      <c r="E87" s="269"/>
      <c r="F87" s="270"/>
      <c r="G87" s="271"/>
      <c r="H87" s="250"/>
      <c r="I87" s="251"/>
      <c r="J87" s="252"/>
      <c r="K87" s="269"/>
      <c r="L87" s="264"/>
      <c r="M87" s="271"/>
      <c r="N87" s="286"/>
      <c r="O87" s="287"/>
      <c r="P87" s="288"/>
      <c r="Q87" s="289" t="str">
        <f>IFERROR(VLOOKUP(O87,BORCALACAK!$B$5:$AD$54,6,0),"")</f>
        <v/>
      </c>
      <c r="R87" s="294"/>
      <c r="S87" s="295"/>
      <c r="T87" s="296"/>
      <c r="U87" s="297" t="str">
        <f>IFERROR(VLOOKUP(S87,BORCALACAK!$B$61:$AD$110,6,0),"")</f>
        <v/>
      </c>
      <c r="V87" s="1"/>
      <c r="W87" s="1"/>
      <c r="X87" s="1"/>
      <c r="Y87" s="1"/>
      <c r="Z87" s="1"/>
      <c r="AA87" s="1"/>
      <c r="AB87" s="1"/>
      <c r="AC87" s="1"/>
      <c r="AD87" s="1"/>
      <c r="AE87" s="1"/>
      <c r="AF87" s="1"/>
      <c r="AG87" s="1"/>
    </row>
    <row r="88" spans="1:33" ht="20.100000000000001" customHeight="1" x14ac:dyDescent="0.3">
      <c r="A88" s="1"/>
      <c r="B88" s="245"/>
      <c r="C88" s="246"/>
      <c r="D88" s="247"/>
      <c r="E88" s="266"/>
      <c r="F88" s="267"/>
      <c r="G88" s="268"/>
      <c r="H88" s="245"/>
      <c r="I88" s="246"/>
      <c r="J88" s="247"/>
      <c r="K88" s="266"/>
      <c r="L88" s="261"/>
      <c r="M88" s="268"/>
      <c r="N88" s="283"/>
      <c r="O88" s="284"/>
      <c r="P88" s="285"/>
      <c r="Q88" s="241" t="str">
        <f>IFERROR(VLOOKUP(O88,BORCALACAK!$B$5:$AD$54,6,0),"")</f>
        <v/>
      </c>
      <c r="R88" s="290"/>
      <c r="S88" s="291"/>
      <c r="T88" s="292"/>
      <c r="U88" s="293" t="str">
        <f>IFERROR(VLOOKUP(S88,BORCALACAK!$B$61:$AD$110,6,0),"")</f>
        <v/>
      </c>
      <c r="V88" s="1"/>
      <c r="W88" s="1"/>
      <c r="X88" s="1"/>
      <c r="Y88" s="1"/>
      <c r="Z88" s="1"/>
      <c r="AA88" s="1"/>
      <c r="AB88" s="1"/>
      <c r="AC88" s="1"/>
      <c r="AD88" s="1"/>
      <c r="AE88" s="1"/>
      <c r="AF88" s="1"/>
      <c r="AG88" s="1"/>
    </row>
    <row r="89" spans="1:33" ht="20.100000000000001" customHeight="1" x14ac:dyDescent="0.3">
      <c r="A89" s="1"/>
      <c r="B89" s="250"/>
      <c r="C89" s="251"/>
      <c r="D89" s="252"/>
      <c r="E89" s="269"/>
      <c r="F89" s="270"/>
      <c r="G89" s="271"/>
      <c r="H89" s="250"/>
      <c r="I89" s="251"/>
      <c r="J89" s="252"/>
      <c r="K89" s="269"/>
      <c r="L89" s="264"/>
      <c r="M89" s="271"/>
      <c r="N89" s="286"/>
      <c r="O89" s="287"/>
      <c r="P89" s="288"/>
      <c r="Q89" s="289" t="str">
        <f>IFERROR(VLOOKUP(O89,BORCALACAK!$B$5:$AD$54,6,0),"")</f>
        <v/>
      </c>
      <c r="R89" s="294"/>
      <c r="S89" s="295"/>
      <c r="T89" s="296"/>
      <c r="U89" s="297" t="str">
        <f>IFERROR(VLOOKUP(S89,BORCALACAK!$B$61:$AD$110,6,0),"")</f>
        <v/>
      </c>
      <c r="V89" s="1"/>
      <c r="W89" s="1"/>
      <c r="X89" s="1"/>
      <c r="Y89" s="1"/>
      <c r="Z89" s="1"/>
      <c r="AA89" s="1"/>
      <c r="AB89" s="1"/>
      <c r="AC89" s="1"/>
      <c r="AD89" s="1"/>
      <c r="AE89" s="1"/>
      <c r="AF89" s="1"/>
      <c r="AG89" s="1"/>
    </row>
    <row r="90" spans="1:33" ht="20.100000000000001" customHeight="1" x14ac:dyDescent="0.3">
      <c r="A90" s="1"/>
      <c r="B90" s="245"/>
      <c r="C90" s="246"/>
      <c r="D90" s="247"/>
      <c r="E90" s="266"/>
      <c r="F90" s="267"/>
      <c r="G90" s="268"/>
      <c r="H90" s="245"/>
      <c r="I90" s="246"/>
      <c r="J90" s="247"/>
      <c r="K90" s="266"/>
      <c r="L90" s="261"/>
      <c r="M90" s="268"/>
      <c r="N90" s="283"/>
      <c r="O90" s="284"/>
      <c r="P90" s="285"/>
      <c r="Q90" s="241" t="str">
        <f>IFERROR(VLOOKUP(O90,BORCALACAK!$B$5:$AD$54,6,0),"")</f>
        <v/>
      </c>
      <c r="R90" s="290"/>
      <c r="S90" s="291"/>
      <c r="T90" s="292"/>
      <c r="U90" s="293" t="str">
        <f>IFERROR(VLOOKUP(S90,BORCALACAK!$B$61:$AD$110,6,0),"")</f>
        <v/>
      </c>
      <c r="V90" s="1"/>
      <c r="W90" s="1"/>
      <c r="X90" s="1"/>
      <c r="Y90" s="1"/>
      <c r="Z90" s="1"/>
      <c r="AA90" s="1"/>
      <c r="AB90" s="1"/>
      <c r="AC90" s="1"/>
      <c r="AD90" s="1"/>
      <c r="AE90" s="1"/>
      <c r="AF90" s="1"/>
      <c r="AG90" s="1"/>
    </row>
    <row r="91" spans="1:33" ht="20.100000000000001" customHeight="1" x14ac:dyDescent="0.3">
      <c r="A91" s="1"/>
      <c r="B91" s="250"/>
      <c r="C91" s="251"/>
      <c r="D91" s="252"/>
      <c r="E91" s="269"/>
      <c r="F91" s="270"/>
      <c r="G91" s="271"/>
      <c r="H91" s="250"/>
      <c r="I91" s="251"/>
      <c r="J91" s="252"/>
      <c r="K91" s="269"/>
      <c r="L91" s="264"/>
      <c r="M91" s="271"/>
      <c r="N91" s="286"/>
      <c r="O91" s="287"/>
      <c r="P91" s="288"/>
      <c r="Q91" s="289" t="str">
        <f>IFERROR(VLOOKUP(O91,BORCALACAK!$B$5:$AD$54,6,0),"")</f>
        <v/>
      </c>
      <c r="R91" s="294"/>
      <c r="S91" s="295"/>
      <c r="T91" s="296"/>
      <c r="U91" s="297" t="str">
        <f>IFERROR(VLOOKUP(S91,BORCALACAK!$B$61:$AD$110,6,0),"")</f>
        <v/>
      </c>
      <c r="V91" s="1"/>
      <c r="W91" s="1"/>
      <c r="X91" s="1"/>
      <c r="Y91" s="1"/>
      <c r="Z91" s="1"/>
      <c r="AA91" s="1"/>
      <c r="AB91" s="1"/>
      <c r="AC91" s="1"/>
      <c r="AD91" s="1"/>
      <c r="AE91" s="1"/>
      <c r="AF91" s="1"/>
      <c r="AG91" s="1"/>
    </row>
    <row r="92" spans="1:33" ht="20.100000000000001" customHeight="1" x14ac:dyDescent="0.3">
      <c r="A92" s="1"/>
      <c r="B92" s="245"/>
      <c r="C92" s="246"/>
      <c r="D92" s="247"/>
      <c r="E92" s="266"/>
      <c r="F92" s="267"/>
      <c r="G92" s="268"/>
      <c r="H92" s="245"/>
      <c r="I92" s="246"/>
      <c r="J92" s="247"/>
      <c r="K92" s="266"/>
      <c r="L92" s="261"/>
      <c r="M92" s="268"/>
      <c r="N92" s="283"/>
      <c r="O92" s="284"/>
      <c r="P92" s="285"/>
      <c r="Q92" s="241" t="str">
        <f>IFERROR(VLOOKUP(O92,BORCALACAK!$B$5:$AD$54,6,0),"")</f>
        <v/>
      </c>
      <c r="R92" s="290"/>
      <c r="S92" s="291"/>
      <c r="T92" s="292"/>
      <c r="U92" s="293" t="str">
        <f>IFERROR(VLOOKUP(S92,BORCALACAK!$B$61:$AD$110,6,0),"")</f>
        <v/>
      </c>
      <c r="V92" s="1"/>
      <c r="W92" s="1"/>
      <c r="X92" s="1"/>
      <c r="Y92" s="1"/>
      <c r="Z92" s="1"/>
      <c r="AA92" s="1"/>
      <c r="AB92" s="1"/>
      <c r="AC92" s="1"/>
      <c r="AD92" s="1"/>
      <c r="AE92" s="1"/>
      <c r="AF92" s="1"/>
      <c r="AG92" s="1"/>
    </row>
    <row r="93" spans="1:33" ht="20.100000000000001" customHeight="1" x14ac:dyDescent="0.3">
      <c r="A93" s="1"/>
      <c r="B93" s="250"/>
      <c r="C93" s="251"/>
      <c r="D93" s="252"/>
      <c r="E93" s="269"/>
      <c r="F93" s="270"/>
      <c r="G93" s="271"/>
      <c r="H93" s="250"/>
      <c r="I93" s="251"/>
      <c r="J93" s="252"/>
      <c r="K93" s="269"/>
      <c r="L93" s="264"/>
      <c r="M93" s="271"/>
      <c r="N93" s="286"/>
      <c r="O93" s="287"/>
      <c r="P93" s="288"/>
      <c r="Q93" s="289" t="str">
        <f>IFERROR(VLOOKUP(O93,BORCALACAK!$B$5:$AD$54,6,0),"")</f>
        <v/>
      </c>
      <c r="R93" s="294"/>
      <c r="S93" s="295"/>
      <c r="T93" s="296"/>
      <c r="U93" s="297" t="str">
        <f>IFERROR(VLOOKUP(S93,BORCALACAK!$B$61:$AD$110,6,0),"")</f>
        <v/>
      </c>
      <c r="V93" s="1"/>
      <c r="W93" s="1"/>
      <c r="X93" s="1"/>
      <c r="Y93" s="1"/>
      <c r="Z93" s="1"/>
      <c r="AA93" s="1"/>
      <c r="AB93" s="1"/>
      <c r="AC93" s="1"/>
      <c r="AD93" s="1"/>
      <c r="AE93" s="1"/>
      <c r="AF93" s="1"/>
      <c r="AG93" s="1"/>
    </row>
    <row r="94" spans="1:33" ht="20.100000000000001" customHeight="1" x14ac:dyDescent="0.3">
      <c r="A94" s="1"/>
      <c r="B94" s="245"/>
      <c r="C94" s="246"/>
      <c r="D94" s="247"/>
      <c r="E94" s="266"/>
      <c r="F94" s="267"/>
      <c r="G94" s="268"/>
      <c r="H94" s="245"/>
      <c r="I94" s="246"/>
      <c r="J94" s="247"/>
      <c r="K94" s="266"/>
      <c r="L94" s="261"/>
      <c r="M94" s="268"/>
      <c r="N94" s="283"/>
      <c r="O94" s="284"/>
      <c r="P94" s="285"/>
      <c r="Q94" s="241" t="str">
        <f>IFERROR(VLOOKUP(O94,BORCALACAK!$B$5:$AD$54,6,0),"")</f>
        <v/>
      </c>
      <c r="R94" s="290"/>
      <c r="S94" s="291"/>
      <c r="T94" s="292"/>
      <c r="U94" s="293" t="str">
        <f>IFERROR(VLOOKUP(S94,BORCALACAK!$B$61:$AD$110,6,0),"")</f>
        <v/>
      </c>
      <c r="V94" s="1"/>
      <c r="W94" s="1"/>
      <c r="X94" s="1"/>
      <c r="Y94" s="1"/>
      <c r="Z94" s="1"/>
      <c r="AA94" s="1"/>
      <c r="AB94" s="1"/>
      <c r="AC94" s="1"/>
      <c r="AD94" s="1"/>
      <c r="AE94" s="1"/>
      <c r="AF94" s="1"/>
      <c r="AG94" s="1"/>
    </row>
    <row r="95" spans="1:33" ht="20.100000000000001" customHeight="1" x14ac:dyDescent="0.3">
      <c r="A95" s="1"/>
      <c r="B95" s="250"/>
      <c r="C95" s="251"/>
      <c r="D95" s="252"/>
      <c r="E95" s="269"/>
      <c r="F95" s="270"/>
      <c r="G95" s="271"/>
      <c r="H95" s="250"/>
      <c r="I95" s="251"/>
      <c r="J95" s="252"/>
      <c r="K95" s="269"/>
      <c r="L95" s="264"/>
      <c r="M95" s="271"/>
      <c r="N95" s="286"/>
      <c r="O95" s="287"/>
      <c r="P95" s="288"/>
      <c r="Q95" s="289" t="str">
        <f>IFERROR(VLOOKUP(O95,BORCALACAK!$B$5:$AD$54,6,0),"")</f>
        <v/>
      </c>
      <c r="R95" s="294"/>
      <c r="S95" s="295"/>
      <c r="T95" s="296"/>
      <c r="U95" s="297" t="str">
        <f>IFERROR(VLOOKUP(S95,BORCALACAK!$B$61:$AD$110,6,0),"")</f>
        <v/>
      </c>
      <c r="V95" s="1"/>
      <c r="W95" s="1"/>
      <c r="X95" s="1"/>
      <c r="Y95" s="1"/>
      <c r="Z95" s="1"/>
      <c r="AA95" s="1"/>
      <c r="AB95" s="1"/>
      <c r="AC95" s="1"/>
      <c r="AD95" s="1"/>
      <c r="AE95" s="1"/>
      <c r="AF95" s="1"/>
      <c r="AG95" s="1"/>
    </row>
    <row r="96" spans="1:33" ht="20.100000000000001" customHeight="1" x14ac:dyDescent="0.3">
      <c r="A96" s="1"/>
      <c r="B96" s="245"/>
      <c r="C96" s="246"/>
      <c r="D96" s="247"/>
      <c r="E96" s="266"/>
      <c r="F96" s="267"/>
      <c r="G96" s="268"/>
      <c r="H96" s="245"/>
      <c r="I96" s="246"/>
      <c r="J96" s="247"/>
      <c r="K96" s="266"/>
      <c r="L96" s="261"/>
      <c r="M96" s="268"/>
      <c r="N96" s="283"/>
      <c r="O96" s="284"/>
      <c r="P96" s="285"/>
      <c r="Q96" s="241" t="str">
        <f>IFERROR(VLOOKUP(O96,BORCALACAK!$B$5:$AD$54,6,0),"")</f>
        <v/>
      </c>
      <c r="R96" s="290"/>
      <c r="S96" s="291"/>
      <c r="T96" s="292"/>
      <c r="U96" s="293" t="str">
        <f>IFERROR(VLOOKUP(S96,BORCALACAK!$B$61:$AD$110,6,0),"")</f>
        <v/>
      </c>
      <c r="V96" s="1"/>
      <c r="W96" s="1"/>
      <c r="X96" s="1"/>
      <c r="Y96" s="1"/>
      <c r="Z96" s="1"/>
      <c r="AA96" s="1"/>
      <c r="AB96" s="1"/>
      <c r="AC96" s="1"/>
      <c r="AD96" s="1"/>
      <c r="AE96" s="1"/>
      <c r="AF96" s="1"/>
      <c r="AG96" s="1"/>
    </row>
    <row r="97" spans="1:33" ht="20.100000000000001" customHeight="1" x14ac:dyDescent="0.3">
      <c r="A97" s="1"/>
      <c r="B97" s="250"/>
      <c r="C97" s="251"/>
      <c r="D97" s="252"/>
      <c r="E97" s="269"/>
      <c r="F97" s="270"/>
      <c r="G97" s="271"/>
      <c r="H97" s="250"/>
      <c r="I97" s="251"/>
      <c r="J97" s="252"/>
      <c r="K97" s="269"/>
      <c r="L97" s="264"/>
      <c r="M97" s="271"/>
      <c r="N97" s="286"/>
      <c r="O97" s="287"/>
      <c r="P97" s="288"/>
      <c r="Q97" s="289" t="str">
        <f>IFERROR(VLOOKUP(O97,BORCALACAK!$B$5:$AD$54,6,0),"")</f>
        <v/>
      </c>
      <c r="R97" s="294"/>
      <c r="S97" s="295"/>
      <c r="T97" s="296"/>
      <c r="U97" s="297" t="str">
        <f>IFERROR(VLOOKUP(S97,BORCALACAK!$B$61:$AD$110,6,0),"")</f>
        <v/>
      </c>
      <c r="V97" s="1"/>
      <c r="W97" s="1"/>
      <c r="X97" s="1"/>
      <c r="Y97" s="1"/>
      <c r="Z97" s="1"/>
      <c r="AA97" s="1"/>
      <c r="AB97" s="1"/>
      <c r="AC97" s="1"/>
      <c r="AD97" s="1"/>
      <c r="AE97" s="1"/>
      <c r="AF97" s="1"/>
      <c r="AG97" s="1"/>
    </row>
    <row r="98" spans="1:33" ht="20.100000000000001" customHeight="1" x14ac:dyDescent="0.3">
      <c r="A98" s="1"/>
      <c r="B98" s="245"/>
      <c r="C98" s="246"/>
      <c r="D98" s="247"/>
      <c r="E98" s="266"/>
      <c r="F98" s="267"/>
      <c r="G98" s="268"/>
      <c r="H98" s="245"/>
      <c r="I98" s="246"/>
      <c r="J98" s="247"/>
      <c r="K98" s="266"/>
      <c r="L98" s="261"/>
      <c r="M98" s="268"/>
      <c r="N98" s="283"/>
      <c r="O98" s="284"/>
      <c r="P98" s="285"/>
      <c r="Q98" s="241" t="str">
        <f>IFERROR(VLOOKUP(O98,BORCALACAK!$B$5:$AD$54,6,0),"")</f>
        <v/>
      </c>
      <c r="R98" s="290"/>
      <c r="S98" s="291"/>
      <c r="T98" s="292"/>
      <c r="U98" s="293" t="str">
        <f>IFERROR(VLOOKUP(S98,BORCALACAK!$B$61:$AD$110,6,0),"")</f>
        <v/>
      </c>
      <c r="V98" s="1"/>
      <c r="W98" s="1"/>
      <c r="X98" s="1"/>
      <c r="Y98" s="1"/>
      <c r="Z98" s="1"/>
      <c r="AA98" s="1"/>
      <c r="AB98" s="1"/>
      <c r="AC98" s="1"/>
      <c r="AD98" s="1"/>
      <c r="AE98" s="1"/>
      <c r="AF98" s="1"/>
      <c r="AG98" s="1"/>
    </row>
    <row r="99" spans="1:33" ht="20.100000000000001" customHeight="1" x14ac:dyDescent="0.3">
      <c r="A99" s="1"/>
      <c r="B99" s="250"/>
      <c r="C99" s="251"/>
      <c r="D99" s="252"/>
      <c r="E99" s="269"/>
      <c r="F99" s="270"/>
      <c r="G99" s="271"/>
      <c r="H99" s="250"/>
      <c r="I99" s="251"/>
      <c r="J99" s="252"/>
      <c r="K99" s="269"/>
      <c r="L99" s="264"/>
      <c r="M99" s="271"/>
      <c r="N99" s="286"/>
      <c r="O99" s="287"/>
      <c r="P99" s="288"/>
      <c r="Q99" s="289" t="str">
        <f>IFERROR(VLOOKUP(O99,BORCALACAK!$B$5:$AD$54,6,0),"")</f>
        <v/>
      </c>
      <c r="R99" s="294"/>
      <c r="S99" s="295"/>
      <c r="T99" s="296"/>
      <c r="U99" s="297" t="str">
        <f>IFERROR(VLOOKUP(S99,BORCALACAK!$B$61:$AD$110,6,0),"")</f>
        <v/>
      </c>
      <c r="V99" s="1"/>
      <c r="W99" s="1"/>
      <c r="X99" s="1"/>
      <c r="Y99" s="1"/>
      <c r="Z99" s="1"/>
      <c r="AA99" s="1"/>
      <c r="AB99" s="1"/>
      <c r="AC99" s="1"/>
      <c r="AD99" s="1"/>
      <c r="AE99" s="1"/>
      <c r="AF99" s="1"/>
      <c r="AG99" s="1"/>
    </row>
    <row r="100" spans="1:33" ht="20.100000000000001" customHeight="1" x14ac:dyDescent="0.3">
      <c r="A100" s="1"/>
      <c r="B100" s="245"/>
      <c r="C100" s="246"/>
      <c r="D100" s="247"/>
      <c r="E100" s="266"/>
      <c r="F100" s="267"/>
      <c r="G100" s="268"/>
      <c r="H100" s="245"/>
      <c r="I100" s="246"/>
      <c r="J100" s="247"/>
      <c r="K100" s="266"/>
      <c r="L100" s="261"/>
      <c r="M100" s="268"/>
      <c r="N100" s="283"/>
      <c r="O100" s="284"/>
      <c r="P100" s="285"/>
      <c r="Q100" s="241" t="str">
        <f>IFERROR(VLOOKUP(O100,BORCALACAK!$B$5:$AD$54,6,0),"")</f>
        <v/>
      </c>
      <c r="R100" s="290"/>
      <c r="S100" s="291"/>
      <c r="T100" s="292"/>
      <c r="U100" s="293" t="str">
        <f>IFERROR(VLOOKUP(S100,BORCALACAK!$B$61:$AD$110,6,0),"")</f>
        <v/>
      </c>
      <c r="V100" s="1"/>
      <c r="W100" s="1"/>
      <c r="X100" s="1"/>
      <c r="Y100" s="1"/>
      <c r="Z100" s="1"/>
      <c r="AA100" s="1"/>
      <c r="AB100" s="1"/>
      <c r="AC100" s="1"/>
      <c r="AD100" s="1"/>
      <c r="AE100" s="1"/>
      <c r="AF100" s="1"/>
      <c r="AG100" s="1"/>
    </row>
    <row r="101" spans="1:33" ht="20.100000000000001" customHeight="1" x14ac:dyDescent="0.3">
      <c r="A101" s="1"/>
      <c r="B101" s="250"/>
      <c r="C101" s="251"/>
      <c r="D101" s="252"/>
      <c r="E101" s="269"/>
      <c r="F101" s="270"/>
      <c r="G101" s="271"/>
      <c r="H101" s="250"/>
      <c r="I101" s="251"/>
      <c r="J101" s="252"/>
      <c r="K101" s="269"/>
      <c r="L101" s="264"/>
      <c r="M101" s="271"/>
      <c r="N101" s="286"/>
      <c r="O101" s="287"/>
      <c r="P101" s="288"/>
      <c r="Q101" s="289" t="str">
        <f>IFERROR(VLOOKUP(O101,BORCALACAK!$B$5:$AD$54,6,0),"")</f>
        <v/>
      </c>
      <c r="R101" s="294"/>
      <c r="S101" s="295"/>
      <c r="T101" s="296"/>
      <c r="U101" s="297" t="str">
        <f>IFERROR(VLOOKUP(S101,BORCALACAK!$B$61:$AD$110,6,0),"")</f>
        <v/>
      </c>
      <c r="V101" s="1"/>
      <c r="W101" s="1"/>
      <c r="X101" s="1"/>
      <c r="Y101" s="1"/>
      <c r="Z101" s="1"/>
      <c r="AA101" s="1"/>
      <c r="AB101" s="1"/>
      <c r="AC101" s="1"/>
      <c r="AD101" s="1"/>
      <c r="AE101" s="1"/>
      <c r="AF101" s="1"/>
      <c r="AG101" s="1"/>
    </row>
    <row r="102" spans="1:33" ht="20.100000000000001" customHeight="1" x14ac:dyDescent="0.3">
      <c r="A102" s="1"/>
      <c r="B102" s="245"/>
      <c r="C102" s="246"/>
      <c r="D102" s="247"/>
      <c r="E102" s="266"/>
      <c r="F102" s="267"/>
      <c r="G102" s="268"/>
      <c r="H102" s="245"/>
      <c r="I102" s="246"/>
      <c r="J102" s="247"/>
      <c r="K102" s="266"/>
      <c r="L102" s="261"/>
      <c r="M102" s="268"/>
      <c r="N102" s="283"/>
      <c r="O102" s="284"/>
      <c r="P102" s="285"/>
      <c r="Q102" s="241" t="str">
        <f>IFERROR(VLOOKUP(O102,BORCALACAK!$B$5:$AD$54,6,0),"")</f>
        <v/>
      </c>
      <c r="R102" s="290"/>
      <c r="S102" s="291"/>
      <c r="T102" s="292"/>
      <c r="U102" s="293" t="str">
        <f>IFERROR(VLOOKUP(S102,BORCALACAK!$B$61:$AD$110,6,0),"")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2" t="s">
        <v>57</v>
      </c>
    </row>
  </sheetData>
  <sheetProtection algorithmName="SHA-512" hashValue="Yzbq9/3qUCuitz6k1pZFkl1DI3MzHqioIqdnkJWv/Wi1nadZgqfgxG4mNtRiDK8aiQGR73kdCbXZRateBAMjwQ==" saltValue="sskr3DYOtpL1x6kXlCCtYQ==" spinCount="100000" sheet="1" formatCells="0" formatColumns="0" formatRows="0" insertColumns="0" insertRows="0" insertHyperlinks="0" deleteColumns="0" deleteRows="0"/>
  <dataConsolidate/>
  <mergeCells count="30">
    <mergeCell ref="K3:L5"/>
    <mergeCell ref="M3:M5"/>
    <mergeCell ref="N2:O3"/>
    <mergeCell ref="P2:Q3"/>
    <mergeCell ref="B3:C5"/>
    <mergeCell ref="D3:D5"/>
    <mergeCell ref="E3:F5"/>
    <mergeCell ref="G3:G5"/>
    <mergeCell ref="N4:O4"/>
    <mergeCell ref="P4:Q4"/>
    <mergeCell ref="N5:O5"/>
    <mergeCell ref="P5:Q5"/>
    <mergeCell ref="H3:I5"/>
    <mergeCell ref="J3:J5"/>
    <mergeCell ref="B2:D2"/>
    <mergeCell ref="E2:G2"/>
    <mergeCell ref="R6:U6"/>
    <mergeCell ref="B6:D6"/>
    <mergeCell ref="E6:G6"/>
    <mergeCell ref="H6:J6"/>
    <mergeCell ref="K6:M6"/>
    <mergeCell ref="N6:Q6"/>
    <mergeCell ref="H2:J2"/>
    <mergeCell ref="K2:M2"/>
    <mergeCell ref="R1:U1"/>
    <mergeCell ref="B1:C1"/>
    <mergeCell ref="D1:F1"/>
    <mergeCell ref="H1:I1"/>
    <mergeCell ref="J1:L1"/>
    <mergeCell ref="N1:Q1"/>
  </mergeCells>
  <phoneticPr fontId="34" type="noConversion"/>
  <conditionalFormatting sqref="N2">
    <cfRule type="containsText" dxfId="107" priority="1" operator="containsText" text="ZARAR">
      <formula>NOT(ISERROR(SEARCH("ZARAR",N2)))</formula>
    </cfRule>
    <cfRule type="cellIs" dxfId="106" priority="2" operator="between">
      <formula>"KAR"</formula>
      <formula>"ZARAR"</formula>
    </cfRule>
    <cfRule type="containsText" dxfId="105" priority="3" operator="containsText" text="KAR">
      <formula>NOT(ISERROR(SEARCH("KAR",N2)))</formula>
    </cfRule>
    <cfRule type="containsText" dxfId="104" priority="4" operator="containsText" text="ZARAR">
      <formula>NOT(ISERROR(SEARCH("ZARAR",N2)))</formula>
    </cfRule>
    <cfRule type="cellIs" dxfId="103" priority="5" operator="between">
      <formula>"KAR"</formula>
      <formula>"ZARAR"</formula>
    </cfRule>
    <cfRule type="containsText" dxfId="102" priority="6" operator="containsText" text="KAR">
      <formula>NOT(ISERROR(SEARCH("KAR",N2)))</formula>
    </cfRule>
    <cfRule type="cellIs" dxfId="101" priority="11" operator="between">
      <formula>"KAR"</formula>
      <formula>"ZARAR"</formula>
    </cfRule>
    <cfRule type="containsText" dxfId="100" priority="12" operator="containsText" text="KAR">
      <formula>NOT(ISERROR(SEARCH("KAR",N2)))</formula>
    </cfRule>
    <cfRule type="containsText" dxfId="99" priority="13" operator="containsText" text="ZARAR">
      <formula>NOT(ISERROR(SEARCH("ZARAR",N2)))</formula>
    </cfRule>
  </conditionalFormatting>
  <dataValidations xWindow="1375" yWindow="602" count="12">
    <dataValidation type="list" allowBlank="1" showInputMessage="1" showErrorMessage="1" sqref="E8:E102 B8:B102 H8:H102 K8:K102" xr:uid="{00000000-0002-0000-0300-000000000000}">
      <formula1>OCAK</formula1>
    </dataValidation>
    <dataValidation type="list" sqref="I8:I102" xr:uid="{C7389748-9988-4F5E-AF81-9A73A9CEFF47}">
      <formula1>gelirkategorileri2</formula1>
    </dataValidation>
    <dataValidation type="list" sqref="F8:F102" xr:uid="{5270A0C6-5A29-4477-9707-A7E36A1AF24B}">
      <formula1>giderkategorileri1</formula1>
    </dataValidation>
    <dataValidation type="list" sqref="N8:N102 R8:R102" xr:uid="{285C9079-F43C-416B-8334-5A30A7E04B0F}">
      <formula1>OCAK</formula1>
    </dataValidation>
    <dataValidation type="list" sqref="L8:L102" xr:uid="{3E211588-B2DC-4065-BB0A-4845E291FB4E}">
      <formula1>giderkategorileri2</formula1>
    </dataValidation>
    <dataValidation type="list" sqref="C8:C102" xr:uid="{1D3144E7-BF98-468A-82C8-AA6B9FA7D25E}">
      <formula1>gelirkategorileri1</formula1>
    </dataValidation>
    <dataValidation type="list" showInput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0C944530-CA11-4955-8DD7-A868C33D0A4A}">
      <formula1>borcisimleri</formula1>
    </dataValidation>
    <dataValidation type="list" showInputMessage="1" sqref="O9 O11 O13 O15 O17 O19 O21 O23 O25 O27 O29 O31 O33 O35 O37 O39 O41 O43 O45 O47 O49 O51 O53 O55 O57 O59 O61 O63 O65 O67 O69 O71 O73 O75 O77 O79 O81 O83 O85 O87 O89 O91 O93 O95 O97 O99 O101" xr:uid="{DCA1E4D1-B451-47D0-9837-58733DF26042}">
      <formula1>borcisimleri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BDD0747A-9FBA-40D0-9AC2-D3185EF41406}">
      <formula1>alacakisimleri</formula1>
    </dataValidation>
    <dataValidation type="list" showInputMessage="1" sqref="S9 S11 S13 S15 S17 S19 S21 S23 S25 S27 S29 S31 S33 S35 S37 S39 S41 S43 S45 S47 S49 S51 S53 S55 S57 S59 S61 S63 S65 S67 S69 S71 S73 S75 S77 S79 S81 S83 S85 S87 S89 S91 S93 S95 S97 S99 S101" xr:uid="{D4E403A8-A4A1-40F6-94CF-1D5831019B8C}">
      <formula1>alacakisimleri</formula1>
    </dataValidation>
    <dataValidation type="list" prompt="Alacak adı girerken açılır listeden seçiniz. Açılır listedeki isimleri AYARLAR sayfasından düzenleyebilirsiniz. Silme işlemi yaparken &quot;Kalan&quot; sütununa dokunmayınız. Bu işlem &quot;Kalan&quot; sütunundaki formüllein silinmesine neden olabilir." sqref="S10 S12 S14 S16 S18 S20 S22 S24 S26 S28 S30 S32 S34 S36 S38 S40 S42 S44 S46 S48 S50 S52 S54 S56 S58 S60 S62 S64 S66 S68 S70 S72 S74 S76 S78 S80 S82 S84 S86 S88 S90 S92 S94 S96 S98 S100 S102" xr:uid="{03E2D96B-705E-4D6A-BFA4-45834E6E6CFB}">
      <formula1>alacakisimleri</formula1>
    </dataValidation>
    <dataValidation type="list"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10 O12 O14 O16 O18 O20 O22 O24 O26 O28 O30 O32 O34 O36 O38 O40 O42 O44 O46 O48 O50 O52 O54 O56 O58 O60 O62 O64 O66 O68 O70 O72 O74 O76 O78 O80 O82 O84 O86 O88 O90 O92 O94 O96 O98 O100 O102" xr:uid="{9855CC6D-E974-447C-88B2-C3D059AA48B6}">
      <formula1>borcisimleri</formula1>
    </dataValidation>
  </dataValidations>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875D5-8ADF-4353-A01C-D7E04ADCFE96}">
  <sheetPr codeName="Sayfa6">
    <tabColor rgb="FFFFC000"/>
  </sheetPr>
  <dimension ref="A1:AG188"/>
  <sheetViews>
    <sheetView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25</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BORCALACAK!I55</f>
        <v>0</v>
      </c>
      <c r="T3" s="26" t="str">
        <f>AYARLAR!S9</f>
        <v>Bu Ay Kalan Alacak</v>
      </c>
      <c r="U3" s="27">
        <f>BORCALACAK!I111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OCAK!P5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3.4" customHeight="1" x14ac:dyDescent="0.3">
      <c r="A5" s="1"/>
      <c r="B5" s="513"/>
      <c r="C5" s="513"/>
      <c r="D5" s="515"/>
      <c r="E5" s="517"/>
      <c r="F5" s="517"/>
      <c r="G5" s="519"/>
      <c r="H5" s="521"/>
      <c r="I5" s="513"/>
      <c r="J5" s="515"/>
      <c r="K5" s="517"/>
      <c r="L5" s="517"/>
      <c r="M5" s="519"/>
      <c r="N5" s="541" t="str">
        <f>AYARLAR!N11</f>
        <v>KASA</v>
      </c>
      <c r="O5" s="541"/>
      <c r="P5" s="522">
        <f>(P2+P4)</f>
        <v>0</v>
      </c>
      <c r="Q5" s="522"/>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27" t="str">
        <f>AYARLAR!S12</f>
        <v>ALACAK VERİLERİ</v>
      </c>
      <c r="S6" s="527"/>
      <c r="T6" s="527"/>
      <c r="U6" s="527"/>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53"/>
      <c r="C8" s="246"/>
      <c r="D8" s="247"/>
      <c r="E8" s="260"/>
      <c r="F8" s="267"/>
      <c r="G8" s="268"/>
      <c r="H8" s="253"/>
      <c r="I8" s="246"/>
      <c r="J8" s="247"/>
      <c r="K8" s="260"/>
      <c r="L8" s="267"/>
      <c r="M8" s="268"/>
      <c r="N8" s="283"/>
      <c r="O8" s="284"/>
      <c r="P8" s="285"/>
      <c r="Q8" s="241" t="str">
        <f>IFERROR(VLOOKUP(O8,BORCALACAK!$B$5:$AD$54,8,0),"")</f>
        <v/>
      </c>
      <c r="R8" s="290"/>
      <c r="S8" s="291"/>
      <c r="T8" s="292"/>
      <c r="U8" s="293" t="str">
        <f>IFERROR(VLOOKUP(S8,BORCALACAK!$B$61:$AD$110,8,0),"")</f>
        <v/>
      </c>
      <c r="V8" s="1"/>
      <c r="W8" s="1"/>
      <c r="X8" s="1"/>
      <c r="Y8" s="1"/>
      <c r="Z8" s="1"/>
      <c r="AA8" s="1"/>
      <c r="AB8" s="1"/>
      <c r="AC8" s="1"/>
      <c r="AD8" s="1"/>
      <c r="AE8" s="1"/>
      <c r="AF8" s="1"/>
      <c r="AG8" s="1"/>
    </row>
    <row r="9" spans="1:33" ht="20.100000000000001" customHeight="1" x14ac:dyDescent="0.3">
      <c r="A9" s="1"/>
      <c r="B9" s="272"/>
      <c r="C9" s="248"/>
      <c r="D9" s="249"/>
      <c r="E9" s="263"/>
      <c r="F9" s="270"/>
      <c r="G9" s="271"/>
      <c r="H9" s="272"/>
      <c r="I9" s="248"/>
      <c r="J9" s="249"/>
      <c r="K9" s="263"/>
      <c r="L9" s="270"/>
      <c r="M9" s="271"/>
      <c r="N9" s="286"/>
      <c r="O9" s="287"/>
      <c r="P9" s="288"/>
      <c r="Q9" s="289" t="str">
        <f>IFERROR(VLOOKUP(O9,BORCALACAK!$B$5:$AD$54,8,0),"")</f>
        <v/>
      </c>
      <c r="R9" s="294"/>
      <c r="S9" s="295"/>
      <c r="T9" s="296"/>
      <c r="U9" s="297" t="str">
        <f>IFERROR(VLOOKUP(S9,BORCALACAK!$B$61:$AD$110,8,0),"")</f>
        <v/>
      </c>
      <c r="V9" s="1"/>
      <c r="W9" s="1"/>
      <c r="X9" s="1"/>
      <c r="Y9" s="1"/>
      <c r="Z9" s="1"/>
      <c r="AA9" s="1"/>
      <c r="AB9" s="1"/>
      <c r="AC9" s="1"/>
      <c r="AD9" s="1"/>
      <c r="AE9" s="1"/>
      <c r="AF9" s="1"/>
      <c r="AG9" s="1"/>
    </row>
    <row r="10" spans="1:33" ht="20.100000000000001" customHeight="1" x14ac:dyDescent="0.3">
      <c r="A10" s="1"/>
      <c r="B10" s="253"/>
      <c r="C10" s="246"/>
      <c r="D10" s="247"/>
      <c r="E10" s="260"/>
      <c r="F10" s="267"/>
      <c r="G10" s="268"/>
      <c r="H10" s="253"/>
      <c r="I10" s="246"/>
      <c r="J10" s="247"/>
      <c r="K10" s="260"/>
      <c r="L10" s="267"/>
      <c r="M10" s="268"/>
      <c r="N10" s="283"/>
      <c r="O10" s="284"/>
      <c r="P10" s="285"/>
      <c r="Q10" s="241" t="str">
        <f>IFERROR(VLOOKUP(O10,BORCALACAK!$B$5:$AD$54,8,0),"")</f>
        <v/>
      </c>
      <c r="R10" s="290"/>
      <c r="S10" s="291"/>
      <c r="T10" s="292"/>
      <c r="U10" s="293" t="str">
        <f>IFERROR(VLOOKUP(S10,BORCALACAK!$B$61:$AD$110,8,0),"")</f>
        <v/>
      </c>
      <c r="V10" s="1"/>
      <c r="W10" s="1"/>
      <c r="X10" s="1"/>
      <c r="Y10" s="1"/>
      <c r="Z10" s="1"/>
      <c r="AA10" s="1"/>
      <c r="AB10" s="1"/>
      <c r="AC10" s="1"/>
      <c r="AD10" s="1"/>
      <c r="AE10" s="1"/>
      <c r="AF10" s="1"/>
      <c r="AG10" s="1"/>
    </row>
    <row r="11" spans="1:33" ht="20.100000000000001" customHeight="1" x14ac:dyDescent="0.3">
      <c r="A11" s="1"/>
      <c r="B11" s="272"/>
      <c r="C11" s="248"/>
      <c r="D11" s="249"/>
      <c r="E11" s="263"/>
      <c r="F11" s="270"/>
      <c r="G11" s="271"/>
      <c r="H11" s="272"/>
      <c r="I11" s="248"/>
      <c r="J11" s="249"/>
      <c r="K11" s="263"/>
      <c r="L11" s="270"/>
      <c r="M11" s="271"/>
      <c r="N11" s="286"/>
      <c r="O11" s="287"/>
      <c r="P11" s="288"/>
      <c r="Q11" s="289" t="str">
        <f>IFERROR(VLOOKUP(O11,BORCALACAK!$B$5:$AD$54,8,0),"")</f>
        <v/>
      </c>
      <c r="R11" s="294"/>
      <c r="S11" s="295"/>
      <c r="T11" s="296"/>
      <c r="U11" s="297" t="str">
        <f>IFERROR(VLOOKUP(S11,BORCALACAK!$B$61:$AD$110,8,0),"")</f>
        <v/>
      </c>
      <c r="V11" s="1"/>
      <c r="W11" s="1"/>
      <c r="X11" s="1"/>
      <c r="Y11" s="1"/>
      <c r="Z11" s="1"/>
      <c r="AA11" s="1"/>
      <c r="AB11" s="1"/>
      <c r="AC11" s="1"/>
      <c r="AD11" s="1"/>
      <c r="AE11" s="1"/>
      <c r="AF11" s="1"/>
      <c r="AG11" s="1"/>
    </row>
    <row r="12" spans="1:33" ht="20.100000000000001" customHeight="1" x14ac:dyDescent="0.3">
      <c r="A12" s="1"/>
      <c r="B12" s="253"/>
      <c r="C12" s="246"/>
      <c r="D12" s="247"/>
      <c r="E12" s="260"/>
      <c r="F12" s="267"/>
      <c r="G12" s="268"/>
      <c r="H12" s="253"/>
      <c r="I12" s="246"/>
      <c r="J12" s="247"/>
      <c r="K12" s="260"/>
      <c r="L12" s="267"/>
      <c r="M12" s="268"/>
      <c r="N12" s="283"/>
      <c r="O12" s="284"/>
      <c r="P12" s="285"/>
      <c r="Q12" s="241" t="str">
        <f>IFERROR(VLOOKUP(O12,BORCALACAK!$B$5:$AD$54,8,0),"")</f>
        <v/>
      </c>
      <c r="R12" s="290"/>
      <c r="S12" s="291"/>
      <c r="T12" s="292"/>
      <c r="U12" s="293" t="str">
        <f>IFERROR(VLOOKUP(S12,BORCALACAK!$B$61:$AD$110,8,0),"")</f>
        <v/>
      </c>
      <c r="V12" s="1"/>
      <c r="W12" s="1"/>
      <c r="X12" s="1"/>
      <c r="Y12" s="1"/>
      <c r="Z12" s="1"/>
      <c r="AA12" s="1"/>
      <c r="AB12" s="1"/>
      <c r="AC12" s="1"/>
      <c r="AD12" s="1"/>
      <c r="AE12" s="1"/>
      <c r="AF12" s="1"/>
      <c r="AG12" s="1"/>
    </row>
    <row r="13" spans="1:33" ht="20.100000000000001" customHeight="1" x14ac:dyDescent="0.3">
      <c r="A13" s="1"/>
      <c r="B13" s="272"/>
      <c r="C13" s="248"/>
      <c r="D13" s="249"/>
      <c r="E13" s="263"/>
      <c r="F13" s="270"/>
      <c r="G13" s="271"/>
      <c r="H13" s="272"/>
      <c r="I13" s="248"/>
      <c r="J13" s="249"/>
      <c r="K13" s="263"/>
      <c r="L13" s="270"/>
      <c r="M13" s="271"/>
      <c r="N13" s="286"/>
      <c r="O13" s="287"/>
      <c r="P13" s="288"/>
      <c r="Q13" s="289" t="str">
        <f>IFERROR(VLOOKUP(O13,BORCALACAK!$B$5:$AD$54,8,0),"")</f>
        <v/>
      </c>
      <c r="R13" s="294"/>
      <c r="S13" s="295"/>
      <c r="T13" s="296"/>
      <c r="U13" s="297" t="str">
        <f>IFERROR(VLOOKUP(S13,BORCALACAK!$B$61:$AD$110,8,0),"")</f>
        <v/>
      </c>
      <c r="V13" s="1"/>
      <c r="W13" s="1"/>
      <c r="X13" s="1"/>
      <c r="Y13" s="1"/>
      <c r="Z13" s="1"/>
      <c r="AA13" s="1"/>
      <c r="AB13" s="1"/>
      <c r="AC13" s="1"/>
      <c r="AD13" s="1"/>
      <c r="AE13" s="1"/>
      <c r="AF13" s="1"/>
      <c r="AG13" s="1"/>
    </row>
    <row r="14" spans="1:33" ht="20.100000000000001" customHeight="1" x14ac:dyDescent="0.3">
      <c r="A14" s="1"/>
      <c r="B14" s="253"/>
      <c r="C14" s="246"/>
      <c r="D14" s="247"/>
      <c r="E14" s="260"/>
      <c r="F14" s="267"/>
      <c r="G14" s="268"/>
      <c r="H14" s="253"/>
      <c r="I14" s="246"/>
      <c r="J14" s="247"/>
      <c r="K14" s="260"/>
      <c r="L14" s="267"/>
      <c r="M14" s="268"/>
      <c r="N14" s="283"/>
      <c r="O14" s="284"/>
      <c r="P14" s="285"/>
      <c r="Q14" s="241" t="str">
        <f>IFERROR(VLOOKUP(O14,BORCALACAK!$B$5:$AD$54,8,0),"")</f>
        <v/>
      </c>
      <c r="R14" s="290"/>
      <c r="S14" s="291"/>
      <c r="T14" s="292"/>
      <c r="U14" s="293" t="str">
        <f>IFERROR(VLOOKUP(S14,BORCALACAK!$B$61:$AD$110,8,0),"")</f>
        <v/>
      </c>
      <c r="V14" s="1"/>
      <c r="W14" s="1"/>
      <c r="X14" s="1"/>
      <c r="Y14" s="1"/>
      <c r="Z14" s="1"/>
      <c r="AA14" s="1"/>
      <c r="AB14" s="1"/>
      <c r="AC14" s="1"/>
      <c r="AD14" s="1"/>
      <c r="AE14" s="1"/>
      <c r="AF14" s="1"/>
      <c r="AG14" s="1"/>
    </row>
    <row r="15" spans="1:33" ht="20.100000000000001" customHeight="1" x14ac:dyDescent="0.3">
      <c r="A15" s="1"/>
      <c r="B15" s="272"/>
      <c r="C15" s="248"/>
      <c r="D15" s="249"/>
      <c r="E15" s="263"/>
      <c r="F15" s="270"/>
      <c r="G15" s="271"/>
      <c r="H15" s="272"/>
      <c r="I15" s="248"/>
      <c r="J15" s="249"/>
      <c r="K15" s="263"/>
      <c r="L15" s="270"/>
      <c r="M15" s="271"/>
      <c r="N15" s="286"/>
      <c r="O15" s="287"/>
      <c r="P15" s="288"/>
      <c r="Q15" s="289" t="str">
        <f>IFERROR(VLOOKUP(O15,BORCALACAK!$B$5:$AD$54,8,0),"")</f>
        <v/>
      </c>
      <c r="R15" s="294"/>
      <c r="S15" s="295"/>
      <c r="T15" s="296"/>
      <c r="U15" s="297" t="str">
        <f>IFERROR(VLOOKUP(S15,BORCALACAK!$B$61:$AD$110,8,0),"")</f>
        <v/>
      </c>
      <c r="V15" s="1"/>
      <c r="W15" s="1"/>
      <c r="X15" s="1"/>
      <c r="Y15" s="1"/>
      <c r="Z15" s="1"/>
      <c r="AA15" s="1"/>
      <c r="AB15" s="1"/>
      <c r="AC15" s="1"/>
      <c r="AD15" s="1"/>
      <c r="AE15" s="1"/>
      <c r="AF15" s="1"/>
      <c r="AG15" s="1"/>
    </row>
    <row r="16" spans="1:33" ht="20.100000000000001" customHeight="1" x14ac:dyDescent="0.3">
      <c r="A16" s="1"/>
      <c r="B16" s="253"/>
      <c r="C16" s="246"/>
      <c r="D16" s="247"/>
      <c r="E16" s="260"/>
      <c r="F16" s="267"/>
      <c r="G16" s="268"/>
      <c r="H16" s="253"/>
      <c r="I16" s="246"/>
      <c r="J16" s="247"/>
      <c r="K16" s="260"/>
      <c r="L16" s="267"/>
      <c r="M16" s="268"/>
      <c r="N16" s="283"/>
      <c r="O16" s="284"/>
      <c r="P16" s="285"/>
      <c r="Q16" s="241" t="str">
        <f>IFERROR(VLOOKUP(O16,BORCALACAK!$B$5:$AD$54,8,0),"")</f>
        <v/>
      </c>
      <c r="R16" s="290"/>
      <c r="S16" s="291"/>
      <c r="T16" s="292"/>
      <c r="U16" s="293" t="str">
        <f>IFERROR(VLOOKUP(S16,BORCALACAK!$B$61:$AD$110,8,0),"")</f>
        <v/>
      </c>
      <c r="V16" s="1"/>
      <c r="W16" s="1"/>
      <c r="X16" s="1"/>
      <c r="Y16" s="1"/>
      <c r="Z16" s="1"/>
      <c r="AA16" s="1"/>
      <c r="AB16" s="1"/>
      <c r="AC16" s="1"/>
      <c r="AD16" s="1"/>
      <c r="AE16" s="1"/>
      <c r="AF16" s="1"/>
      <c r="AG16" s="1"/>
    </row>
    <row r="17" spans="1:33" ht="20.100000000000001" customHeight="1" x14ac:dyDescent="0.3">
      <c r="A17" s="1"/>
      <c r="B17" s="272"/>
      <c r="C17" s="248"/>
      <c r="D17" s="249"/>
      <c r="E17" s="263"/>
      <c r="F17" s="270"/>
      <c r="G17" s="271"/>
      <c r="H17" s="272"/>
      <c r="I17" s="248"/>
      <c r="J17" s="249"/>
      <c r="K17" s="263"/>
      <c r="L17" s="270"/>
      <c r="M17" s="271"/>
      <c r="N17" s="286"/>
      <c r="O17" s="287"/>
      <c r="P17" s="288"/>
      <c r="Q17" s="289" t="str">
        <f>IFERROR(VLOOKUP(O17,BORCALACAK!$B$5:$AD$54,8,0),"")</f>
        <v/>
      </c>
      <c r="R17" s="294"/>
      <c r="S17" s="295"/>
      <c r="T17" s="296"/>
      <c r="U17" s="297" t="str">
        <f>IFERROR(VLOOKUP(S17,BORCALACAK!$B$61:$AD$110,8,0),"")</f>
        <v/>
      </c>
      <c r="V17" s="1"/>
      <c r="W17" s="1"/>
      <c r="X17" s="1"/>
      <c r="Y17" s="1"/>
      <c r="Z17" s="1"/>
      <c r="AA17" s="1"/>
      <c r="AB17" s="1"/>
      <c r="AC17" s="1"/>
      <c r="AD17" s="1"/>
      <c r="AE17" s="1"/>
      <c r="AF17" s="1"/>
      <c r="AG17" s="1"/>
    </row>
    <row r="18" spans="1:33" ht="20.100000000000001" customHeight="1" x14ac:dyDescent="0.3">
      <c r="A18" s="1"/>
      <c r="B18" s="253"/>
      <c r="C18" s="246"/>
      <c r="D18" s="247"/>
      <c r="E18" s="260"/>
      <c r="F18" s="267"/>
      <c r="G18" s="268"/>
      <c r="H18" s="253"/>
      <c r="I18" s="246"/>
      <c r="J18" s="247"/>
      <c r="K18" s="260"/>
      <c r="L18" s="267"/>
      <c r="M18" s="268"/>
      <c r="N18" s="283"/>
      <c r="O18" s="284"/>
      <c r="P18" s="285"/>
      <c r="Q18" s="241" t="str">
        <f>IFERROR(VLOOKUP(O18,BORCALACAK!$B$5:$AD$54,8,0),"")</f>
        <v/>
      </c>
      <c r="R18" s="290"/>
      <c r="S18" s="291"/>
      <c r="T18" s="292"/>
      <c r="U18" s="293" t="str">
        <f>IFERROR(VLOOKUP(S18,BORCALACAK!$B$61:$AD$110,8,0),"")</f>
        <v/>
      </c>
      <c r="V18" s="1"/>
      <c r="W18" s="1"/>
      <c r="X18" s="1"/>
      <c r="Y18" s="1"/>
      <c r="Z18" s="1"/>
      <c r="AA18" s="1"/>
      <c r="AB18" s="1"/>
      <c r="AC18" s="1"/>
      <c r="AD18" s="1"/>
      <c r="AE18" s="1"/>
      <c r="AF18" s="1"/>
      <c r="AG18" s="1"/>
    </row>
    <row r="19" spans="1:33" ht="20.100000000000001" customHeight="1" x14ac:dyDescent="0.3">
      <c r="A19" s="1"/>
      <c r="B19" s="272"/>
      <c r="C19" s="248"/>
      <c r="D19" s="249"/>
      <c r="E19" s="263"/>
      <c r="F19" s="270"/>
      <c r="G19" s="271"/>
      <c r="H19" s="272"/>
      <c r="I19" s="248"/>
      <c r="J19" s="249"/>
      <c r="K19" s="263"/>
      <c r="L19" s="270"/>
      <c r="M19" s="271"/>
      <c r="N19" s="286"/>
      <c r="O19" s="287"/>
      <c r="P19" s="288"/>
      <c r="Q19" s="289" t="str">
        <f>IFERROR(VLOOKUP(O19,BORCALACAK!$B$5:$AD$54,8,0),"")</f>
        <v/>
      </c>
      <c r="R19" s="294"/>
      <c r="S19" s="295"/>
      <c r="T19" s="296"/>
      <c r="U19" s="297" t="str">
        <f>IFERROR(VLOOKUP(S19,BORCALACAK!$B$61:$AD$110,8,0),"")</f>
        <v/>
      </c>
      <c r="V19" s="1"/>
      <c r="W19" s="1"/>
      <c r="X19" s="1"/>
      <c r="Y19" s="1"/>
      <c r="Z19" s="1"/>
      <c r="AA19" s="1"/>
      <c r="AB19" s="1"/>
      <c r="AC19" s="1"/>
      <c r="AD19" s="1"/>
      <c r="AE19" s="1"/>
      <c r="AF19" s="1"/>
      <c r="AG19" s="1"/>
    </row>
    <row r="20" spans="1:33" ht="20.100000000000001" customHeight="1" x14ac:dyDescent="0.3">
      <c r="A20" s="1"/>
      <c r="B20" s="253"/>
      <c r="C20" s="246"/>
      <c r="D20" s="247"/>
      <c r="E20" s="260"/>
      <c r="F20" s="267"/>
      <c r="G20" s="268"/>
      <c r="H20" s="253"/>
      <c r="I20" s="246"/>
      <c r="J20" s="247"/>
      <c r="K20" s="260"/>
      <c r="L20" s="267"/>
      <c r="M20" s="268"/>
      <c r="N20" s="283"/>
      <c r="O20" s="284"/>
      <c r="P20" s="285"/>
      <c r="Q20" s="241" t="str">
        <f>IFERROR(VLOOKUP(O20,BORCALACAK!$B$5:$AD$54,8,0),"")</f>
        <v/>
      </c>
      <c r="R20" s="290"/>
      <c r="S20" s="291"/>
      <c r="T20" s="292"/>
      <c r="U20" s="293" t="str">
        <f>IFERROR(VLOOKUP(S20,BORCALACAK!$B$61:$AD$110,8,0),"")</f>
        <v/>
      </c>
      <c r="V20" s="1"/>
      <c r="W20" s="1"/>
      <c r="X20" s="1"/>
      <c r="Y20" s="1"/>
      <c r="Z20" s="1"/>
      <c r="AA20" s="1"/>
      <c r="AB20" s="1"/>
      <c r="AC20" s="1"/>
      <c r="AD20" s="1"/>
      <c r="AE20" s="1"/>
      <c r="AF20" s="1"/>
      <c r="AG20" s="1"/>
    </row>
    <row r="21" spans="1:33" ht="20.100000000000001" customHeight="1" x14ac:dyDescent="0.3">
      <c r="A21" s="1"/>
      <c r="B21" s="272"/>
      <c r="C21" s="248"/>
      <c r="D21" s="249"/>
      <c r="E21" s="263"/>
      <c r="F21" s="270"/>
      <c r="G21" s="271"/>
      <c r="H21" s="272"/>
      <c r="I21" s="248"/>
      <c r="J21" s="249"/>
      <c r="K21" s="263"/>
      <c r="L21" s="270"/>
      <c r="M21" s="271"/>
      <c r="N21" s="286"/>
      <c r="O21" s="287"/>
      <c r="P21" s="288"/>
      <c r="Q21" s="289" t="str">
        <f>IFERROR(VLOOKUP(O21,BORCALACAK!$B$5:$AD$54,8,0),"")</f>
        <v/>
      </c>
      <c r="R21" s="294"/>
      <c r="S21" s="295"/>
      <c r="T21" s="296"/>
      <c r="U21" s="297" t="str">
        <f>IFERROR(VLOOKUP(S21,BORCALACAK!$B$61:$AD$110,8,0),"")</f>
        <v/>
      </c>
      <c r="V21" s="1"/>
      <c r="W21" s="1"/>
      <c r="X21" s="1"/>
      <c r="Y21" s="1"/>
      <c r="Z21" s="1"/>
      <c r="AA21" s="1"/>
      <c r="AB21" s="1"/>
      <c r="AC21" s="1"/>
      <c r="AD21" s="1"/>
      <c r="AE21" s="1"/>
      <c r="AF21" s="1"/>
      <c r="AG21" s="1"/>
    </row>
    <row r="22" spans="1:33" ht="20.100000000000001" customHeight="1" x14ac:dyDescent="0.3">
      <c r="A22" s="1"/>
      <c r="B22" s="253"/>
      <c r="C22" s="246"/>
      <c r="D22" s="247"/>
      <c r="E22" s="260"/>
      <c r="F22" s="267"/>
      <c r="G22" s="268"/>
      <c r="H22" s="253"/>
      <c r="I22" s="246"/>
      <c r="J22" s="247"/>
      <c r="K22" s="260"/>
      <c r="L22" s="267"/>
      <c r="M22" s="268"/>
      <c r="N22" s="283"/>
      <c r="O22" s="284"/>
      <c r="P22" s="285"/>
      <c r="Q22" s="241" t="str">
        <f>IFERROR(VLOOKUP(O22,BORCALACAK!$B$5:$AD$54,8,0),"")</f>
        <v/>
      </c>
      <c r="R22" s="290"/>
      <c r="S22" s="291"/>
      <c r="T22" s="292"/>
      <c r="U22" s="293" t="str">
        <f>IFERROR(VLOOKUP(S22,BORCALACAK!$B$61:$AD$110,8,0),"")</f>
        <v/>
      </c>
      <c r="V22" s="1"/>
      <c r="W22" s="1"/>
      <c r="X22" s="1"/>
      <c r="Y22" s="1"/>
      <c r="Z22" s="1"/>
      <c r="AA22" s="1"/>
      <c r="AB22" s="1"/>
      <c r="AC22" s="1"/>
      <c r="AD22" s="1"/>
      <c r="AE22" s="1"/>
      <c r="AF22" s="1"/>
      <c r="AG22" s="1"/>
    </row>
    <row r="23" spans="1:33" ht="20.100000000000001" customHeight="1" x14ac:dyDescent="0.3">
      <c r="A23" s="1"/>
      <c r="B23" s="272"/>
      <c r="C23" s="248"/>
      <c r="D23" s="249"/>
      <c r="E23" s="263"/>
      <c r="F23" s="270"/>
      <c r="G23" s="271"/>
      <c r="H23" s="272"/>
      <c r="I23" s="248"/>
      <c r="J23" s="249"/>
      <c r="K23" s="263"/>
      <c r="L23" s="270"/>
      <c r="M23" s="271"/>
      <c r="N23" s="286"/>
      <c r="O23" s="287"/>
      <c r="P23" s="288"/>
      <c r="Q23" s="289" t="str">
        <f>IFERROR(VLOOKUP(O23,BORCALACAK!$B$5:$AD$54,8,0),"")</f>
        <v/>
      </c>
      <c r="R23" s="294"/>
      <c r="S23" s="295"/>
      <c r="T23" s="296"/>
      <c r="U23" s="297" t="str">
        <f>IFERROR(VLOOKUP(S23,BORCALACAK!$B$61:$AD$110,8,0),"")</f>
        <v/>
      </c>
      <c r="V23" s="1"/>
      <c r="W23" s="1"/>
      <c r="X23" s="1"/>
      <c r="Y23" s="1"/>
      <c r="Z23" s="1"/>
      <c r="AA23" s="1"/>
      <c r="AB23" s="1"/>
      <c r="AC23" s="1"/>
      <c r="AD23" s="1"/>
      <c r="AE23" s="1"/>
      <c r="AF23" s="1"/>
      <c r="AG23" s="1"/>
    </row>
    <row r="24" spans="1:33" ht="20.100000000000001" customHeight="1" x14ac:dyDescent="0.3">
      <c r="A24" s="1"/>
      <c r="B24" s="253"/>
      <c r="C24" s="246"/>
      <c r="D24" s="247"/>
      <c r="E24" s="260"/>
      <c r="F24" s="267"/>
      <c r="G24" s="268"/>
      <c r="H24" s="253"/>
      <c r="I24" s="246"/>
      <c r="J24" s="247"/>
      <c r="K24" s="260"/>
      <c r="L24" s="267"/>
      <c r="M24" s="268"/>
      <c r="N24" s="283"/>
      <c r="O24" s="284"/>
      <c r="P24" s="285"/>
      <c r="Q24" s="241" t="str">
        <f>IFERROR(VLOOKUP(O24,BORCALACAK!$B$5:$AD$54,8,0),"")</f>
        <v/>
      </c>
      <c r="R24" s="290"/>
      <c r="S24" s="291"/>
      <c r="T24" s="292"/>
      <c r="U24" s="293" t="str">
        <f>IFERROR(VLOOKUP(S24,BORCALACAK!$B$61:$AD$110,8,0),"")</f>
        <v/>
      </c>
      <c r="V24" s="1"/>
      <c r="W24" s="1"/>
      <c r="X24" s="1"/>
      <c r="Y24" s="1"/>
      <c r="Z24" s="1"/>
      <c r="AA24" s="1"/>
      <c r="AB24" s="1"/>
      <c r="AC24" s="1"/>
      <c r="AD24" s="1"/>
      <c r="AE24" s="1"/>
      <c r="AF24" s="1"/>
      <c r="AG24" s="1"/>
    </row>
    <row r="25" spans="1:33" ht="20.100000000000001" customHeight="1" x14ac:dyDescent="0.3">
      <c r="A25" s="1"/>
      <c r="B25" s="272"/>
      <c r="C25" s="248"/>
      <c r="D25" s="249"/>
      <c r="E25" s="263"/>
      <c r="F25" s="270"/>
      <c r="G25" s="271"/>
      <c r="H25" s="272"/>
      <c r="I25" s="248"/>
      <c r="J25" s="249"/>
      <c r="K25" s="263"/>
      <c r="L25" s="270"/>
      <c r="M25" s="271"/>
      <c r="N25" s="286"/>
      <c r="O25" s="287"/>
      <c r="P25" s="288"/>
      <c r="Q25" s="289" t="str">
        <f>IFERROR(VLOOKUP(O25,BORCALACAK!$B$5:$AD$54,8,0),"")</f>
        <v/>
      </c>
      <c r="R25" s="294"/>
      <c r="S25" s="295"/>
      <c r="T25" s="296"/>
      <c r="U25" s="297" t="str">
        <f>IFERROR(VLOOKUP(S25,BORCALACAK!$B$61:$AD$110,8,0),"")</f>
        <v/>
      </c>
      <c r="V25" s="1"/>
      <c r="W25" s="1"/>
      <c r="X25" s="1"/>
      <c r="Y25" s="1"/>
      <c r="Z25" s="1"/>
      <c r="AA25" s="1"/>
      <c r="AB25" s="1"/>
      <c r="AC25" s="1"/>
      <c r="AD25" s="1"/>
      <c r="AE25" s="1"/>
      <c r="AF25" s="1"/>
      <c r="AG25" s="1"/>
    </row>
    <row r="26" spans="1:33" ht="20.100000000000001" customHeight="1" x14ac:dyDescent="0.3">
      <c r="A26" s="1"/>
      <c r="B26" s="253"/>
      <c r="C26" s="246"/>
      <c r="D26" s="247"/>
      <c r="E26" s="260"/>
      <c r="F26" s="267"/>
      <c r="G26" s="268"/>
      <c r="H26" s="253"/>
      <c r="I26" s="246"/>
      <c r="J26" s="247"/>
      <c r="K26" s="260"/>
      <c r="L26" s="267"/>
      <c r="M26" s="268"/>
      <c r="N26" s="283"/>
      <c r="O26" s="284"/>
      <c r="P26" s="285"/>
      <c r="Q26" s="241" t="str">
        <f>IFERROR(VLOOKUP(O26,BORCALACAK!$B$5:$AD$54,8,0),"")</f>
        <v/>
      </c>
      <c r="R26" s="290"/>
      <c r="S26" s="291"/>
      <c r="T26" s="292"/>
      <c r="U26" s="293" t="str">
        <f>IFERROR(VLOOKUP(S26,BORCALACAK!$B$61:$AD$110,8,0),"")</f>
        <v/>
      </c>
      <c r="V26" s="1"/>
      <c r="W26" s="1"/>
      <c r="X26" s="1"/>
      <c r="Y26" s="1"/>
      <c r="Z26" s="1"/>
      <c r="AA26" s="1"/>
      <c r="AB26" s="1"/>
      <c r="AC26" s="1"/>
      <c r="AD26" s="1"/>
      <c r="AE26" s="1"/>
      <c r="AF26" s="1"/>
      <c r="AG26" s="1"/>
    </row>
    <row r="27" spans="1:33" ht="20.100000000000001" customHeight="1" x14ac:dyDescent="0.3">
      <c r="A27" s="1"/>
      <c r="B27" s="272"/>
      <c r="C27" s="248"/>
      <c r="D27" s="249"/>
      <c r="E27" s="263"/>
      <c r="F27" s="270"/>
      <c r="G27" s="271"/>
      <c r="H27" s="272"/>
      <c r="I27" s="248"/>
      <c r="J27" s="249"/>
      <c r="K27" s="263"/>
      <c r="L27" s="270"/>
      <c r="M27" s="271"/>
      <c r="N27" s="286"/>
      <c r="O27" s="287"/>
      <c r="P27" s="288"/>
      <c r="Q27" s="289" t="str">
        <f>IFERROR(VLOOKUP(O27,BORCALACAK!$B$5:$AD$54,8,0),"")</f>
        <v/>
      </c>
      <c r="R27" s="294"/>
      <c r="S27" s="295"/>
      <c r="T27" s="296"/>
      <c r="U27" s="297" t="str">
        <f>IFERROR(VLOOKUP(S27,BORCALACAK!$B$61:$AD$110,8,0),"")</f>
        <v/>
      </c>
      <c r="V27" s="1"/>
      <c r="W27" s="1"/>
      <c r="X27" s="1"/>
      <c r="Y27" s="1"/>
      <c r="Z27" s="1"/>
      <c r="AA27" s="1"/>
      <c r="AB27" s="1"/>
      <c r="AC27" s="1"/>
      <c r="AD27" s="1"/>
      <c r="AE27" s="1"/>
      <c r="AF27" s="1"/>
      <c r="AG27" s="1"/>
    </row>
    <row r="28" spans="1:33" ht="20.100000000000001" customHeight="1" x14ac:dyDescent="0.3">
      <c r="A28" s="1"/>
      <c r="B28" s="253"/>
      <c r="C28" s="246"/>
      <c r="D28" s="247"/>
      <c r="E28" s="260"/>
      <c r="F28" s="267"/>
      <c r="G28" s="268"/>
      <c r="H28" s="253"/>
      <c r="I28" s="246"/>
      <c r="J28" s="247"/>
      <c r="K28" s="260"/>
      <c r="L28" s="267"/>
      <c r="M28" s="268"/>
      <c r="N28" s="283"/>
      <c r="O28" s="284"/>
      <c r="P28" s="285"/>
      <c r="Q28" s="241" t="str">
        <f>IFERROR(VLOOKUP(O28,BORCALACAK!$B$5:$AD$54,8,0),"")</f>
        <v/>
      </c>
      <c r="R28" s="290"/>
      <c r="S28" s="291"/>
      <c r="T28" s="292"/>
      <c r="U28" s="293" t="str">
        <f>IFERROR(VLOOKUP(S28,BORCALACAK!$B$61:$AD$110,8,0),"")</f>
        <v/>
      </c>
      <c r="V28" s="1"/>
      <c r="W28" s="1"/>
      <c r="X28" s="1"/>
      <c r="Y28" s="1"/>
      <c r="Z28" s="1"/>
      <c r="AA28" s="1"/>
      <c r="AB28" s="1"/>
      <c r="AC28" s="1"/>
      <c r="AD28" s="1"/>
      <c r="AE28" s="1"/>
      <c r="AF28" s="1"/>
      <c r="AG28" s="1"/>
    </row>
    <row r="29" spans="1:33" ht="20.100000000000001" customHeight="1" x14ac:dyDescent="0.3">
      <c r="A29" s="1"/>
      <c r="B29" s="272"/>
      <c r="C29" s="248"/>
      <c r="D29" s="249"/>
      <c r="E29" s="263"/>
      <c r="F29" s="270"/>
      <c r="G29" s="271"/>
      <c r="H29" s="272"/>
      <c r="I29" s="248"/>
      <c r="J29" s="249"/>
      <c r="K29" s="263"/>
      <c r="L29" s="270"/>
      <c r="M29" s="271"/>
      <c r="N29" s="286"/>
      <c r="O29" s="287"/>
      <c r="P29" s="288"/>
      <c r="Q29" s="289" t="str">
        <f>IFERROR(VLOOKUP(O29,BORCALACAK!$B$5:$AD$54,8,0),"")</f>
        <v/>
      </c>
      <c r="R29" s="294"/>
      <c r="S29" s="295"/>
      <c r="T29" s="296"/>
      <c r="U29" s="297" t="str">
        <f>IFERROR(VLOOKUP(S29,BORCALACAK!$B$61:$AD$110,8,0),"")</f>
        <v/>
      </c>
      <c r="V29" s="1"/>
      <c r="W29" s="1"/>
      <c r="X29" s="1"/>
      <c r="Y29" s="1"/>
      <c r="Z29" s="1"/>
      <c r="AA29" s="1"/>
      <c r="AB29" s="1"/>
      <c r="AC29" s="1"/>
      <c r="AD29" s="1"/>
      <c r="AE29" s="1"/>
      <c r="AF29" s="1"/>
      <c r="AG29" s="1"/>
    </row>
    <row r="30" spans="1:33" ht="20.100000000000001" customHeight="1" x14ac:dyDescent="0.3">
      <c r="A30" s="1"/>
      <c r="B30" s="253"/>
      <c r="C30" s="246"/>
      <c r="D30" s="247"/>
      <c r="E30" s="260"/>
      <c r="F30" s="267"/>
      <c r="G30" s="268"/>
      <c r="H30" s="253"/>
      <c r="I30" s="246"/>
      <c r="J30" s="247"/>
      <c r="K30" s="260"/>
      <c r="L30" s="267"/>
      <c r="M30" s="268"/>
      <c r="N30" s="283"/>
      <c r="O30" s="284"/>
      <c r="P30" s="285"/>
      <c r="Q30" s="241" t="str">
        <f>IFERROR(VLOOKUP(O30,BORCALACAK!$B$5:$AD$54,8,0),"")</f>
        <v/>
      </c>
      <c r="R30" s="290"/>
      <c r="S30" s="291"/>
      <c r="T30" s="292"/>
      <c r="U30" s="293" t="str">
        <f>IFERROR(VLOOKUP(S30,BORCALACAK!$B$61:$AD$110,8,0),"")</f>
        <v/>
      </c>
      <c r="V30" s="1"/>
      <c r="W30" s="1"/>
      <c r="X30" s="1"/>
      <c r="Y30" s="1"/>
      <c r="Z30" s="1"/>
      <c r="AA30" s="1"/>
      <c r="AB30" s="1"/>
      <c r="AC30" s="1"/>
      <c r="AD30" s="1"/>
      <c r="AE30" s="1"/>
      <c r="AF30" s="1"/>
      <c r="AG30" s="1"/>
    </row>
    <row r="31" spans="1:33" ht="20.100000000000001" customHeight="1" x14ac:dyDescent="0.3">
      <c r="A31" s="1"/>
      <c r="B31" s="272"/>
      <c r="C31" s="248"/>
      <c r="D31" s="249"/>
      <c r="E31" s="263"/>
      <c r="F31" s="270"/>
      <c r="G31" s="271"/>
      <c r="H31" s="272"/>
      <c r="I31" s="248"/>
      <c r="J31" s="249"/>
      <c r="K31" s="263"/>
      <c r="L31" s="270"/>
      <c r="M31" s="271"/>
      <c r="N31" s="286"/>
      <c r="O31" s="287"/>
      <c r="P31" s="288"/>
      <c r="Q31" s="289" t="str">
        <f>IFERROR(VLOOKUP(O31,BORCALACAK!$B$5:$AD$54,8,0),"")</f>
        <v/>
      </c>
      <c r="R31" s="294"/>
      <c r="S31" s="295"/>
      <c r="T31" s="296"/>
      <c r="U31" s="297" t="str">
        <f>IFERROR(VLOOKUP(S31,BORCALACAK!$B$61:$AD$110,8,0),"")</f>
        <v/>
      </c>
      <c r="V31" s="1"/>
      <c r="W31" s="1"/>
      <c r="X31" s="1"/>
      <c r="Y31" s="1"/>
      <c r="Z31" s="1"/>
      <c r="AA31" s="1"/>
      <c r="AB31" s="1"/>
      <c r="AC31" s="1"/>
      <c r="AD31" s="1"/>
      <c r="AE31" s="1"/>
      <c r="AF31" s="1"/>
      <c r="AG31" s="1"/>
    </row>
    <row r="32" spans="1:33" ht="20.100000000000001" customHeight="1" x14ac:dyDescent="0.3">
      <c r="A32" s="1"/>
      <c r="B32" s="253"/>
      <c r="C32" s="246"/>
      <c r="D32" s="247"/>
      <c r="E32" s="260"/>
      <c r="F32" s="267"/>
      <c r="G32" s="268"/>
      <c r="H32" s="253"/>
      <c r="I32" s="246"/>
      <c r="J32" s="247"/>
      <c r="K32" s="260"/>
      <c r="L32" s="267"/>
      <c r="M32" s="268"/>
      <c r="N32" s="283"/>
      <c r="O32" s="284"/>
      <c r="P32" s="285"/>
      <c r="Q32" s="241" t="str">
        <f>IFERROR(VLOOKUP(O32,BORCALACAK!$B$5:$AD$54,8,0),"")</f>
        <v/>
      </c>
      <c r="R32" s="290"/>
      <c r="S32" s="291"/>
      <c r="T32" s="292"/>
      <c r="U32" s="293" t="str">
        <f>IFERROR(VLOOKUP(S32,BORCALACAK!$B$61:$AD$110,8,0),"")</f>
        <v/>
      </c>
      <c r="V32" s="1"/>
      <c r="W32" s="1"/>
      <c r="X32" s="1"/>
      <c r="Y32" s="1"/>
      <c r="Z32" s="1"/>
      <c r="AA32" s="1"/>
      <c r="AB32" s="1"/>
      <c r="AC32" s="1"/>
      <c r="AD32" s="1"/>
      <c r="AE32" s="1"/>
      <c r="AF32" s="1"/>
      <c r="AG32" s="1"/>
    </row>
    <row r="33" spans="1:33" ht="20.100000000000001" customHeight="1" x14ac:dyDescent="0.3">
      <c r="A33" s="1"/>
      <c r="B33" s="272"/>
      <c r="C33" s="248"/>
      <c r="D33" s="249"/>
      <c r="E33" s="263"/>
      <c r="F33" s="270"/>
      <c r="G33" s="271"/>
      <c r="H33" s="272"/>
      <c r="I33" s="248"/>
      <c r="J33" s="249"/>
      <c r="K33" s="263"/>
      <c r="L33" s="270"/>
      <c r="M33" s="271"/>
      <c r="N33" s="286"/>
      <c r="O33" s="287"/>
      <c r="P33" s="288"/>
      <c r="Q33" s="289" t="str">
        <f>IFERROR(VLOOKUP(O33,BORCALACAK!$B$5:$AD$54,8,0),"")</f>
        <v/>
      </c>
      <c r="R33" s="294"/>
      <c r="S33" s="295"/>
      <c r="T33" s="296"/>
      <c r="U33" s="297" t="str">
        <f>IFERROR(VLOOKUP(S33,BORCALACAK!$B$61:$AD$110,8,0),"")</f>
        <v/>
      </c>
      <c r="V33" s="1"/>
      <c r="W33" s="1"/>
      <c r="X33" s="1"/>
      <c r="Y33" s="1"/>
      <c r="Z33" s="1"/>
      <c r="AA33" s="1"/>
      <c r="AB33" s="1"/>
      <c r="AC33" s="1"/>
      <c r="AD33" s="1"/>
      <c r="AE33" s="1"/>
      <c r="AF33" s="1"/>
      <c r="AG33" s="1"/>
    </row>
    <row r="34" spans="1:33" ht="20.100000000000001" customHeight="1" x14ac:dyDescent="0.3">
      <c r="A34" s="1"/>
      <c r="B34" s="253"/>
      <c r="C34" s="246"/>
      <c r="D34" s="247"/>
      <c r="E34" s="260"/>
      <c r="F34" s="267"/>
      <c r="G34" s="268"/>
      <c r="H34" s="253"/>
      <c r="I34" s="246"/>
      <c r="J34" s="247"/>
      <c r="K34" s="260"/>
      <c r="L34" s="267"/>
      <c r="M34" s="268"/>
      <c r="N34" s="283"/>
      <c r="O34" s="284"/>
      <c r="P34" s="285"/>
      <c r="Q34" s="241" t="str">
        <f>IFERROR(VLOOKUP(O34,BORCALACAK!$B$5:$AD$54,8,0),"")</f>
        <v/>
      </c>
      <c r="R34" s="290"/>
      <c r="S34" s="291"/>
      <c r="T34" s="292"/>
      <c r="U34" s="293" t="str">
        <f>IFERROR(VLOOKUP(S34,BORCALACAK!$B$61:$AD$110,8,0),"")</f>
        <v/>
      </c>
      <c r="V34" s="1"/>
      <c r="W34" s="1"/>
      <c r="X34" s="1"/>
      <c r="Y34" s="1"/>
      <c r="Z34" s="1"/>
      <c r="AA34" s="1"/>
      <c r="AB34" s="1"/>
      <c r="AC34" s="1"/>
      <c r="AD34" s="1"/>
      <c r="AE34" s="1"/>
      <c r="AF34" s="1"/>
      <c r="AG34" s="1"/>
    </row>
    <row r="35" spans="1:33" ht="20.100000000000001" customHeight="1" x14ac:dyDescent="0.3">
      <c r="A35" s="1"/>
      <c r="B35" s="272"/>
      <c r="C35" s="248"/>
      <c r="D35" s="249"/>
      <c r="E35" s="263"/>
      <c r="F35" s="270"/>
      <c r="G35" s="271"/>
      <c r="H35" s="272"/>
      <c r="I35" s="248"/>
      <c r="J35" s="249"/>
      <c r="K35" s="263"/>
      <c r="L35" s="270"/>
      <c r="M35" s="271"/>
      <c r="N35" s="286"/>
      <c r="O35" s="287"/>
      <c r="P35" s="288"/>
      <c r="Q35" s="289" t="str">
        <f>IFERROR(VLOOKUP(O35,BORCALACAK!$B$5:$AD$54,8,0),"")</f>
        <v/>
      </c>
      <c r="R35" s="294"/>
      <c r="S35" s="295"/>
      <c r="T35" s="296"/>
      <c r="U35" s="297" t="str">
        <f>IFERROR(VLOOKUP(S35,BORCALACAK!$B$61:$AD$110,8,0),"")</f>
        <v/>
      </c>
      <c r="V35" s="1"/>
      <c r="W35" s="1"/>
      <c r="X35" s="1"/>
      <c r="Y35" s="1"/>
      <c r="Z35" s="1"/>
      <c r="AA35" s="1"/>
      <c r="AB35" s="1"/>
      <c r="AC35" s="1"/>
      <c r="AD35" s="1"/>
      <c r="AE35" s="1"/>
      <c r="AF35" s="1"/>
      <c r="AG35" s="1"/>
    </row>
    <row r="36" spans="1:33" ht="20.100000000000001" customHeight="1" x14ac:dyDescent="0.3">
      <c r="A36" s="1"/>
      <c r="B36" s="253"/>
      <c r="C36" s="246"/>
      <c r="D36" s="247"/>
      <c r="E36" s="260"/>
      <c r="F36" s="267"/>
      <c r="G36" s="268"/>
      <c r="H36" s="253"/>
      <c r="I36" s="246"/>
      <c r="J36" s="247"/>
      <c r="K36" s="260"/>
      <c r="L36" s="267"/>
      <c r="M36" s="268"/>
      <c r="N36" s="283"/>
      <c r="O36" s="284"/>
      <c r="P36" s="285"/>
      <c r="Q36" s="241" t="str">
        <f>IFERROR(VLOOKUP(O36,BORCALACAK!$B$5:$AD$54,8,0),"")</f>
        <v/>
      </c>
      <c r="R36" s="290"/>
      <c r="S36" s="291"/>
      <c r="T36" s="292"/>
      <c r="U36" s="293" t="str">
        <f>IFERROR(VLOOKUP(S36,BORCALACAK!$B$61:$AD$110,8,0),"")</f>
        <v/>
      </c>
      <c r="V36" s="1"/>
      <c r="W36" s="1"/>
      <c r="X36" s="1"/>
      <c r="Y36" s="1"/>
      <c r="Z36" s="1"/>
      <c r="AA36" s="1"/>
      <c r="AB36" s="1"/>
      <c r="AC36" s="1"/>
      <c r="AD36" s="1"/>
      <c r="AE36" s="1"/>
      <c r="AF36" s="1"/>
      <c r="AG36" s="1"/>
    </row>
    <row r="37" spans="1:33" ht="20.100000000000001" customHeight="1" x14ac:dyDescent="0.3">
      <c r="A37" s="1"/>
      <c r="B37" s="272"/>
      <c r="C37" s="248"/>
      <c r="D37" s="249"/>
      <c r="E37" s="263"/>
      <c r="F37" s="270"/>
      <c r="G37" s="271"/>
      <c r="H37" s="272"/>
      <c r="I37" s="248"/>
      <c r="J37" s="249"/>
      <c r="K37" s="263"/>
      <c r="L37" s="270"/>
      <c r="M37" s="271"/>
      <c r="N37" s="286"/>
      <c r="O37" s="287"/>
      <c r="P37" s="288"/>
      <c r="Q37" s="289" t="str">
        <f>IFERROR(VLOOKUP(O37,BORCALACAK!$B$5:$AD$54,8,0),"")</f>
        <v/>
      </c>
      <c r="R37" s="294"/>
      <c r="S37" s="295"/>
      <c r="T37" s="296"/>
      <c r="U37" s="297" t="str">
        <f>IFERROR(VLOOKUP(S37,BORCALACAK!$B$61:$AD$110,8,0),"")</f>
        <v/>
      </c>
      <c r="V37" s="1"/>
      <c r="W37" s="1"/>
      <c r="X37" s="1"/>
      <c r="Y37" s="1"/>
      <c r="Z37" s="1"/>
      <c r="AA37" s="1"/>
      <c r="AB37" s="1"/>
      <c r="AC37" s="1"/>
      <c r="AD37" s="1"/>
      <c r="AE37" s="1"/>
      <c r="AF37" s="1"/>
      <c r="AG37" s="1"/>
    </row>
    <row r="38" spans="1:33" ht="20.100000000000001" customHeight="1" x14ac:dyDescent="0.3">
      <c r="A38" s="1"/>
      <c r="B38" s="253"/>
      <c r="C38" s="246"/>
      <c r="D38" s="247"/>
      <c r="E38" s="260"/>
      <c r="F38" s="267"/>
      <c r="G38" s="268"/>
      <c r="H38" s="253"/>
      <c r="I38" s="246"/>
      <c r="J38" s="247"/>
      <c r="K38" s="260"/>
      <c r="L38" s="267"/>
      <c r="M38" s="268"/>
      <c r="N38" s="283"/>
      <c r="O38" s="284"/>
      <c r="P38" s="285"/>
      <c r="Q38" s="241" t="str">
        <f>IFERROR(VLOOKUP(O38,BORCALACAK!$B$5:$AD$54,8,0),"")</f>
        <v/>
      </c>
      <c r="R38" s="290"/>
      <c r="S38" s="291"/>
      <c r="T38" s="292"/>
      <c r="U38" s="293" t="str">
        <f>IFERROR(VLOOKUP(S38,BORCALACAK!$B$61:$AD$110,8,0),"")</f>
        <v/>
      </c>
      <c r="V38" s="1"/>
      <c r="W38" s="1"/>
      <c r="X38" s="1"/>
      <c r="Y38" s="1"/>
      <c r="Z38" s="1"/>
      <c r="AA38" s="1"/>
      <c r="AB38" s="1"/>
      <c r="AC38" s="1"/>
      <c r="AD38" s="1"/>
      <c r="AE38" s="1"/>
      <c r="AF38" s="1"/>
      <c r="AG38" s="1"/>
    </row>
    <row r="39" spans="1:33" ht="20.100000000000001" customHeight="1" x14ac:dyDescent="0.3">
      <c r="A39" s="1"/>
      <c r="B39" s="272"/>
      <c r="C39" s="248"/>
      <c r="D39" s="249"/>
      <c r="E39" s="263"/>
      <c r="F39" s="270"/>
      <c r="G39" s="271"/>
      <c r="H39" s="272"/>
      <c r="I39" s="248"/>
      <c r="J39" s="249"/>
      <c r="K39" s="263"/>
      <c r="L39" s="270"/>
      <c r="M39" s="271"/>
      <c r="N39" s="286"/>
      <c r="O39" s="287"/>
      <c r="P39" s="288"/>
      <c r="Q39" s="289" t="str">
        <f>IFERROR(VLOOKUP(O39,BORCALACAK!$B$5:$AD$54,8,0),"")</f>
        <v/>
      </c>
      <c r="R39" s="294"/>
      <c r="S39" s="295"/>
      <c r="T39" s="296"/>
      <c r="U39" s="297" t="str">
        <f>IFERROR(VLOOKUP(S39,BORCALACAK!$B$61:$AD$110,8,0),"")</f>
        <v/>
      </c>
      <c r="V39" s="1"/>
      <c r="W39" s="1"/>
      <c r="X39" s="1"/>
      <c r="Y39" s="1"/>
      <c r="Z39" s="1"/>
      <c r="AA39" s="1"/>
      <c r="AB39" s="1"/>
      <c r="AC39" s="1"/>
      <c r="AD39" s="1"/>
      <c r="AE39" s="1"/>
      <c r="AF39" s="1"/>
      <c r="AG39" s="1"/>
    </row>
    <row r="40" spans="1:33" ht="20.100000000000001" customHeight="1" x14ac:dyDescent="0.3">
      <c r="A40" s="1"/>
      <c r="B40" s="253"/>
      <c r="C40" s="246"/>
      <c r="D40" s="247"/>
      <c r="E40" s="260"/>
      <c r="F40" s="267"/>
      <c r="G40" s="268"/>
      <c r="H40" s="253"/>
      <c r="I40" s="246"/>
      <c r="J40" s="247"/>
      <c r="K40" s="260"/>
      <c r="L40" s="267"/>
      <c r="M40" s="268"/>
      <c r="N40" s="283"/>
      <c r="O40" s="284"/>
      <c r="P40" s="285"/>
      <c r="Q40" s="241" t="str">
        <f>IFERROR(VLOOKUP(O40,BORCALACAK!$B$5:$AD$54,8,0),"")</f>
        <v/>
      </c>
      <c r="R40" s="290"/>
      <c r="S40" s="291"/>
      <c r="T40" s="292"/>
      <c r="U40" s="293" t="str">
        <f>IFERROR(VLOOKUP(S40,BORCALACAK!$B$61:$AD$110,8,0),"")</f>
        <v/>
      </c>
      <c r="V40" s="1"/>
      <c r="W40" s="1"/>
      <c r="X40" s="1"/>
      <c r="Y40" s="1"/>
      <c r="Z40" s="1"/>
      <c r="AA40" s="1"/>
      <c r="AB40" s="1"/>
      <c r="AC40" s="1"/>
      <c r="AD40" s="1"/>
      <c r="AE40" s="1"/>
      <c r="AF40" s="1"/>
      <c r="AG40" s="1"/>
    </row>
    <row r="41" spans="1:33" ht="20.100000000000001" customHeight="1" x14ac:dyDescent="0.3">
      <c r="A41" s="1"/>
      <c r="B41" s="272"/>
      <c r="C41" s="248"/>
      <c r="D41" s="249"/>
      <c r="E41" s="263"/>
      <c r="F41" s="270"/>
      <c r="G41" s="271"/>
      <c r="H41" s="272"/>
      <c r="I41" s="248"/>
      <c r="J41" s="249"/>
      <c r="K41" s="263"/>
      <c r="L41" s="270"/>
      <c r="M41" s="271"/>
      <c r="N41" s="286"/>
      <c r="O41" s="287"/>
      <c r="P41" s="288"/>
      <c r="Q41" s="289" t="str">
        <f>IFERROR(VLOOKUP(O41,BORCALACAK!$B$5:$AD$54,8,0),"")</f>
        <v/>
      </c>
      <c r="R41" s="294"/>
      <c r="S41" s="295"/>
      <c r="T41" s="296"/>
      <c r="U41" s="297" t="str">
        <f>IFERROR(VLOOKUP(S41,BORCALACAK!$B$61:$AD$110,8,0),"")</f>
        <v/>
      </c>
      <c r="V41" s="1"/>
      <c r="W41" s="1"/>
      <c r="X41" s="1"/>
      <c r="Y41" s="1"/>
      <c r="Z41" s="1"/>
      <c r="AA41" s="1"/>
      <c r="AB41" s="1"/>
      <c r="AC41" s="1"/>
      <c r="AD41" s="1"/>
      <c r="AE41" s="1"/>
      <c r="AF41" s="1"/>
      <c r="AG41" s="1"/>
    </row>
    <row r="42" spans="1:33" ht="20.100000000000001" customHeight="1" x14ac:dyDescent="0.3">
      <c r="A42" s="1"/>
      <c r="B42" s="253"/>
      <c r="C42" s="246"/>
      <c r="D42" s="247"/>
      <c r="E42" s="260"/>
      <c r="F42" s="267"/>
      <c r="G42" s="268"/>
      <c r="H42" s="253"/>
      <c r="I42" s="246"/>
      <c r="J42" s="247"/>
      <c r="K42" s="260"/>
      <c r="L42" s="267"/>
      <c r="M42" s="268"/>
      <c r="N42" s="283"/>
      <c r="O42" s="284"/>
      <c r="P42" s="285"/>
      <c r="Q42" s="241" t="str">
        <f>IFERROR(VLOOKUP(O42,BORCALACAK!$B$5:$AD$54,8,0),"")</f>
        <v/>
      </c>
      <c r="R42" s="290"/>
      <c r="S42" s="291"/>
      <c r="T42" s="292"/>
      <c r="U42" s="293" t="str">
        <f>IFERROR(VLOOKUP(S42,BORCALACAK!$B$61:$AD$110,8,0),"")</f>
        <v/>
      </c>
      <c r="V42" s="1"/>
      <c r="W42" s="1"/>
      <c r="X42" s="1"/>
      <c r="Y42" s="1"/>
      <c r="Z42" s="1"/>
      <c r="AA42" s="1"/>
      <c r="AB42" s="1"/>
      <c r="AC42" s="1"/>
      <c r="AD42" s="1"/>
      <c r="AE42" s="1"/>
      <c r="AF42" s="1"/>
      <c r="AG42" s="1"/>
    </row>
    <row r="43" spans="1:33" ht="20.100000000000001" customHeight="1" x14ac:dyDescent="0.3">
      <c r="A43" s="1"/>
      <c r="B43" s="272"/>
      <c r="C43" s="248"/>
      <c r="D43" s="249"/>
      <c r="E43" s="263"/>
      <c r="F43" s="270"/>
      <c r="G43" s="271"/>
      <c r="H43" s="272"/>
      <c r="I43" s="248"/>
      <c r="J43" s="249"/>
      <c r="K43" s="263"/>
      <c r="L43" s="270"/>
      <c r="M43" s="271"/>
      <c r="N43" s="286"/>
      <c r="O43" s="287"/>
      <c r="P43" s="288"/>
      <c r="Q43" s="289" t="str">
        <f>IFERROR(VLOOKUP(O43,BORCALACAK!$B$5:$AD$54,8,0),"")</f>
        <v/>
      </c>
      <c r="R43" s="294"/>
      <c r="S43" s="295"/>
      <c r="T43" s="296"/>
      <c r="U43" s="297" t="str">
        <f>IFERROR(VLOOKUP(S43,BORCALACAK!$B$61:$AD$110,8,0),"")</f>
        <v/>
      </c>
      <c r="V43" s="1"/>
      <c r="W43" s="1"/>
      <c r="X43" s="1"/>
      <c r="Y43" s="1"/>
      <c r="Z43" s="1"/>
      <c r="AA43" s="1"/>
      <c r="AB43" s="1"/>
      <c r="AC43" s="1"/>
      <c r="AD43" s="1"/>
      <c r="AE43" s="1"/>
      <c r="AF43" s="1"/>
      <c r="AG43" s="1"/>
    </row>
    <row r="44" spans="1:33" ht="20.100000000000001" customHeight="1" x14ac:dyDescent="0.3">
      <c r="A44" s="1"/>
      <c r="B44" s="253"/>
      <c r="C44" s="246"/>
      <c r="D44" s="247"/>
      <c r="E44" s="260"/>
      <c r="F44" s="267"/>
      <c r="G44" s="268"/>
      <c r="H44" s="253"/>
      <c r="I44" s="246"/>
      <c r="J44" s="247"/>
      <c r="K44" s="260"/>
      <c r="L44" s="267"/>
      <c r="M44" s="268"/>
      <c r="N44" s="283"/>
      <c r="O44" s="284"/>
      <c r="P44" s="285"/>
      <c r="Q44" s="241" t="str">
        <f>IFERROR(VLOOKUP(O44,BORCALACAK!$B$5:$AD$54,8,0),"")</f>
        <v/>
      </c>
      <c r="R44" s="290"/>
      <c r="S44" s="291"/>
      <c r="T44" s="292"/>
      <c r="U44" s="293" t="str">
        <f>IFERROR(VLOOKUP(S44,BORCALACAK!$B$61:$AD$110,8,0),"")</f>
        <v/>
      </c>
      <c r="V44" s="1"/>
      <c r="W44" s="1"/>
      <c r="X44" s="1"/>
      <c r="Y44" s="1"/>
      <c r="Z44" s="1"/>
      <c r="AA44" s="1"/>
      <c r="AB44" s="1"/>
      <c r="AC44" s="1"/>
      <c r="AD44" s="1"/>
      <c r="AE44" s="1"/>
      <c r="AF44" s="1"/>
      <c r="AG44" s="1"/>
    </row>
    <row r="45" spans="1:33" ht="20.100000000000001" customHeight="1" x14ac:dyDescent="0.3">
      <c r="A45" s="1"/>
      <c r="B45" s="272"/>
      <c r="C45" s="248"/>
      <c r="D45" s="249"/>
      <c r="E45" s="263"/>
      <c r="F45" s="270"/>
      <c r="G45" s="271"/>
      <c r="H45" s="272"/>
      <c r="I45" s="248"/>
      <c r="J45" s="249"/>
      <c r="K45" s="263"/>
      <c r="L45" s="270"/>
      <c r="M45" s="271"/>
      <c r="N45" s="286"/>
      <c r="O45" s="287"/>
      <c r="P45" s="288"/>
      <c r="Q45" s="289" t="str">
        <f>IFERROR(VLOOKUP(O45,BORCALACAK!$B$5:$AD$54,8,0),"")</f>
        <v/>
      </c>
      <c r="R45" s="294"/>
      <c r="S45" s="295"/>
      <c r="T45" s="296"/>
      <c r="U45" s="297" t="str">
        <f>IFERROR(VLOOKUP(S45,BORCALACAK!$B$61:$AD$110,8,0),"")</f>
        <v/>
      </c>
      <c r="V45" s="1"/>
      <c r="W45" s="1"/>
      <c r="X45" s="1"/>
      <c r="Y45" s="1"/>
      <c r="Z45" s="1"/>
      <c r="AA45" s="1"/>
      <c r="AB45" s="1"/>
      <c r="AC45" s="1"/>
      <c r="AD45" s="1"/>
      <c r="AE45" s="1"/>
      <c r="AF45" s="1"/>
      <c r="AG45" s="1"/>
    </row>
    <row r="46" spans="1:33" ht="20.100000000000001" customHeight="1" x14ac:dyDescent="0.3">
      <c r="A46" s="1"/>
      <c r="B46" s="253"/>
      <c r="C46" s="246"/>
      <c r="D46" s="247"/>
      <c r="E46" s="260"/>
      <c r="F46" s="267"/>
      <c r="G46" s="268"/>
      <c r="H46" s="253"/>
      <c r="I46" s="246"/>
      <c r="J46" s="247"/>
      <c r="K46" s="260"/>
      <c r="L46" s="267"/>
      <c r="M46" s="268"/>
      <c r="N46" s="283"/>
      <c r="O46" s="284"/>
      <c r="P46" s="285"/>
      <c r="Q46" s="241" t="str">
        <f>IFERROR(VLOOKUP(O46,BORCALACAK!$B$5:$AD$54,8,0),"")</f>
        <v/>
      </c>
      <c r="R46" s="290"/>
      <c r="S46" s="291"/>
      <c r="T46" s="292"/>
      <c r="U46" s="293" t="str">
        <f>IFERROR(VLOOKUP(S46,BORCALACAK!$B$61:$AD$110,8,0),"")</f>
        <v/>
      </c>
      <c r="V46" s="1"/>
      <c r="W46" s="1"/>
      <c r="X46" s="1"/>
      <c r="Y46" s="1"/>
      <c r="Z46" s="1"/>
      <c r="AA46" s="1"/>
      <c r="AB46" s="1"/>
      <c r="AC46" s="1"/>
      <c r="AD46" s="1"/>
      <c r="AE46" s="1"/>
      <c r="AF46" s="1"/>
      <c r="AG46" s="1"/>
    </row>
    <row r="47" spans="1:33" ht="20.100000000000001" customHeight="1" x14ac:dyDescent="0.3">
      <c r="A47" s="1"/>
      <c r="B47" s="272"/>
      <c r="C47" s="248"/>
      <c r="D47" s="249"/>
      <c r="E47" s="263"/>
      <c r="F47" s="270"/>
      <c r="G47" s="271"/>
      <c r="H47" s="272"/>
      <c r="I47" s="248"/>
      <c r="J47" s="249"/>
      <c r="K47" s="263"/>
      <c r="L47" s="270"/>
      <c r="M47" s="271"/>
      <c r="N47" s="286"/>
      <c r="O47" s="287"/>
      <c r="P47" s="288"/>
      <c r="Q47" s="289" t="str">
        <f>IFERROR(VLOOKUP(O47,BORCALACAK!$B$5:$AD$54,8,0),"")</f>
        <v/>
      </c>
      <c r="R47" s="294"/>
      <c r="S47" s="295"/>
      <c r="T47" s="296"/>
      <c r="U47" s="297" t="str">
        <f>IFERROR(VLOOKUP(S47,BORCALACAK!$B$61:$AD$110,8,0),"")</f>
        <v/>
      </c>
      <c r="V47" s="1"/>
      <c r="W47" s="1"/>
      <c r="X47" s="1"/>
      <c r="Y47" s="1"/>
      <c r="Z47" s="1"/>
      <c r="AA47" s="1"/>
      <c r="AB47" s="1"/>
      <c r="AC47" s="1"/>
      <c r="AD47" s="1"/>
      <c r="AE47" s="1"/>
      <c r="AF47" s="1"/>
      <c r="AG47" s="1"/>
    </row>
    <row r="48" spans="1:33" ht="20.100000000000001" customHeight="1" x14ac:dyDescent="0.3">
      <c r="A48" s="1"/>
      <c r="B48" s="253"/>
      <c r="C48" s="246"/>
      <c r="D48" s="247"/>
      <c r="E48" s="260"/>
      <c r="F48" s="267"/>
      <c r="G48" s="268"/>
      <c r="H48" s="253"/>
      <c r="I48" s="246"/>
      <c r="J48" s="247"/>
      <c r="K48" s="260"/>
      <c r="L48" s="267"/>
      <c r="M48" s="268"/>
      <c r="N48" s="283"/>
      <c r="O48" s="284"/>
      <c r="P48" s="285"/>
      <c r="Q48" s="241" t="str">
        <f>IFERROR(VLOOKUP(O48,BORCALACAK!$B$5:$AD$54,8,0),"")</f>
        <v/>
      </c>
      <c r="R48" s="290"/>
      <c r="S48" s="291"/>
      <c r="T48" s="292"/>
      <c r="U48" s="293" t="str">
        <f>IFERROR(VLOOKUP(S48,BORCALACAK!$B$61:$AD$110,8,0),"")</f>
        <v/>
      </c>
      <c r="V48" s="1"/>
      <c r="W48" s="1"/>
      <c r="X48" s="1"/>
      <c r="Y48" s="1"/>
      <c r="Z48" s="1"/>
      <c r="AA48" s="1"/>
      <c r="AB48" s="1"/>
      <c r="AC48" s="1"/>
      <c r="AD48" s="1"/>
      <c r="AE48" s="1"/>
      <c r="AF48" s="1"/>
      <c r="AG48" s="1"/>
    </row>
    <row r="49" spans="1:33" ht="20.100000000000001" customHeight="1" x14ac:dyDescent="0.3">
      <c r="A49" s="1"/>
      <c r="B49" s="272"/>
      <c r="C49" s="248"/>
      <c r="D49" s="249"/>
      <c r="E49" s="263"/>
      <c r="F49" s="270"/>
      <c r="G49" s="271"/>
      <c r="H49" s="272"/>
      <c r="I49" s="248"/>
      <c r="J49" s="249"/>
      <c r="K49" s="263"/>
      <c r="L49" s="270"/>
      <c r="M49" s="271"/>
      <c r="N49" s="286"/>
      <c r="O49" s="287"/>
      <c r="P49" s="288"/>
      <c r="Q49" s="289" t="str">
        <f>IFERROR(VLOOKUP(O49,BORCALACAK!$B$5:$AD$54,8,0),"")</f>
        <v/>
      </c>
      <c r="R49" s="294"/>
      <c r="S49" s="295"/>
      <c r="T49" s="296"/>
      <c r="U49" s="297" t="str">
        <f>IFERROR(VLOOKUP(S49,BORCALACAK!$B$61:$AD$110,8,0),"")</f>
        <v/>
      </c>
      <c r="V49" s="1"/>
      <c r="W49" s="1"/>
      <c r="X49" s="1"/>
      <c r="Y49" s="1"/>
      <c r="Z49" s="1"/>
      <c r="AA49" s="1"/>
      <c r="AB49" s="1"/>
      <c r="AC49" s="1"/>
      <c r="AD49" s="1"/>
      <c r="AE49" s="1"/>
      <c r="AF49" s="1"/>
      <c r="AG49" s="1"/>
    </row>
    <row r="50" spans="1:33" ht="20.100000000000001" customHeight="1" x14ac:dyDescent="0.3">
      <c r="A50" s="1"/>
      <c r="B50" s="253"/>
      <c r="C50" s="246"/>
      <c r="D50" s="247"/>
      <c r="E50" s="260"/>
      <c r="F50" s="267"/>
      <c r="G50" s="268"/>
      <c r="H50" s="253"/>
      <c r="I50" s="246"/>
      <c r="J50" s="247"/>
      <c r="K50" s="260"/>
      <c r="L50" s="267"/>
      <c r="M50" s="268"/>
      <c r="N50" s="283"/>
      <c r="O50" s="284"/>
      <c r="P50" s="285"/>
      <c r="Q50" s="241" t="str">
        <f>IFERROR(VLOOKUP(O50,BORCALACAK!$B$5:$AD$54,8,0),"")</f>
        <v/>
      </c>
      <c r="R50" s="290"/>
      <c r="S50" s="291"/>
      <c r="T50" s="292"/>
      <c r="U50" s="293" t="str">
        <f>IFERROR(VLOOKUP(S50,BORCALACAK!$B$61:$AD$110,8,0),"")</f>
        <v/>
      </c>
      <c r="V50" s="1"/>
      <c r="W50" s="1"/>
      <c r="X50" s="1"/>
      <c r="Y50" s="1"/>
      <c r="Z50" s="1"/>
      <c r="AA50" s="1"/>
      <c r="AB50" s="1"/>
      <c r="AC50" s="1"/>
      <c r="AD50" s="1"/>
      <c r="AE50" s="1"/>
      <c r="AF50" s="1"/>
      <c r="AG50" s="1"/>
    </row>
    <row r="51" spans="1:33" ht="20.100000000000001" customHeight="1" x14ac:dyDescent="0.3">
      <c r="A51" s="1"/>
      <c r="B51" s="272"/>
      <c r="C51" s="248"/>
      <c r="D51" s="249"/>
      <c r="E51" s="263"/>
      <c r="F51" s="270"/>
      <c r="G51" s="271"/>
      <c r="H51" s="272"/>
      <c r="I51" s="248"/>
      <c r="J51" s="249"/>
      <c r="K51" s="263"/>
      <c r="L51" s="270"/>
      <c r="M51" s="271"/>
      <c r="N51" s="286"/>
      <c r="O51" s="287"/>
      <c r="P51" s="288"/>
      <c r="Q51" s="289" t="str">
        <f>IFERROR(VLOOKUP(O51,BORCALACAK!$B$5:$AD$54,8,0),"")</f>
        <v/>
      </c>
      <c r="R51" s="294"/>
      <c r="S51" s="295"/>
      <c r="T51" s="296"/>
      <c r="U51" s="297" t="str">
        <f>IFERROR(VLOOKUP(S51,BORCALACAK!$B$61:$AD$110,8,0),"")</f>
        <v/>
      </c>
      <c r="V51" s="1"/>
      <c r="W51" s="1"/>
      <c r="X51" s="1"/>
      <c r="Y51" s="1"/>
      <c r="Z51" s="1"/>
      <c r="AA51" s="1"/>
      <c r="AB51" s="1"/>
      <c r="AC51" s="1"/>
      <c r="AD51" s="1"/>
      <c r="AE51" s="1"/>
      <c r="AF51" s="1"/>
      <c r="AG51" s="1"/>
    </row>
    <row r="52" spans="1:33" ht="20.100000000000001" customHeight="1" x14ac:dyDescent="0.3">
      <c r="A52" s="1"/>
      <c r="B52" s="253"/>
      <c r="C52" s="246"/>
      <c r="D52" s="247"/>
      <c r="E52" s="260"/>
      <c r="F52" s="267"/>
      <c r="G52" s="268"/>
      <c r="H52" s="253"/>
      <c r="I52" s="246"/>
      <c r="J52" s="247"/>
      <c r="K52" s="260"/>
      <c r="L52" s="267"/>
      <c r="M52" s="268"/>
      <c r="N52" s="283"/>
      <c r="O52" s="284"/>
      <c r="P52" s="285"/>
      <c r="Q52" s="241" t="str">
        <f>IFERROR(VLOOKUP(O52,BORCALACAK!$B$5:$AD$54,8,0),"")</f>
        <v/>
      </c>
      <c r="R52" s="290"/>
      <c r="S52" s="291"/>
      <c r="T52" s="292"/>
      <c r="U52" s="293" t="str">
        <f>IFERROR(VLOOKUP(S52,BORCALACAK!$B$61:$AD$110,8,0),"")</f>
        <v/>
      </c>
      <c r="V52" s="1"/>
      <c r="W52" s="1"/>
      <c r="X52" s="1"/>
      <c r="Y52" s="1"/>
      <c r="Z52" s="1"/>
      <c r="AA52" s="1"/>
      <c r="AB52" s="1"/>
      <c r="AC52" s="1"/>
      <c r="AD52" s="1"/>
      <c r="AE52" s="1"/>
      <c r="AF52" s="1"/>
      <c r="AG52" s="1"/>
    </row>
    <row r="53" spans="1:33" ht="20.100000000000001" customHeight="1" x14ac:dyDescent="0.3">
      <c r="A53" s="1"/>
      <c r="B53" s="272"/>
      <c r="C53" s="248"/>
      <c r="D53" s="249"/>
      <c r="E53" s="263"/>
      <c r="F53" s="270"/>
      <c r="G53" s="271"/>
      <c r="H53" s="272"/>
      <c r="I53" s="248"/>
      <c r="J53" s="249"/>
      <c r="K53" s="263"/>
      <c r="L53" s="270"/>
      <c r="M53" s="271"/>
      <c r="N53" s="286"/>
      <c r="O53" s="287"/>
      <c r="P53" s="288"/>
      <c r="Q53" s="289" t="str">
        <f>IFERROR(VLOOKUP(O53,BORCALACAK!$B$5:$AD$54,8,0),"")</f>
        <v/>
      </c>
      <c r="R53" s="294"/>
      <c r="S53" s="295"/>
      <c r="T53" s="296"/>
      <c r="U53" s="297" t="str">
        <f>IFERROR(VLOOKUP(S53,BORCALACAK!$B$61:$AD$110,8,0),"")</f>
        <v/>
      </c>
      <c r="V53" s="1"/>
      <c r="W53" s="1"/>
      <c r="X53" s="1"/>
      <c r="Y53" s="1"/>
      <c r="Z53" s="1"/>
      <c r="AA53" s="1"/>
      <c r="AB53" s="1"/>
      <c r="AC53" s="1"/>
      <c r="AD53" s="1"/>
      <c r="AE53" s="1"/>
      <c r="AF53" s="1"/>
      <c r="AG53" s="1"/>
    </row>
    <row r="54" spans="1:33" ht="20.100000000000001" customHeight="1" x14ac:dyDescent="0.3">
      <c r="A54" s="1"/>
      <c r="B54" s="253"/>
      <c r="C54" s="246"/>
      <c r="D54" s="247"/>
      <c r="E54" s="260"/>
      <c r="F54" s="267"/>
      <c r="G54" s="268"/>
      <c r="H54" s="253"/>
      <c r="I54" s="246"/>
      <c r="J54" s="247"/>
      <c r="K54" s="260"/>
      <c r="L54" s="267"/>
      <c r="M54" s="268"/>
      <c r="N54" s="283"/>
      <c r="O54" s="284"/>
      <c r="P54" s="285"/>
      <c r="Q54" s="241" t="str">
        <f>IFERROR(VLOOKUP(O54,BORCALACAK!$B$5:$AD$54,8,0),"")</f>
        <v/>
      </c>
      <c r="R54" s="290"/>
      <c r="S54" s="291"/>
      <c r="T54" s="292"/>
      <c r="U54" s="293" t="str">
        <f>IFERROR(VLOOKUP(S54,BORCALACAK!$B$61:$AD$110,8,0),"")</f>
        <v/>
      </c>
      <c r="V54" s="1"/>
      <c r="W54" s="1"/>
      <c r="X54" s="1"/>
      <c r="Y54" s="1"/>
      <c r="Z54" s="1"/>
      <c r="AA54" s="1"/>
      <c r="AB54" s="1"/>
      <c r="AC54" s="1"/>
      <c r="AD54" s="1"/>
      <c r="AE54" s="1"/>
      <c r="AF54" s="1"/>
      <c r="AG54" s="1"/>
    </row>
    <row r="55" spans="1:33" ht="20.100000000000001" customHeight="1" x14ac:dyDescent="0.3">
      <c r="A55" s="1"/>
      <c r="B55" s="272"/>
      <c r="C55" s="248"/>
      <c r="D55" s="249"/>
      <c r="E55" s="263"/>
      <c r="F55" s="270"/>
      <c r="G55" s="271"/>
      <c r="H55" s="272"/>
      <c r="I55" s="248"/>
      <c r="J55" s="249"/>
      <c r="K55" s="263"/>
      <c r="L55" s="270"/>
      <c r="M55" s="271"/>
      <c r="N55" s="286"/>
      <c r="O55" s="287"/>
      <c r="P55" s="288"/>
      <c r="Q55" s="289" t="str">
        <f>IFERROR(VLOOKUP(O55,BORCALACAK!$B$5:$AD$54,8,0),"")</f>
        <v/>
      </c>
      <c r="R55" s="294"/>
      <c r="S55" s="295"/>
      <c r="T55" s="296"/>
      <c r="U55" s="297" t="str">
        <f>IFERROR(VLOOKUP(S55,BORCALACAK!$B$61:$AD$110,8,0),"")</f>
        <v/>
      </c>
      <c r="V55" s="1"/>
      <c r="W55" s="1"/>
      <c r="X55" s="1"/>
      <c r="Y55" s="1"/>
      <c r="Z55" s="1"/>
      <c r="AA55" s="1"/>
      <c r="AB55" s="1"/>
      <c r="AC55" s="1"/>
      <c r="AD55" s="1"/>
      <c r="AE55" s="1"/>
      <c r="AF55" s="1"/>
      <c r="AG55" s="1"/>
    </row>
    <row r="56" spans="1:33" ht="20.100000000000001" customHeight="1" x14ac:dyDescent="0.3">
      <c r="A56" s="1"/>
      <c r="B56" s="253"/>
      <c r="C56" s="246"/>
      <c r="D56" s="247"/>
      <c r="E56" s="260"/>
      <c r="F56" s="267"/>
      <c r="G56" s="268"/>
      <c r="H56" s="253"/>
      <c r="I56" s="246"/>
      <c r="J56" s="247"/>
      <c r="K56" s="260"/>
      <c r="L56" s="267"/>
      <c r="M56" s="268"/>
      <c r="N56" s="283"/>
      <c r="O56" s="284"/>
      <c r="P56" s="285"/>
      <c r="Q56" s="241" t="str">
        <f>IFERROR(VLOOKUP(O56,BORCALACAK!$B$5:$AD$54,8,0),"")</f>
        <v/>
      </c>
      <c r="R56" s="290"/>
      <c r="S56" s="291"/>
      <c r="T56" s="292"/>
      <c r="U56" s="293" t="str">
        <f>IFERROR(VLOOKUP(S56,BORCALACAK!$B$61:$AD$110,8,0),"")</f>
        <v/>
      </c>
      <c r="V56" s="1"/>
      <c r="W56" s="1"/>
      <c r="X56" s="1"/>
      <c r="Y56" s="1"/>
      <c r="Z56" s="1"/>
      <c r="AA56" s="1"/>
      <c r="AB56" s="1"/>
      <c r="AC56" s="1"/>
      <c r="AD56" s="1"/>
      <c r="AE56" s="1"/>
      <c r="AF56" s="1"/>
      <c r="AG56" s="1"/>
    </row>
    <row r="57" spans="1:33" ht="20.100000000000001" customHeight="1" x14ac:dyDescent="0.3">
      <c r="A57" s="1"/>
      <c r="B57" s="272"/>
      <c r="C57" s="248"/>
      <c r="D57" s="249"/>
      <c r="E57" s="263"/>
      <c r="F57" s="270"/>
      <c r="G57" s="271"/>
      <c r="H57" s="272"/>
      <c r="I57" s="248"/>
      <c r="J57" s="249"/>
      <c r="K57" s="263"/>
      <c r="L57" s="270"/>
      <c r="M57" s="271"/>
      <c r="N57" s="286"/>
      <c r="O57" s="287"/>
      <c r="P57" s="288"/>
      <c r="Q57" s="289" t="str">
        <f>IFERROR(VLOOKUP(O57,BORCALACAK!$B$5:$AD$54,8,0),"")</f>
        <v/>
      </c>
      <c r="R57" s="294"/>
      <c r="S57" s="295"/>
      <c r="T57" s="296"/>
      <c r="U57" s="297" t="str">
        <f>IFERROR(VLOOKUP(S57,BORCALACAK!$B$61:$AD$110,8,0),"")</f>
        <v/>
      </c>
      <c r="V57" s="1"/>
      <c r="W57" s="1"/>
      <c r="X57" s="1"/>
      <c r="Y57" s="1"/>
      <c r="Z57" s="1"/>
      <c r="AA57" s="1"/>
      <c r="AB57" s="1"/>
      <c r="AC57" s="1"/>
      <c r="AD57" s="1"/>
      <c r="AE57" s="1"/>
      <c r="AF57" s="1"/>
      <c r="AG57" s="1"/>
    </row>
    <row r="58" spans="1:33" ht="20.100000000000001" customHeight="1" x14ac:dyDescent="0.3">
      <c r="A58" s="1"/>
      <c r="B58" s="253"/>
      <c r="C58" s="246"/>
      <c r="D58" s="247"/>
      <c r="E58" s="260"/>
      <c r="F58" s="267"/>
      <c r="G58" s="268"/>
      <c r="H58" s="253"/>
      <c r="I58" s="246"/>
      <c r="J58" s="247"/>
      <c r="K58" s="260"/>
      <c r="L58" s="267"/>
      <c r="M58" s="268"/>
      <c r="N58" s="283"/>
      <c r="O58" s="284"/>
      <c r="P58" s="285"/>
      <c r="Q58" s="241" t="str">
        <f>IFERROR(VLOOKUP(O58,BORCALACAK!$B$5:$AD$54,8,0),"")</f>
        <v/>
      </c>
      <c r="R58" s="290"/>
      <c r="S58" s="291"/>
      <c r="T58" s="292"/>
      <c r="U58" s="293" t="str">
        <f>IFERROR(VLOOKUP(S58,BORCALACAK!$B$61:$AD$110,8,0),"")</f>
        <v/>
      </c>
      <c r="V58" s="1"/>
      <c r="W58" s="1"/>
      <c r="X58" s="1"/>
      <c r="Y58" s="1"/>
      <c r="Z58" s="1"/>
      <c r="AA58" s="1"/>
      <c r="AB58" s="1"/>
      <c r="AC58" s="1"/>
      <c r="AD58" s="1"/>
      <c r="AE58" s="1"/>
      <c r="AF58" s="1"/>
      <c r="AG58" s="1"/>
    </row>
    <row r="59" spans="1:33" ht="20.100000000000001" customHeight="1" x14ac:dyDescent="0.3">
      <c r="A59" s="1"/>
      <c r="B59" s="272"/>
      <c r="C59" s="248"/>
      <c r="D59" s="249"/>
      <c r="E59" s="263"/>
      <c r="F59" s="270"/>
      <c r="G59" s="271"/>
      <c r="H59" s="272"/>
      <c r="I59" s="248"/>
      <c r="J59" s="249"/>
      <c r="K59" s="263"/>
      <c r="L59" s="270"/>
      <c r="M59" s="271"/>
      <c r="N59" s="286"/>
      <c r="O59" s="287"/>
      <c r="P59" s="288"/>
      <c r="Q59" s="289" t="str">
        <f>IFERROR(VLOOKUP(O59,BORCALACAK!$B$5:$AD$54,8,0),"")</f>
        <v/>
      </c>
      <c r="R59" s="294"/>
      <c r="S59" s="295"/>
      <c r="T59" s="296"/>
      <c r="U59" s="297" t="str">
        <f>IFERROR(VLOOKUP(S59,BORCALACAK!$B$61:$AD$110,8,0),"")</f>
        <v/>
      </c>
      <c r="V59" s="1"/>
      <c r="W59" s="1"/>
      <c r="X59" s="1"/>
      <c r="Y59" s="1"/>
      <c r="Z59" s="1"/>
      <c r="AA59" s="1"/>
      <c r="AB59" s="1"/>
      <c r="AC59" s="1"/>
      <c r="AD59" s="1"/>
      <c r="AE59" s="1"/>
      <c r="AF59" s="1"/>
      <c r="AG59" s="1"/>
    </row>
    <row r="60" spans="1:33" ht="20.100000000000001" customHeight="1" x14ac:dyDescent="0.3">
      <c r="A60" s="1"/>
      <c r="B60" s="253"/>
      <c r="C60" s="246"/>
      <c r="D60" s="247"/>
      <c r="E60" s="260"/>
      <c r="F60" s="267"/>
      <c r="G60" s="268"/>
      <c r="H60" s="253"/>
      <c r="I60" s="246"/>
      <c r="J60" s="247"/>
      <c r="K60" s="260"/>
      <c r="L60" s="267"/>
      <c r="M60" s="268"/>
      <c r="N60" s="283"/>
      <c r="O60" s="284"/>
      <c r="P60" s="285"/>
      <c r="Q60" s="241" t="str">
        <f>IFERROR(VLOOKUP(O60,BORCALACAK!$B$5:$AD$54,8,0),"")</f>
        <v/>
      </c>
      <c r="R60" s="290"/>
      <c r="S60" s="291"/>
      <c r="T60" s="292"/>
      <c r="U60" s="293" t="str">
        <f>IFERROR(VLOOKUP(S60,BORCALACAK!$B$61:$AD$110,8,0),"")</f>
        <v/>
      </c>
      <c r="V60" s="1"/>
      <c r="W60" s="1"/>
      <c r="X60" s="1"/>
      <c r="Y60" s="1"/>
      <c r="Z60" s="1"/>
      <c r="AA60" s="1"/>
      <c r="AB60" s="1"/>
      <c r="AC60" s="1"/>
      <c r="AD60" s="1"/>
      <c r="AE60" s="1"/>
      <c r="AF60" s="1"/>
      <c r="AG60" s="1"/>
    </row>
    <row r="61" spans="1:33" ht="20.100000000000001" customHeight="1" x14ac:dyDescent="0.3">
      <c r="A61" s="1"/>
      <c r="B61" s="272"/>
      <c r="C61" s="248"/>
      <c r="D61" s="249"/>
      <c r="E61" s="263"/>
      <c r="F61" s="270"/>
      <c r="G61" s="271"/>
      <c r="H61" s="272"/>
      <c r="I61" s="248"/>
      <c r="J61" s="249"/>
      <c r="K61" s="263"/>
      <c r="L61" s="270"/>
      <c r="M61" s="271"/>
      <c r="N61" s="286"/>
      <c r="O61" s="287"/>
      <c r="P61" s="288"/>
      <c r="Q61" s="289" t="str">
        <f>IFERROR(VLOOKUP(O61,BORCALACAK!$B$5:$AD$54,8,0),"")</f>
        <v/>
      </c>
      <c r="R61" s="294"/>
      <c r="S61" s="295"/>
      <c r="T61" s="296"/>
      <c r="U61" s="297" t="str">
        <f>IFERROR(VLOOKUP(S61,BORCALACAK!$B$61:$AD$110,8,0),"")</f>
        <v/>
      </c>
      <c r="V61" s="1"/>
      <c r="W61" s="1"/>
      <c r="X61" s="1"/>
      <c r="Y61" s="1"/>
      <c r="Z61" s="1"/>
      <c r="AA61" s="1"/>
      <c r="AB61" s="1"/>
      <c r="AC61" s="1"/>
      <c r="AD61" s="1"/>
      <c r="AE61" s="1"/>
      <c r="AF61" s="1"/>
      <c r="AG61" s="1"/>
    </row>
    <row r="62" spans="1:33" ht="20.100000000000001" customHeight="1" x14ac:dyDescent="0.3">
      <c r="A62" s="1"/>
      <c r="B62" s="253"/>
      <c r="C62" s="246"/>
      <c r="D62" s="247"/>
      <c r="E62" s="260"/>
      <c r="F62" s="267"/>
      <c r="G62" s="268"/>
      <c r="H62" s="253"/>
      <c r="I62" s="246"/>
      <c r="J62" s="247"/>
      <c r="K62" s="260"/>
      <c r="L62" s="267"/>
      <c r="M62" s="268"/>
      <c r="N62" s="283"/>
      <c r="O62" s="284"/>
      <c r="P62" s="285"/>
      <c r="Q62" s="241" t="str">
        <f>IFERROR(VLOOKUP(O62,BORCALACAK!$B$5:$AD$54,8,0),"")</f>
        <v/>
      </c>
      <c r="R62" s="290"/>
      <c r="S62" s="291"/>
      <c r="T62" s="292"/>
      <c r="U62" s="293" t="str">
        <f>IFERROR(VLOOKUP(S62,BORCALACAK!$B$61:$AD$110,8,0),"")</f>
        <v/>
      </c>
      <c r="V62" s="1"/>
      <c r="W62" s="1"/>
      <c r="X62" s="1"/>
      <c r="Y62" s="1"/>
      <c r="Z62" s="1"/>
      <c r="AA62" s="1"/>
      <c r="AB62" s="1"/>
      <c r="AC62" s="1"/>
      <c r="AD62" s="1"/>
      <c r="AE62" s="1"/>
      <c r="AF62" s="1"/>
      <c r="AG62" s="1"/>
    </row>
    <row r="63" spans="1:33" ht="20.100000000000001" customHeight="1" x14ac:dyDescent="0.3">
      <c r="A63" s="1"/>
      <c r="B63" s="272"/>
      <c r="C63" s="248"/>
      <c r="D63" s="249"/>
      <c r="E63" s="263"/>
      <c r="F63" s="270"/>
      <c r="G63" s="271"/>
      <c r="H63" s="272"/>
      <c r="I63" s="248"/>
      <c r="J63" s="249"/>
      <c r="K63" s="263"/>
      <c r="L63" s="270"/>
      <c r="M63" s="271"/>
      <c r="N63" s="286"/>
      <c r="O63" s="287"/>
      <c r="P63" s="288"/>
      <c r="Q63" s="289" t="str">
        <f>IFERROR(VLOOKUP(O63,BORCALACAK!$B$5:$AD$54,8,0),"")</f>
        <v/>
      </c>
      <c r="R63" s="294"/>
      <c r="S63" s="295"/>
      <c r="T63" s="296"/>
      <c r="U63" s="297" t="str">
        <f>IFERROR(VLOOKUP(S63,BORCALACAK!$B$61:$AD$110,8,0),"")</f>
        <v/>
      </c>
      <c r="V63" s="1"/>
      <c r="W63" s="1"/>
      <c r="X63" s="1"/>
      <c r="Y63" s="1"/>
      <c r="Z63" s="1"/>
      <c r="AA63" s="1"/>
      <c r="AB63" s="1"/>
      <c r="AC63" s="1"/>
      <c r="AD63" s="1"/>
      <c r="AE63" s="1"/>
      <c r="AF63" s="1"/>
      <c r="AG63" s="1"/>
    </row>
    <row r="64" spans="1:33" ht="20.100000000000001" customHeight="1" x14ac:dyDescent="0.3">
      <c r="A64" s="1"/>
      <c r="B64" s="253"/>
      <c r="C64" s="246"/>
      <c r="D64" s="247"/>
      <c r="E64" s="260"/>
      <c r="F64" s="267"/>
      <c r="G64" s="268"/>
      <c r="H64" s="253"/>
      <c r="I64" s="246"/>
      <c r="J64" s="247"/>
      <c r="K64" s="260"/>
      <c r="L64" s="267"/>
      <c r="M64" s="268"/>
      <c r="N64" s="283"/>
      <c r="O64" s="284"/>
      <c r="P64" s="285"/>
      <c r="Q64" s="241" t="str">
        <f>IFERROR(VLOOKUP(O64,BORCALACAK!$B$5:$AD$54,8,0),"")</f>
        <v/>
      </c>
      <c r="R64" s="290"/>
      <c r="S64" s="291"/>
      <c r="T64" s="292"/>
      <c r="U64" s="293" t="str">
        <f>IFERROR(VLOOKUP(S64,BORCALACAK!$B$61:$AD$110,8,0),"")</f>
        <v/>
      </c>
      <c r="V64" s="1"/>
      <c r="W64" s="1"/>
      <c r="X64" s="1"/>
      <c r="Y64" s="1"/>
      <c r="Z64" s="1"/>
      <c r="AA64" s="1"/>
      <c r="AB64" s="1"/>
      <c r="AC64" s="1"/>
      <c r="AD64" s="1"/>
      <c r="AE64" s="1"/>
      <c r="AF64" s="1"/>
      <c r="AG64" s="1"/>
    </row>
    <row r="65" spans="1:33" ht="20.100000000000001" customHeight="1" x14ac:dyDescent="0.3">
      <c r="A65" s="1"/>
      <c r="B65" s="272"/>
      <c r="C65" s="248"/>
      <c r="D65" s="249"/>
      <c r="E65" s="263"/>
      <c r="F65" s="270"/>
      <c r="G65" s="271"/>
      <c r="H65" s="272"/>
      <c r="I65" s="248"/>
      <c r="J65" s="249"/>
      <c r="K65" s="263"/>
      <c r="L65" s="270"/>
      <c r="M65" s="271"/>
      <c r="N65" s="286"/>
      <c r="O65" s="287"/>
      <c r="P65" s="288"/>
      <c r="Q65" s="289" t="str">
        <f>IFERROR(VLOOKUP(O65,BORCALACAK!$B$5:$AD$54,8,0),"")</f>
        <v/>
      </c>
      <c r="R65" s="294"/>
      <c r="S65" s="295"/>
      <c r="T65" s="296"/>
      <c r="U65" s="297" t="str">
        <f>IFERROR(VLOOKUP(S65,BORCALACAK!$B$61:$AD$110,8,0),"")</f>
        <v/>
      </c>
      <c r="V65" s="1"/>
      <c r="W65" s="1"/>
      <c r="X65" s="1"/>
      <c r="Y65" s="1"/>
      <c r="Z65" s="1"/>
      <c r="AA65" s="1"/>
      <c r="AB65" s="1"/>
      <c r="AC65" s="1"/>
      <c r="AD65" s="1"/>
      <c r="AE65" s="1"/>
      <c r="AF65" s="1"/>
      <c r="AG65" s="1"/>
    </row>
    <row r="66" spans="1:33" ht="20.100000000000001" customHeight="1" x14ac:dyDescent="0.3">
      <c r="A66" s="1"/>
      <c r="B66" s="253"/>
      <c r="C66" s="246"/>
      <c r="D66" s="247"/>
      <c r="E66" s="260"/>
      <c r="F66" s="267"/>
      <c r="G66" s="268"/>
      <c r="H66" s="253"/>
      <c r="I66" s="246"/>
      <c r="J66" s="247"/>
      <c r="K66" s="260"/>
      <c r="L66" s="267"/>
      <c r="M66" s="268"/>
      <c r="N66" s="283"/>
      <c r="O66" s="284"/>
      <c r="P66" s="285"/>
      <c r="Q66" s="241" t="str">
        <f>IFERROR(VLOOKUP(O66,BORCALACAK!$B$5:$AD$54,8,0),"")</f>
        <v/>
      </c>
      <c r="R66" s="290"/>
      <c r="S66" s="291"/>
      <c r="T66" s="292"/>
      <c r="U66" s="293" t="str">
        <f>IFERROR(VLOOKUP(S66,BORCALACAK!$B$61:$AD$110,8,0),"")</f>
        <v/>
      </c>
      <c r="V66" s="1"/>
      <c r="W66" s="1"/>
      <c r="X66" s="1"/>
      <c r="Y66" s="1"/>
      <c r="Z66" s="1"/>
      <c r="AA66" s="1"/>
      <c r="AB66" s="1"/>
      <c r="AC66" s="1"/>
      <c r="AD66" s="1"/>
      <c r="AE66" s="1"/>
      <c r="AF66" s="1"/>
      <c r="AG66" s="1"/>
    </row>
    <row r="67" spans="1:33" ht="20.100000000000001" customHeight="1" x14ac:dyDescent="0.3">
      <c r="A67" s="1"/>
      <c r="B67" s="272"/>
      <c r="C67" s="248"/>
      <c r="D67" s="249"/>
      <c r="E67" s="263"/>
      <c r="F67" s="270"/>
      <c r="G67" s="271"/>
      <c r="H67" s="272"/>
      <c r="I67" s="248"/>
      <c r="J67" s="249"/>
      <c r="K67" s="263"/>
      <c r="L67" s="270"/>
      <c r="M67" s="271"/>
      <c r="N67" s="286"/>
      <c r="O67" s="287"/>
      <c r="P67" s="288"/>
      <c r="Q67" s="289" t="str">
        <f>IFERROR(VLOOKUP(O67,BORCALACAK!$B$5:$AD$54,8,0),"")</f>
        <v/>
      </c>
      <c r="R67" s="294"/>
      <c r="S67" s="295"/>
      <c r="T67" s="296"/>
      <c r="U67" s="297" t="str">
        <f>IFERROR(VLOOKUP(S67,BORCALACAK!$B$61:$AD$110,8,0),"")</f>
        <v/>
      </c>
      <c r="V67" s="1"/>
      <c r="W67" s="1"/>
      <c r="X67" s="1"/>
      <c r="Y67" s="1"/>
      <c r="Z67" s="1"/>
      <c r="AA67" s="1"/>
      <c r="AB67" s="1"/>
      <c r="AC67" s="1"/>
      <c r="AD67" s="1"/>
      <c r="AE67" s="1"/>
      <c r="AF67" s="1"/>
      <c r="AG67" s="1"/>
    </row>
    <row r="68" spans="1:33" ht="20.100000000000001" customHeight="1" x14ac:dyDescent="0.3">
      <c r="A68" s="1"/>
      <c r="B68" s="253"/>
      <c r="C68" s="246"/>
      <c r="D68" s="247"/>
      <c r="E68" s="260"/>
      <c r="F68" s="267"/>
      <c r="G68" s="268"/>
      <c r="H68" s="253"/>
      <c r="I68" s="246"/>
      <c r="J68" s="247"/>
      <c r="K68" s="260"/>
      <c r="L68" s="267"/>
      <c r="M68" s="268"/>
      <c r="N68" s="283"/>
      <c r="O68" s="284"/>
      <c r="P68" s="285"/>
      <c r="Q68" s="241" t="str">
        <f>IFERROR(VLOOKUP(O68,BORCALACAK!$B$5:$AD$54,8,0),"")</f>
        <v/>
      </c>
      <c r="R68" s="290"/>
      <c r="S68" s="291"/>
      <c r="T68" s="292"/>
      <c r="U68" s="293" t="str">
        <f>IFERROR(VLOOKUP(S68,BORCALACAK!$B$61:$AD$110,8,0),"")</f>
        <v/>
      </c>
      <c r="V68" s="1"/>
      <c r="W68" s="1"/>
      <c r="X68" s="1"/>
      <c r="Y68" s="1"/>
      <c r="Z68" s="1"/>
      <c r="AA68" s="1"/>
      <c r="AB68" s="1"/>
      <c r="AC68" s="1"/>
      <c r="AD68" s="1"/>
      <c r="AE68" s="1"/>
      <c r="AF68" s="1"/>
      <c r="AG68" s="1"/>
    </row>
    <row r="69" spans="1:33" ht="20.100000000000001" customHeight="1" x14ac:dyDescent="0.3">
      <c r="A69" s="1"/>
      <c r="B69" s="272"/>
      <c r="C69" s="248"/>
      <c r="D69" s="249"/>
      <c r="E69" s="263"/>
      <c r="F69" s="270"/>
      <c r="G69" s="271"/>
      <c r="H69" s="272"/>
      <c r="I69" s="248"/>
      <c r="J69" s="249"/>
      <c r="K69" s="263"/>
      <c r="L69" s="270"/>
      <c r="M69" s="271"/>
      <c r="N69" s="286"/>
      <c r="O69" s="287"/>
      <c r="P69" s="288"/>
      <c r="Q69" s="289" t="str">
        <f>IFERROR(VLOOKUP(O69,BORCALACAK!$B$5:$AD$54,8,0),"")</f>
        <v/>
      </c>
      <c r="R69" s="294"/>
      <c r="S69" s="295"/>
      <c r="T69" s="296"/>
      <c r="U69" s="297" t="str">
        <f>IFERROR(VLOOKUP(S69,BORCALACAK!$B$61:$AD$110,8,0),"")</f>
        <v/>
      </c>
      <c r="V69" s="1"/>
      <c r="W69" s="1"/>
      <c r="X69" s="1"/>
      <c r="Y69" s="1"/>
      <c r="Z69" s="1"/>
      <c r="AA69" s="1"/>
      <c r="AB69" s="1"/>
      <c r="AC69" s="1"/>
      <c r="AD69" s="1"/>
      <c r="AE69" s="1"/>
      <c r="AF69" s="1"/>
      <c r="AG69" s="1"/>
    </row>
    <row r="70" spans="1:33" ht="20.100000000000001" customHeight="1" x14ac:dyDescent="0.3">
      <c r="A70" s="1"/>
      <c r="B70" s="253"/>
      <c r="C70" s="246"/>
      <c r="D70" s="247"/>
      <c r="E70" s="260"/>
      <c r="F70" s="267"/>
      <c r="G70" s="268"/>
      <c r="H70" s="253"/>
      <c r="I70" s="246"/>
      <c r="J70" s="247"/>
      <c r="K70" s="260"/>
      <c r="L70" s="267"/>
      <c r="M70" s="268"/>
      <c r="N70" s="283"/>
      <c r="O70" s="284"/>
      <c r="P70" s="285"/>
      <c r="Q70" s="241" t="str">
        <f>IFERROR(VLOOKUP(O70,BORCALACAK!$B$5:$AD$54,8,0),"")</f>
        <v/>
      </c>
      <c r="R70" s="290"/>
      <c r="S70" s="291"/>
      <c r="T70" s="292"/>
      <c r="U70" s="293" t="str">
        <f>IFERROR(VLOOKUP(S70,BORCALACAK!$B$61:$AD$110,8,0),"")</f>
        <v/>
      </c>
      <c r="V70" s="1"/>
      <c r="W70" s="1"/>
      <c r="X70" s="1"/>
      <c r="Y70" s="1"/>
      <c r="Z70" s="1"/>
      <c r="AA70" s="1"/>
      <c r="AB70" s="1"/>
      <c r="AC70" s="1"/>
      <c r="AD70" s="1"/>
      <c r="AE70" s="1"/>
      <c r="AF70" s="1"/>
      <c r="AG70" s="1"/>
    </row>
    <row r="71" spans="1:33" ht="20.100000000000001" customHeight="1" x14ac:dyDescent="0.3">
      <c r="A71" s="1"/>
      <c r="B71" s="272"/>
      <c r="C71" s="248"/>
      <c r="D71" s="249"/>
      <c r="E71" s="263"/>
      <c r="F71" s="270"/>
      <c r="G71" s="271"/>
      <c r="H71" s="272"/>
      <c r="I71" s="248"/>
      <c r="J71" s="249"/>
      <c r="K71" s="263"/>
      <c r="L71" s="270"/>
      <c r="M71" s="271"/>
      <c r="N71" s="286"/>
      <c r="O71" s="287"/>
      <c r="P71" s="288"/>
      <c r="Q71" s="289" t="str">
        <f>IFERROR(VLOOKUP(O71,BORCALACAK!$B$5:$AD$54,8,0),"")</f>
        <v/>
      </c>
      <c r="R71" s="294"/>
      <c r="S71" s="295"/>
      <c r="T71" s="296"/>
      <c r="U71" s="297" t="str">
        <f>IFERROR(VLOOKUP(S71,BORCALACAK!$B$61:$AD$110,8,0),"")</f>
        <v/>
      </c>
      <c r="V71" s="1"/>
      <c r="W71" s="1"/>
      <c r="X71" s="1"/>
      <c r="Y71" s="1"/>
      <c r="Z71" s="1"/>
      <c r="AA71" s="1"/>
      <c r="AB71" s="1"/>
      <c r="AC71" s="1"/>
      <c r="AD71" s="1"/>
      <c r="AE71" s="1"/>
      <c r="AF71" s="1"/>
      <c r="AG71" s="1"/>
    </row>
    <row r="72" spans="1:33" ht="20.100000000000001" customHeight="1" x14ac:dyDescent="0.3">
      <c r="A72" s="1"/>
      <c r="B72" s="253"/>
      <c r="C72" s="246"/>
      <c r="D72" s="247"/>
      <c r="E72" s="260"/>
      <c r="F72" s="267"/>
      <c r="G72" s="268"/>
      <c r="H72" s="253"/>
      <c r="I72" s="246"/>
      <c r="J72" s="247"/>
      <c r="K72" s="260"/>
      <c r="L72" s="267"/>
      <c r="M72" s="268"/>
      <c r="N72" s="283"/>
      <c r="O72" s="284"/>
      <c r="P72" s="285"/>
      <c r="Q72" s="241" t="str">
        <f>IFERROR(VLOOKUP(O72,BORCALACAK!$B$5:$AD$54,8,0),"")</f>
        <v/>
      </c>
      <c r="R72" s="290"/>
      <c r="S72" s="291"/>
      <c r="T72" s="292"/>
      <c r="U72" s="293" t="str">
        <f>IFERROR(VLOOKUP(S72,BORCALACAK!$B$61:$AD$110,8,0),"")</f>
        <v/>
      </c>
      <c r="V72" s="1"/>
      <c r="W72" s="1"/>
      <c r="X72" s="1"/>
      <c r="Y72" s="1"/>
      <c r="Z72" s="1"/>
      <c r="AA72" s="1"/>
      <c r="AB72" s="1"/>
      <c r="AC72" s="1"/>
      <c r="AD72" s="1"/>
      <c r="AE72" s="1"/>
      <c r="AF72" s="1"/>
      <c r="AG72" s="1"/>
    </row>
    <row r="73" spans="1:33" ht="20.100000000000001" customHeight="1" x14ac:dyDescent="0.3">
      <c r="A73" s="1"/>
      <c r="B73" s="272"/>
      <c r="C73" s="248"/>
      <c r="D73" s="249"/>
      <c r="E73" s="263"/>
      <c r="F73" s="270"/>
      <c r="G73" s="271"/>
      <c r="H73" s="272"/>
      <c r="I73" s="248"/>
      <c r="J73" s="249"/>
      <c r="K73" s="263"/>
      <c r="L73" s="270"/>
      <c r="M73" s="271"/>
      <c r="N73" s="286"/>
      <c r="O73" s="287"/>
      <c r="P73" s="288"/>
      <c r="Q73" s="289" t="str">
        <f>IFERROR(VLOOKUP(O73,BORCALACAK!$B$5:$AD$54,8,0),"")</f>
        <v/>
      </c>
      <c r="R73" s="294"/>
      <c r="S73" s="295"/>
      <c r="T73" s="296"/>
      <c r="U73" s="297" t="str">
        <f>IFERROR(VLOOKUP(S73,BORCALACAK!$B$61:$AD$110,8,0),"")</f>
        <v/>
      </c>
      <c r="V73" s="1"/>
      <c r="W73" s="1"/>
      <c r="X73" s="1"/>
      <c r="Y73" s="1"/>
      <c r="Z73" s="1"/>
      <c r="AA73" s="1"/>
      <c r="AB73" s="1"/>
      <c r="AC73" s="1"/>
      <c r="AD73" s="1"/>
      <c r="AE73" s="1"/>
      <c r="AF73" s="1"/>
      <c r="AG73" s="1"/>
    </row>
    <row r="74" spans="1:33" ht="20.100000000000001" customHeight="1" x14ac:dyDescent="0.3">
      <c r="A74" s="1"/>
      <c r="B74" s="253"/>
      <c r="C74" s="246"/>
      <c r="D74" s="247"/>
      <c r="E74" s="260"/>
      <c r="F74" s="267"/>
      <c r="G74" s="268"/>
      <c r="H74" s="253"/>
      <c r="I74" s="246"/>
      <c r="J74" s="247"/>
      <c r="K74" s="260"/>
      <c r="L74" s="267"/>
      <c r="M74" s="268"/>
      <c r="N74" s="283"/>
      <c r="O74" s="284"/>
      <c r="P74" s="285"/>
      <c r="Q74" s="241" t="str">
        <f>IFERROR(VLOOKUP(O74,BORCALACAK!$B$5:$AD$54,8,0),"")</f>
        <v/>
      </c>
      <c r="R74" s="290"/>
      <c r="S74" s="291"/>
      <c r="T74" s="292"/>
      <c r="U74" s="293" t="str">
        <f>IFERROR(VLOOKUP(S74,BORCALACAK!$B$61:$AD$110,8,0),"")</f>
        <v/>
      </c>
      <c r="V74" s="1"/>
      <c r="W74" s="1"/>
      <c r="X74" s="1"/>
      <c r="Y74" s="1"/>
      <c r="Z74" s="1"/>
      <c r="AA74" s="1"/>
      <c r="AB74" s="1"/>
      <c r="AC74" s="1"/>
      <c r="AD74" s="1"/>
      <c r="AE74" s="1"/>
      <c r="AF74" s="1"/>
      <c r="AG74" s="1"/>
    </row>
    <row r="75" spans="1:33" ht="20.100000000000001" customHeight="1" x14ac:dyDescent="0.3">
      <c r="A75" s="1"/>
      <c r="B75" s="272"/>
      <c r="C75" s="248"/>
      <c r="D75" s="249"/>
      <c r="E75" s="263"/>
      <c r="F75" s="270"/>
      <c r="G75" s="271"/>
      <c r="H75" s="272"/>
      <c r="I75" s="248"/>
      <c r="J75" s="249"/>
      <c r="K75" s="263"/>
      <c r="L75" s="270"/>
      <c r="M75" s="271"/>
      <c r="N75" s="286"/>
      <c r="O75" s="287"/>
      <c r="P75" s="288"/>
      <c r="Q75" s="289" t="str">
        <f>IFERROR(VLOOKUP(O75,BORCALACAK!$B$5:$AD$54,8,0),"")</f>
        <v/>
      </c>
      <c r="R75" s="294"/>
      <c r="S75" s="295"/>
      <c r="T75" s="296"/>
      <c r="U75" s="297" t="str">
        <f>IFERROR(VLOOKUP(S75,BORCALACAK!$B$61:$AD$110,8,0),"")</f>
        <v/>
      </c>
      <c r="V75" s="1"/>
      <c r="W75" s="1"/>
      <c r="X75" s="1"/>
      <c r="Y75" s="1"/>
      <c r="Z75" s="1"/>
      <c r="AA75" s="1"/>
      <c r="AB75" s="1"/>
      <c r="AC75" s="1"/>
      <c r="AD75" s="1"/>
      <c r="AE75" s="1"/>
      <c r="AF75" s="1"/>
      <c r="AG75" s="1"/>
    </row>
    <row r="76" spans="1:33" ht="20.100000000000001" customHeight="1" x14ac:dyDescent="0.3">
      <c r="A76" s="1"/>
      <c r="B76" s="253"/>
      <c r="C76" s="246"/>
      <c r="D76" s="247"/>
      <c r="E76" s="260"/>
      <c r="F76" s="267"/>
      <c r="G76" s="268"/>
      <c r="H76" s="253"/>
      <c r="I76" s="246"/>
      <c r="J76" s="247"/>
      <c r="K76" s="260"/>
      <c r="L76" s="267"/>
      <c r="M76" s="268"/>
      <c r="N76" s="283"/>
      <c r="O76" s="284"/>
      <c r="P76" s="285"/>
      <c r="Q76" s="241" t="str">
        <f>IFERROR(VLOOKUP(O76,BORCALACAK!$B$5:$AD$54,8,0),"")</f>
        <v/>
      </c>
      <c r="R76" s="290"/>
      <c r="S76" s="291"/>
      <c r="T76" s="292"/>
      <c r="U76" s="293" t="str">
        <f>IFERROR(VLOOKUP(S76,BORCALACAK!$B$61:$AD$110,8,0),"")</f>
        <v/>
      </c>
      <c r="V76" s="1"/>
      <c r="W76" s="1"/>
      <c r="X76" s="1"/>
      <c r="Y76" s="1"/>
      <c r="Z76" s="1"/>
      <c r="AA76" s="1"/>
      <c r="AB76" s="1"/>
      <c r="AC76" s="1"/>
      <c r="AD76" s="1"/>
      <c r="AE76" s="1"/>
      <c r="AF76" s="1"/>
      <c r="AG76" s="1"/>
    </row>
    <row r="77" spans="1:33" ht="20.100000000000001" customHeight="1" x14ac:dyDescent="0.3">
      <c r="A77" s="1"/>
      <c r="B77" s="272"/>
      <c r="C77" s="248"/>
      <c r="D77" s="249"/>
      <c r="E77" s="263"/>
      <c r="F77" s="270"/>
      <c r="G77" s="271"/>
      <c r="H77" s="272"/>
      <c r="I77" s="248"/>
      <c r="J77" s="249"/>
      <c r="K77" s="263"/>
      <c r="L77" s="270"/>
      <c r="M77" s="271"/>
      <c r="N77" s="286"/>
      <c r="O77" s="287"/>
      <c r="P77" s="288"/>
      <c r="Q77" s="289" t="str">
        <f>IFERROR(VLOOKUP(O77,BORCALACAK!$B$5:$AD$54,8,0),"")</f>
        <v/>
      </c>
      <c r="R77" s="294"/>
      <c r="S77" s="295"/>
      <c r="T77" s="296"/>
      <c r="U77" s="297" t="str">
        <f>IFERROR(VLOOKUP(S77,BORCALACAK!$B$61:$AD$110,8,0),"")</f>
        <v/>
      </c>
      <c r="V77" s="1"/>
      <c r="W77" s="1"/>
      <c r="X77" s="1"/>
      <c r="Y77" s="1"/>
      <c r="Z77" s="1"/>
      <c r="AA77" s="1"/>
      <c r="AB77" s="1"/>
      <c r="AC77" s="1"/>
      <c r="AD77" s="1"/>
      <c r="AE77" s="1"/>
      <c r="AF77" s="1"/>
      <c r="AG77" s="1"/>
    </row>
    <row r="78" spans="1:33" ht="20.100000000000001" customHeight="1" x14ac:dyDescent="0.3">
      <c r="A78" s="1"/>
      <c r="B78" s="253"/>
      <c r="C78" s="246"/>
      <c r="D78" s="247"/>
      <c r="E78" s="260"/>
      <c r="F78" s="267"/>
      <c r="G78" s="268"/>
      <c r="H78" s="253"/>
      <c r="I78" s="246"/>
      <c r="J78" s="247"/>
      <c r="K78" s="260"/>
      <c r="L78" s="267"/>
      <c r="M78" s="268"/>
      <c r="N78" s="283"/>
      <c r="O78" s="284"/>
      <c r="P78" s="285"/>
      <c r="Q78" s="241" t="str">
        <f>IFERROR(VLOOKUP(O78,BORCALACAK!$B$5:$AD$54,8,0),"")</f>
        <v/>
      </c>
      <c r="R78" s="290"/>
      <c r="S78" s="291"/>
      <c r="T78" s="292"/>
      <c r="U78" s="293" t="str">
        <f>IFERROR(VLOOKUP(S78,BORCALACAK!$B$61:$AD$110,8,0),"")</f>
        <v/>
      </c>
      <c r="V78" s="1"/>
      <c r="W78" s="1"/>
      <c r="X78" s="1"/>
      <c r="Y78" s="1"/>
      <c r="Z78" s="1"/>
      <c r="AA78" s="1"/>
      <c r="AB78" s="1"/>
      <c r="AC78" s="1"/>
      <c r="AD78" s="1"/>
      <c r="AE78" s="1"/>
      <c r="AF78" s="1"/>
      <c r="AG78" s="1"/>
    </row>
    <row r="79" spans="1:33" ht="20.100000000000001" customHeight="1" x14ac:dyDescent="0.3">
      <c r="A79" s="1"/>
      <c r="B79" s="272"/>
      <c r="C79" s="248"/>
      <c r="D79" s="249"/>
      <c r="E79" s="263"/>
      <c r="F79" s="270"/>
      <c r="G79" s="271"/>
      <c r="H79" s="272"/>
      <c r="I79" s="248"/>
      <c r="J79" s="249"/>
      <c r="K79" s="263"/>
      <c r="L79" s="270"/>
      <c r="M79" s="271"/>
      <c r="N79" s="286"/>
      <c r="O79" s="287"/>
      <c r="P79" s="288"/>
      <c r="Q79" s="289" t="str">
        <f>IFERROR(VLOOKUP(O79,BORCALACAK!$B$5:$AD$54,8,0),"")</f>
        <v/>
      </c>
      <c r="R79" s="294"/>
      <c r="S79" s="295"/>
      <c r="T79" s="296"/>
      <c r="U79" s="297" t="str">
        <f>IFERROR(VLOOKUP(S79,BORCALACAK!$B$61:$AD$110,8,0),"")</f>
        <v/>
      </c>
      <c r="V79" s="1"/>
      <c r="W79" s="1"/>
      <c r="X79" s="1"/>
      <c r="Y79" s="1"/>
      <c r="Z79" s="1"/>
      <c r="AA79" s="1"/>
      <c r="AB79" s="1"/>
      <c r="AC79" s="1"/>
      <c r="AD79" s="1"/>
      <c r="AE79" s="1"/>
      <c r="AF79" s="1"/>
      <c r="AG79" s="1"/>
    </row>
    <row r="80" spans="1:33" ht="20.100000000000001" customHeight="1" x14ac:dyDescent="0.3">
      <c r="A80" s="1"/>
      <c r="B80" s="253"/>
      <c r="C80" s="246"/>
      <c r="D80" s="247"/>
      <c r="E80" s="260"/>
      <c r="F80" s="267"/>
      <c r="G80" s="268"/>
      <c r="H80" s="253"/>
      <c r="I80" s="246"/>
      <c r="J80" s="247"/>
      <c r="K80" s="260"/>
      <c r="L80" s="267"/>
      <c r="M80" s="268"/>
      <c r="N80" s="283"/>
      <c r="O80" s="284"/>
      <c r="P80" s="285"/>
      <c r="Q80" s="241" t="str">
        <f>IFERROR(VLOOKUP(O80,BORCALACAK!$B$5:$AD$54,8,0),"")</f>
        <v/>
      </c>
      <c r="R80" s="290"/>
      <c r="S80" s="291"/>
      <c r="T80" s="292"/>
      <c r="U80" s="293" t="str">
        <f>IFERROR(VLOOKUP(S80,BORCALACAK!$B$61:$AD$110,8,0),"")</f>
        <v/>
      </c>
      <c r="V80" s="1"/>
      <c r="W80" s="1"/>
      <c r="X80" s="1"/>
      <c r="Y80" s="1"/>
      <c r="Z80" s="1"/>
      <c r="AA80" s="1"/>
      <c r="AB80" s="1"/>
      <c r="AC80" s="1"/>
      <c r="AD80" s="1"/>
      <c r="AE80" s="1"/>
      <c r="AF80" s="1"/>
      <c r="AG80" s="1"/>
    </row>
    <row r="81" spans="1:33" ht="20.100000000000001" customHeight="1" x14ac:dyDescent="0.3">
      <c r="A81" s="1"/>
      <c r="B81" s="272"/>
      <c r="C81" s="248"/>
      <c r="D81" s="249"/>
      <c r="E81" s="263"/>
      <c r="F81" s="270"/>
      <c r="G81" s="271"/>
      <c r="H81" s="272"/>
      <c r="I81" s="248"/>
      <c r="J81" s="249"/>
      <c r="K81" s="263"/>
      <c r="L81" s="270"/>
      <c r="M81" s="271"/>
      <c r="N81" s="286"/>
      <c r="O81" s="287"/>
      <c r="P81" s="288"/>
      <c r="Q81" s="289" t="str">
        <f>IFERROR(VLOOKUP(O81,BORCALACAK!$B$5:$AD$54,8,0),"")</f>
        <v/>
      </c>
      <c r="R81" s="294"/>
      <c r="S81" s="295"/>
      <c r="T81" s="296"/>
      <c r="U81" s="297" t="str">
        <f>IFERROR(VLOOKUP(S81,BORCALACAK!$B$61:$AD$110,8,0),"")</f>
        <v/>
      </c>
      <c r="V81" s="1"/>
      <c r="W81" s="1"/>
      <c r="X81" s="1"/>
      <c r="Y81" s="1"/>
      <c r="Z81" s="1"/>
      <c r="AA81" s="1"/>
      <c r="AB81" s="1"/>
      <c r="AC81" s="1"/>
      <c r="AD81" s="1"/>
      <c r="AE81" s="1"/>
      <c r="AF81" s="1"/>
      <c r="AG81" s="1"/>
    </row>
    <row r="82" spans="1:33" ht="20.100000000000001" customHeight="1" x14ac:dyDescent="0.3">
      <c r="A82" s="1"/>
      <c r="B82" s="253"/>
      <c r="C82" s="246"/>
      <c r="D82" s="247"/>
      <c r="E82" s="260"/>
      <c r="F82" s="267"/>
      <c r="G82" s="268"/>
      <c r="H82" s="253"/>
      <c r="I82" s="246"/>
      <c r="J82" s="247"/>
      <c r="K82" s="260"/>
      <c r="L82" s="267"/>
      <c r="M82" s="268"/>
      <c r="N82" s="283"/>
      <c r="O82" s="284"/>
      <c r="P82" s="285"/>
      <c r="Q82" s="241" t="str">
        <f>IFERROR(VLOOKUP(O82,BORCALACAK!$B$5:$AD$54,8,0),"")</f>
        <v/>
      </c>
      <c r="R82" s="290"/>
      <c r="S82" s="291"/>
      <c r="T82" s="292"/>
      <c r="U82" s="293" t="str">
        <f>IFERROR(VLOOKUP(S82,BORCALACAK!$B$61:$AD$110,8,0),"")</f>
        <v/>
      </c>
      <c r="V82" s="1"/>
      <c r="W82" s="1"/>
      <c r="X82" s="1"/>
      <c r="Y82" s="1"/>
      <c r="Z82" s="1"/>
      <c r="AA82" s="1"/>
      <c r="AB82" s="1"/>
      <c r="AC82" s="1"/>
      <c r="AD82" s="1"/>
      <c r="AE82" s="1"/>
      <c r="AF82" s="1"/>
      <c r="AG82" s="1"/>
    </row>
    <row r="83" spans="1:33" ht="20.100000000000001" customHeight="1" x14ac:dyDescent="0.3">
      <c r="A83" s="1"/>
      <c r="B83" s="272"/>
      <c r="C83" s="248"/>
      <c r="D83" s="249"/>
      <c r="E83" s="263"/>
      <c r="F83" s="270"/>
      <c r="G83" s="271"/>
      <c r="H83" s="272"/>
      <c r="I83" s="248"/>
      <c r="J83" s="249"/>
      <c r="K83" s="263"/>
      <c r="L83" s="270"/>
      <c r="M83" s="271"/>
      <c r="N83" s="286"/>
      <c r="O83" s="287"/>
      <c r="P83" s="288"/>
      <c r="Q83" s="289" t="str">
        <f>IFERROR(VLOOKUP(O83,BORCALACAK!$B$5:$AD$54,8,0),"")</f>
        <v/>
      </c>
      <c r="R83" s="294"/>
      <c r="S83" s="295"/>
      <c r="T83" s="296"/>
      <c r="U83" s="297" t="str">
        <f>IFERROR(VLOOKUP(S83,BORCALACAK!$B$61:$AD$110,8,0),"")</f>
        <v/>
      </c>
      <c r="V83" s="1"/>
      <c r="W83" s="1"/>
      <c r="X83" s="1"/>
      <c r="Y83" s="1"/>
      <c r="Z83" s="1"/>
      <c r="AA83" s="1"/>
      <c r="AB83" s="1"/>
      <c r="AC83" s="1"/>
      <c r="AD83" s="1"/>
      <c r="AE83" s="1"/>
      <c r="AF83" s="1"/>
      <c r="AG83" s="1"/>
    </row>
    <row r="84" spans="1:33" ht="20.100000000000001" customHeight="1" x14ac:dyDescent="0.3">
      <c r="A84" s="1"/>
      <c r="B84" s="253"/>
      <c r="C84" s="246"/>
      <c r="D84" s="247"/>
      <c r="E84" s="260"/>
      <c r="F84" s="267"/>
      <c r="G84" s="268"/>
      <c r="H84" s="253"/>
      <c r="I84" s="246"/>
      <c r="J84" s="247"/>
      <c r="K84" s="260"/>
      <c r="L84" s="267"/>
      <c r="M84" s="268"/>
      <c r="N84" s="283"/>
      <c r="O84" s="284"/>
      <c r="P84" s="285"/>
      <c r="Q84" s="241" t="str">
        <f>IFERROR(VLOOKUP(O84,BORCALACAK!$B$5:$AD$54,8,0),"")</f>
        <v/>
      </c>
      <c r="R84" s="290"/>
      <c r="S84" s="291"/>
      <c r="T84" s="292"/>
      <c r="U84" s="293" t="str">
        <f>IFERROR(VLOOKUP(S84,BORCALACAK!$B$61:$AD$110,8,0),"")</f>
        <v/>
      </c>
      <c r="V84" s="1"/>
      <c r="W84" s="1"/>
      <c r="X84" s="1"/>
      <c r="Y84" s="1"/>
      <c r="Z84" s="1"/>
      <c r="AA84" s="1"/>
      <c r="AB84" s="1"/>
      <c r="AC84" s="1"/>
      <c r="AD84" s="1"/>
      <c r="AE84" s="1"/>
      <c r="AF84" s="1"/>
      <c r="AG84" s="1"/>
    </row>
    <row r="85" spans="1:33" ht="20.100000000000001" customHeight="1" x14ac:dyDescent="0.3">
      <c r="A85" s="1"/>
      <c r="B85" s="272"/>
      <c r="C85" s="248"/>
      <c r="D85" s="249"/>
      <c r="E85" s="263"/>
      <c r="F85" s="270"/>
      <c r="G85" s="271"/>
      <c r="H85" s="272"/>
      <c r="I85" s="248"/>
      <c r="J85" s="249"/>
      <c r="K85" s="263"/>
      <c r="L85" s="270"/>
      <c r="M85" s="271"/>
      <c r="N85" s="286"/>
      <c r="O85" s="287"/>
      <c r="P85" s="288"/>
      <c r="Q85" s="289" t="str">
        <f>IFERROR(VLOOKUP(O85,BORCALACAK!$B$5:$AD$54,8,0),"")</f>
        <v/>
      </c>
      <c r="R85" s="294"/>
      <c r="S85" s="295"/>
      <c r="T85" s="296"/>
      <c r="U85" s="297" t="str">
        <f>IFERROR(VLOOKUP(S85,BORCALACAK!$B$61:$AD$110,8,0),"")</f>
        <v/>
      </c>
      <c r="V85" s="1"/>
      <c r="W85" s="1"/>
      <c r="X85" s="1"/>
      <c r="Y85" s="1"/>
      <c r="Z85" s="1"/>
      <c r="AA85" s="1"/>
      <c r="AB85" s="1"/>
      <c r="AC85" s="1"/>
      <c r="AD85" s="1"/>
      <c r="AE85" s="1"/>
      <c r="AF85" s="1"/>
      <c r="AG85" s="1"/>
    </row>
    <row r="86" spans="1:33" ht="20.100000000000001" customHeight="1" x14ac:dyDescent="0.3">
      <c r="A86" s="1"/>
      <c r="B86" s="253"/>
      <c r="C86" s="246"/>
      <c r="D86" s="247"/>
      <c r="E86" s="260"/>
      <c r="F86" s="267"/>
      <c r="G86" s="268"/>
      <c r="H86" s="253"/>
      <c r="I86" s="246"/>
      <c r="J86" s="247"/>
      <c r="K86" s="260"/>
      <c r="L86" s="267"/>
      <c r="M86" s="268"/>
      <c r="N86" s="283"/>
      <c r="O86" s="284"/>
      <c r="P86" s="285"/>
      <c r="Q86" s="241" t="str">
        <f>IFERROR(VLOOKUP(O86,BORCALACAK!$B$5:$AD$54,8,0),"")</f>
        <v/>
      </c>
      <c r="R86" s="290"/>
      <c r="S86" s="291"/>
      <c r="T86" s="292"/>
      <c r="U86" s="293" t="str">
        <f>IFERROR(VLOOKUP(S86,BORCALACAK!$B$61:$AD$110,8,0),"")</f>
        <v/>
      </c>
      <c r="V86" s="1"/>
      <c r="W86" s="1"/>
      <c r="X86" s="1"/>
      <c r="Y86" s="1"/>
      <c r="Z86" s="1"/>
      <c r="AA86" s="1"/>
      <c r="AB86" s="1"/>
      <c r="AC86" s="1"/>
      <c r="AD86" s="1"/>
      <c r="AE86" s="1"/>
      <c r="AF86" s="1"/>
      <c r="AG86" s="1"/>
    </row>
    <row r="87" spans="1:33" ht="20.100000000000001" customHeight="1" x14ac:dyDescent="0.3">
      <c r="A87" s="1"/>
      <c r="B87" s="272"/>
      <c r="C87" s="248"/>
      <c r="D87" s="249"/>
      <c r="E87" s="263"/>
      <c r="F87" s="270"/>
      <c r="G87" s="271"/>
      <c r="H87" s="272"/>
      <c r="I87" s="248"/>
      <c r="J87" s="249"/>
      <c r="K87" s="263"/>
      <c r="L87" s="270"/>
      <c r="M87" s="271"/>
      <c r="N87" s="286"/>
      <c r="O87" s="287"/>
      <c r="P87" s="288"/>
      <c r="Q87" s="289" t="str">
        <f>IFERROR(VLOOKUP(O87,BORCALACAK!$B$5:$AD$54,8,0),"")</f>
        <v/>
      </c>
      <c r="R87" s="294"/>
      <c r="S87" s="295"/>
      <c r="T87" s="296"/>
      <c r="U87" s="297" t="str">
        <f>IFERROR(VLOOKUP(S87,BORCALACAK!$B$61:$AD$110,8,0),"")</f>
        <v/>
      </c>
      <c r="V87" s="1"/>
      <c r="W87" s="1"/>
      <c r="X87" s="1"/>
      <c r="Y87" s="1"/>
      <c r="Z87" s="1"/>
      <c r="AA87" s="1"/>
      <c r="AB87" s="1"/>
      <c r="AC87" s="1"/>
      <c r="AD87" s="1"/>
      <c r="AE87" s="1"/>
      <c r="AF87" s="1"/>
      <c r="AG87" s="1"/>
    </row>
    <row r="88" spans="1:33" ht="20.100000000000001" customHeight="1" x14ac:dyDescent="0.3">
      <c r="A88" s="1"/>
      <c r="B88" s="253"/>
      <c r="C88" s="246"/>
      <c r="D88" s="247"/>
      <c r="E88" s="260"/>
      <c r="F88" s="267"/>
      <c r="G88" s="268"/>
      <c r="H88" s="253"/>
      <c r="I88" s="246"/>
      <c r="J88" s="247"/>
      <c r="K88" s="260"/>
      <c r="L88" s="267"/>
      <c r="M88" s="268"/>
      <c r="N88" s="283"/>
      <c r="O88" s="284"/>
      <c r="P88" s="285"/>
      <c r="Q88" s="241" t="str">
        <f>IFERROR(VLOOKUP(O88,BORCALACAK!$B$5:$AD$54,8,0),"")</f>
        <v/>
      </c>
      <c r="R88" s="290"/>
      <c r="S88" s="291"/>
      <c r="T88" s="292"/>
      <c r="U88" s="293" t="str">
        <f>IFERROR(VLOOKUP(S88,BORCALACAK!$B$61:$AD$110,8,0),"")</f>
        <v/>
      </c>
      <c r="V88" s="1"/>
      <c r="W88" s="1"/>
      <c r="X88" s="1"/>
      <c r="Y88" s="1"/>
      <c r="Z88" s="1"/>
      <c r="AA88" s="1"/>
      <c r="AB88" s="1"/>
      <c r="AC88" s="1"/>
      <c r="AD88" s="1"/>
      <c r="AE88" s="1"/>
      <c r="AF88" s="1"/>
      <c r="AG88" s="1"/>
    </row>
    <row r="89" spans="1:33" ht="20.100000000000001" customHeight="1" x14ac:dyDescent="0.3">
      <c r="A89" s="1"/>
      <c r="B89" s="272"/>
      <c r="C89" s="248"/>
      <c r="D89" s="249"/>
      <c r="E89" s="263"/>
      <c r="F89" s="270"/>
      <c r="G89" s="271"/>
      <c r="H89" s="272"/>
      <c r="I89" s="248"/>
      <c r="J89" s="249"/>
      <c r="K89" s="263"/>
      <c r="L89" s="270"/>
      <c r="M89" s="271"/>
      <c r="N89" s="286"/>
      <c r="O89" s="287"/>
      <c r="P89" s="288"/>
      <c r="Q89" s="289" t="str">
        <f>IFERROR(VLOOKUP(O89,BORCALACAK!$B$5:$AD$54,8,0),"")</f>
        <v/>
      </c>
      <c r="R89" s="294"/>
      <c r="S89" s="295"/>
      <c r="T89" s="296"/>
      <c r="U89" s="297" t="str">
        <f>IFERROR(VLOOKUP(S89,BORCALACAK!$B$61:$AD$110,8,0),"")</f>
        <v/>
      </c>
      <c r="V89" s="1"/>
      <c r="W89" s="1"/>
      <c r="X89" s="1"/>
      <c r="Y89" s="1"/>
      <c r="Z89" s="1"/>
      <c r="AA89" s="1"/>
      <c r="AB89" s="1"/>
      <c r="AC89" s="1"/>
      <c r="AD89" s="1"/>
      <c r="AE89" s="1"/>
      <c r="AF89" s="1"/>
      <c r="AG89" s="1"/>
    </row>
    <row r="90" spans="1:33" ht="20.100000000000001" customHeight="1" x14ac:dyDescent="0.3">
      <c r="A90" s="1"/>
      <c r="B90" s="253"/>
      <c r="C90" s="246"/>
      <c r="D90" s="247"/>
      <c r="E90" s="260"/>
      <c r="F90" s="267"/>
      <c r="G90" s="268"/>
      <c r="H90" s="253"/>
      <c r="I90" s="246"/>
      <c r="J90" s="247"/>
      <c r="K90" s="260"/>
      <c r="L90" s="267"/>
      <c r="M90" s="268"/>
      <c r="N90" s="283"/>
      <c r="O90" s="284"/>
      <c r="P90" s="285"/>
      <c r="Q90" s="241" t="str">
        <f>IFERROR(VLOOKUP(O90,BORCALACAK!$B$5:$AD$54,8,0),"")</f>
        <v/>
      </c>
      <c r="R90" s="290"/>
      <c r="S90" s="291"/>
      <c r="T90" s="292"/>
      <c r="U90" s="293" t="str">
        <f>IFERROR(VLOOKUP(S90,BORCALACAK!$B$61:$AD$110,8,0),"")</f>
        <v/>
      </c>
      <c r="V90" s="1"/>
      <c r="W90" s="1"/>
      <c r="X90" s="1"/>
      <c r="Y90" s="1"/>
      <c r="Z90" s="1"/>
      <c r="AA90" s="1"/>
      <c r="AB90" s="1"/>
      <c r="AC90" s="1"/>
      <c r="AD90" s="1"/>
      <c r="AE90" s="1"/>
      <c r="AF90" s="1"/>
      <c r="AG90" s="1"/>
    </row>
    <row r="91" spans="1:33" ht="20.100000000000001" customHeight="1" x14ac:dyDescent="0.3">
      <c r="A91" s="1"/>
      <c r="B91" s="272"/>
      <c r="C91" s="248"/>
      <c r="D91" s="249"/>
      <c r="E91" s="263"/>
      <c r="F91" s="270"/>
      <c r="G91" s="271"/>
      <c r="H91" s="272"/>
      <c r="I91" s="248"/>
      <c r="J91" s="249"/>
      <c r="K91" s="263"/>
      <c r="L91" s="270"/>
      <c r="M91" s="271"/>
      <c r="N91" s="286"/>
      <c r="O91" s="287"/>
      <c r="P91" s="288"/>
      <c r="Q91" s="289" t="str">
        <f>IFERROR(VLOOKUP(O91,BORCALACAK!$B$5:$AD$54,8,0),"")</f>
        <v/>
      </c>
      <c r="R91" s="294"/>
      <c r="S91" s="295"/>
      <c r="T91" s="296"/>
      <c r="U91" s="297" t="str">
        <f>IFERROR(VLOOKUP(S91,BORCALACAK!$B$61:$AD$110,8,0),"")</f>
        <v/>
      </c>
      <c r="V91" s="1"/>
      <c r="W91" s="1"/>
      <c r="X91" s="1"/>
      <c r="Y91" s="1"/>
      <c r="Z91" s="1"/>
      <c r="AA91" s="1"/>
      <c r="AB91" s="1"/>
      <c r="AC91" s="1"/>
      <c r="AD91" s="1"/>
      <c r="AE91" s="1"/>
      <c r="AF91" s="1"/>
      <c r="AG91" s="1"/>
    </row>
    <row r="92" spans="1:33" ht="20.100000000000001" customHeight="1" x14ac:dyDescent="0.3">
      <c r="A92" s="1"/>
      <c r="B92" s="253"/>
      <c r="C92" s="246"/>
      <c r="D92" s="247"/>
      <c r="E92" s="260"/>
      <c r="F92" s="267"/>
      <c r="G92" s="268"/>
      <c r="H92" s="253"/>
      <c r="I92" s="246"/>
      <c r="J92" s="247"/>
      <c r="K92" s="260"/>
      <c r="L92" s="267"/>
      <c r="M92" s="268"/>
      <c r="N92" s="283"/>
      <c r="O92" s="284"/>
      <c r="P92" s="285"/>
      <c r="Q92" s="241" t="str">
        <f>IFERROR(VLOOKUP(O92,BORCALACAK!$B$5:$AD$54,8,0),"")</f>
        <v/>
      </c>
      <c r="R92" s="290"/>
      <c r="S92" s="291"/>
      <c r="T92" s="292"/>
      <c r="U92" s="293" t="str">
        <f>IFERROR(VLOOKUP(S92,BORCALACAK!$B$61:$AD$110,8,0),"")</f>
        <v/>
      </c>
      <c r="V92" s="1"/>
      <c r="W92" s="1"/>
      <c r="X92" s="1"/>
      <c r="Y92" s="1"/>
      <c r="Z92" s="1"/>
      <c r="AA92" s="1"/>
      <c r="AB92" s="1"/>
      <c r="AC92" s="1"/>
      <c r="AD92" s="1"/>
      <c r="AE92" s="1"/>
      <c r="AF92" s="1"/>
      <c r="AG92" s="1"/>
    </row>
    <row r="93" spans="1:33" ht="20.100000000000001" customHeight="1" x14ac:dyDescent="0.3">
      <c r="A93" s="1"/>
      <c r="B93" s="272"/>
      <c r="C93" s="248"/>
      <c r="D93" s="249"/>
      <c r="E93" s="263"/>
      <c r="F93" s="270"/>
      <c r="G93" s="271"/>
      <c r="H93" s="272"/>
      <c r="I93" s="248"/>
      <c r="J93" s="249"/>
      <c r="K93" s="263"/>
      <c r="L93" s="270"/>
      <c r="M93" s="271"/>
      <c r="N93" s="286"/>
      <c r="O93" s="287"/>
      <c r="P93" s="288"/>
      <c r="Q93" s="289" t="str">
        <f>IFERROR(VLOOKUP(O93,BORCALACAK!$B$5:$AD$54,8,0),"")</f>
        <v/>
      </c>
      <c r="R93" s="294"/>
      <c r="S93" s="295"/>
      <c r="T93" s="296"/>
      <c r="U93" s="297" t="str">
        <f>IFERROR(VLOOKUP(S93,BORCALACAK!$B$61:$AD$110,8,0),"")</f>
        <v/>
      </c>
      <c r="V93" s="1"/>
      <c r="W93" s="1"/>
      <c r="X93" s="1"/>
      <c r="Y93" s="1"/>
      <c r="Z93" s="1"/>
      <c r="AA93" s="1"/>
      <c r="AB93" s="1"/>
      <c r="AC93" s="1"/>
      <c r="AD93" s="1"/>
      <c r="AE93" s="1"/>
      <c r="AF93" s="1"/>
      <c r="AG93" s="1"/>
    </row>
    <row r="94" spans="1:33" ht="20.100000000000001" customHeight="1" x14ac:dyDescent="0.3">
      <c r="A94" s="1"/>
      <c r="B94" s="253"/>
      <c r="C94" s="246"/>
      <c r="D94" s="247"/>
      <c r="E94" s="260"/>
      <c r="F94" s="267"/>
      <c r="G94" s="268"/>
      <c r="H94" s="253"/>
      <c r="I94" s="246"/>
      <c r="J94" s="247"/>
      <c r="K94" s="260"/>
      <c r="L94" s="267"/>
      <c r="M94" s="268"/>
      <c r="N94" s="283"/>
      <c r="O94" s="284"/>
      <c r="P94" s="285"/>
      <c r="Q94" s="241" t="str">
        <f>IFERROR(VLOOKUP(O94,BORCALACAK!$B$5:$AD$54,8,0),"")</f>
        <v/>
      </c>
      <c r="R94" s="290"/>
      <c r="S94" s="291"/>
      <c r="T94" s="292"/>
      <c r="U94" s="293" t="str">
        <f>IFERROR(VLOOKUP(S94,BORCALACAK!$B$61:$AD$110,8,0),"")</f>
        <v/>
      </c>
      <c r="V94" s="1"/>
      <c r="W94" s="1"/>
      <c r="X94" s="1"/>
      <c r="Y94" s="1"/>
      <c r="Z94" s="1"/>
      <c r="AA94" s="1"/>
      <c r="AB94" s="1"/>
      <c r="AC94" s="1"/>
      <c r="AD94" s="1"/>
      <c r="AE94" s="1"/>
      <c r="AF94" s="1"/>
      <c r="AG94" s="1"/>
    </row>
    <row r="95" spans="1:33" ht="20.100000000000001" customHeight="1" x14ac:dyDescent="0.3">
      <c r="A95" s="1"/>
      <c r="B95" s="272"/>
      <c r="C95" s="248"/>
      <c r="D95" s="249"/>
      <c r="E95" s="263"/>
      <c r="F95" s="270"/>
      <c r="G95" s="271"/>
      <c r="H95" s="272"/>
      <c r="I95" s="248"/>
      <c r="J95" s="249"/>
      <c r="K95" s="263"/>
      <c r="L95" s="270"/>
      <c r="M95" s="271"/>
      <c r="N95" s="286"/>
      <c r="O95" s="287"/>
      <c r="P95" s="288"/>
      <c r="Q95" s="289" t="str">
        <f>IFERROR(VLOOKUP(O95,BORCALACAK!$B$5:$AD$54,8,0),"")</f>
        <v/>
      </c>
      <c r="R95" s="294"/>
      <c r="S95" s="295"/>
      <c r="T95" s="296"/>
      <c r="U95" s="297" t="str">
        <f>IFERROR(VLOOKUP(S95,BORCALACAK!$B$61:$AD$110,8,0),"")</f>
        <v/>
      </c>
      <c r="V95" s="1"/>
      <c r="W95" s="1"/>
      <c r="X95" s="1"/>
      <c r="Y95" s="1"/>
      <c r="Z95" s="1"/>
      <c r="AA95" s="1"/>
      <c r="AB95" s="1"/>
      <c r="AC95" s="1"/>
      <c r="AD95" s="1"/>
      <c r="AE95" s="1"/>
      <c r="AF95" s="1"/>
      <c r="AG95" s="1"/>
    </row>
    <row r="96" spans="1:33" ht="20.100000000000001" customHeight="1" x14ac:dyDescent="0.3">
      <c r="A96" s="1"/>
      <c r="B96" s="253"/>
      <c r="C96" s="246"/>
      <c r="D96" s="247"/>
      <c r="E96" s="260"/>
      <c r="F96" s="267"/>
      <c r="G96" s="268"/>
      <c r="H96" s="253"/>
      <c r="I96" s="246"/>
      <c r="J96" s="247"/>
      <c r="K96" s="260"/>
      <c r="L96" s="267"/>
      <c r="M96" s="268"/>
      <c r="N96" s="283"/>
      <c r="O96" s="284"/>
      <c r="P96" s="285"/>
      <c r="Q96" s="241" t="str">
        <f>IFERROR(VLOOKUP(O96,BORCALACAK!$B$5:$AD$54,8,0),"")</f>
        <v/>
      </c>
      <c r="R96" s="290"/>
      <c r="S96" s="291"/>
      <c r="T96" s="292"/>
      <c r="U96" s="293" t="str">
        <f>IFERROR(VLOOKUP(S96,BORCALACAK!$B$61:$AD$110,8,0),"")</f>
        <v/>
      </c>
      <c r="V96" s="1"/>
      <c r="W96" s="1"/>
      <c r="X96" s="1"/>
      <c r="Y96" s="1"/>
      <c r="Z96" s="1"/>
      <c r="AA96" s="1"/>
      <c r="AB96" s="1"/>
      <c r="AC96" s="1"/>
      <c r="AD96" s="1"/>
      <c r="AE96" s="1"/>
      <c r="AF96" s="1"/>
      <c r="AG96" s="1"/>
    </row>
    <row r="97" spans="1:33" ht="20.100000000000001" customHeight="1" x14ac:dyDescent="0.3">
      <c r="A97" s="1"/>
      <c r="B97" s="272"/>
      <c r="C97" s="248"/>
      <c r="D97" s="249"/>
      <c r="E97" s="263"/>
      <c r="F97" s="270"/>
      <c r="G97" s="271"/>
      <c r="H97" s="272"/>
      <c r="I97" s="248"/>
      <c r="J97" s="249"/>
      <c r="K97" s="263"/>
      <c r="L97" s="270"/>
      <c r="M97" s="271"/>
      <c r="N97" s="286"/>
      <c r="O97" s="287"/>
      <c r="P97" s="288"/>
      <c r="Q97" s="289" t="str">
        <f>IFERROR(VLOOKUP(O97,BORCALACAK!$B$5:$AD$54,8,0),"")</f>
        <v/>
      </c>
      <c r="R97" s="294"/>
      <c r="S97" s="295"/>
      <c r="T97" s="296"/>
      <c r="U97" s="297" t="str">
        <f>IFERROR(VLOOKUP(S97,BORCALACAK!$B$61:$AD$110,8,0),"")</f>
        <v/>
      </c>
      <c r="V97" s="1"/>
      <c r="W97" s="1"/>
      <c r="X97" s="1"/>
      <c r="Y97" s="1"/>
      <c r="Z97" s="1"/>
      <c r="AA97" s="1"/>
      <c r="AB97" s="1"/>
      <c r="AC97" s="1"/>
      <c r="AD97" s="1"/>
      <c r="AE97" s="1"/>
      <c r="AF97" s="1"/>
      <c r="AG97" s="1"/>
    </row>
    <row r="98" spans="1:33" ht="20.100000000000001" customHeight="1" x14ac:dyDescent="0.3">
      <c r="A98" s="1"/>
      <c r="B98" s="253"/>
      <c r="C98" s="246"/>
      <c r="D98" s="247"/>
      <c r="E98" s="260"/>
      <c r="F98" s="267"/>
      <c r="G98" s="268"/>
      <c r="H98" s="253"/>
      <c r="I98" s="246"/>
      <c r="J98" s="247"/>
      <c r="K98" s="260"/>
      <c r="L98" s="267"/>
      <c r="M98" s="268"/>
      <c r="N98" s="283"/>
      <c r="O98" s="284"/>
      <c r="P98" s="285"/>
      <c r="Q98" s="241" t="str">
        <f>IFERROR(VLOOKUP(O98,BORCALACAK!$B$5:$AD$54,8,0),"")</f>
        <v/>
      </c>
      <c r="R98" s="290"/>
      <c r="S98" s="291"/>
      <c r="T98" s="292"/>
      <c r="U98" s="293" t="str">
        <f>IFERROR(VLOOKUP(S98,BORCALACAK!$B$61:$AD$110,8,0),"")</f>
        <v/>
      </c>
      <c r="V98" s="1"/>
      <c r="W98" s="1"/>
      <c r="X98" s="1"/>
      <c r="Y98" s="1"/>
      <c r="Z98" s="1"/>
      <c r="AA98" s="1"/>
      <c r="AB98" s="1"/>
      <c r="AC98" s="1"/>
      <c r="AD98" s="1"/>
      <c r="AE98" s="1"/>
      <c r="AF98" s="1"/>
      <c r="AG98" s="1"/>
    </row>
    <row r="99" spans="1:33" ht="20.100000000000001" customHeight="1" x14ac:dyDescent="0.3">
      <c r="A99" s="1"/>
      <c r="B99" s="272"/>
      <c r="C99" s="248"/>
      <c r="D99" s="249"/>
      <c r="E99" s="263"/>
      <c r="F99" s="270"/>
      <c r="G99" s="271"/>
      <c r="H99" s="272"/>
      <c r="I99" s="248"/>
      <c r="J99" s="249"/>
      <c r="K99" s="263"/>
      <c r="L99" s="270"/>
      <c r="M99" s="271"/>
      <c r="N99" s="286"/>
      <c r="O99" s="287"/>
      <c r="P99" s="288"/>
      <c r="Q99" s="289" t="str">
        <f>IFERROR(VLOOKUP(O99,BORCALACAK!$B$5:$AD$54,8,0),"")</f>
        <v/>
      </c>
      <c r="R99" s="294"/>
      <c r="S99" s="295"/>
      <c r="T99" s="296"/>
      <c r="U99" s="297" t="str">
        <f>IFERROR(VLOOKUP(S99,BORCALACAK!$B$61:$AD$110,8,0),"")</f>
        <v/>
      </c>
      <c r="V99" s="1"/>
      <c r="W99" s="1"/>
      <c r="X99" s="1"/>
      <c r="Y99" s="1"/>
      <c r="Z99" s="1"/>
      <c r="AA99" s="1"/>
      <c r="AB99" s="1"/>
      <c r="AC99" s="1"/>
      <c r="AD99" s="1"/>
      <c r="AE99" s="1"/>
      <c r="AF99" s="1"/>
      <c r="AG99" s="1"/>
    </row>
    <row r="100" spans="1:33" ht="20.100000000000001" customHeight="1" x14ac:dyDescent="0.3">
      <c r="A100" s="1"/>
      <c r="B100" s="253"/>
      <c r="C100" s="246"/>
      <c r="D100" s="247"/>
      <c r="E100" s="260"/>
      <c r="F100" s="267"/>
      <c r="G100" s="268"/>
      <c r="H100" s="253"/>
      <c r="I100" s="246"/>
      <c r="J100" s="247"/>
      <c r="K100" s="260"/>
      <c r="L100" s="267"/>
      <c r="M100" s="268"/>
      <c r="N100" s="283"/>
      <c r="O100" s="284"/>
      <c r="P100" s="285"/>
      <c r="Q100" s="241" t="str">
        <f>IFERROR(VLOOKUP(O100,BORCALACAK!$B$5:$AD$54,8,0),"")</f>
        <v/>
      </c>
      <c r="R100" s="290"/>
      <c r="S100" s="291"/>
      <c r="T100" s="292"/>
      <c r="U100" s="293" t="str">
        <f>IFERROR(VLOOKUP(S100,BORCALACAK!$B$61:$AD$110,8,0),"")</f>
        <v/>
      </c>
      <c r="V100" s="1"/>
      <c r="W100" s="1"/>
      <c r="X100" s="1"/>
      <c r="Y100" s="1"/>
      <c r="Z100" s="1"/>
      <c r="AA100" s="1"/>
      <c r="AB100" s="1"/>
      <c r="AC100" s="1"/>
      <c r="AD100" s="1"/>
      <c r="AE100" s="1"/>
      <c r="AF100" s="1"/>
      <c r="AG100" s="1"/>
    </row>
    <row r="101" spans="1:33" ht="20.100000000000001" customHeight="1" x14ac:dyDescent="0.3">
      <c r="A101" s="1"/>
      <c r="B101" s="272"/>
      <c r="C101" s="248"/>
      <c r="D101" s="249"/>
      <c r="E101" s="263"/>
      <c r="F101" s="270"/>
      <c r="G101" s="271"/>
      <c r="H101" s="272"/>
      <c r="I101" s="248"/>
      <c r="J101" s="249"/>
      <c r="K101" s="263"/>
      <c r="L101" s="270"/>
      <c r="M101" s="271"/>
      <c r="N101" s="286"/>
      <c r="O101" s="287"/>
      <c r="P101" s="288"/>
      <c r="Q101" s="289" t="str">
        <f>IFERROR(VLOOKUP(O101,BORCALACAK!$B$5:$AD$54,8,0),"")</f>
        <v/>
      </c>
      <c r="R101" s="294"/>
      <c r="S101" s="295"/>
      <c r="T101" s="296"/>
      <c r="U101" s="297" t="str">
        <f>IFERROR(VLOOKUP(S101,BORCALACAK!$B$61:$AD$110,8,0),"")</f>
        <v/>
      </c>
      <c r="V101" s="1"/>
      <c r="W101" s="1"/>
      <c r="X101" s="1"/>
      <c r="Y101" s="1"/>
      <c r="Z101" s="1"/>
      <c r="AA101" s="1"/>
      <c r="AB101" s="1"/>
      <c r="AC101" s="1"/>
      <c r="AD101" s="1"/>
      <c r="AE101" s="1"/>
      <c r="AF101" s="1"/>
      <c r="AG101" s="1"/>
    </row>
    <row r="102" spans="1:33" ht="20.100000000000001" customHeight="1" x14ac:dyDescent="0.3">
      <c r="A102" s="1"/>
      <c r="B102" s="253"/>
      <c r="C102" s="246"/>
      <c r="D102" s="247"/>
      <c r="E102" s="260"/>
      <c r="F102" s="267"/>
      <c r="G102" s="268"/>
      <c r="H102" s="253"/>
      <c r="I102" s="246"/>
      <c r="J102" s="247"/>
      <c r="K102" s="260"/>
      <c r="L102" s="267"/>
      <c r="M102" s="268"/>
      <c r="N102" s="283"/>
      <c r="O102" s="284"/>
      <c r="P102" s="285"/>
      <c r="Q102" s="241" t="str">
        <f>IFERROR(VLOOKUP(O102,BORCALACAK!$B$5:$AD$54,8,0),"")</f>
        <v/>
      </c>
      <c r="R102" s="290"/>
      <c r="S102" s="291"/>
      <c r="T102" s="292"/>
      <c r="U102" s="293" t="str">
        <f>IFERROR(VLOOKUP(S102,BORCALACAK!$B$61:$AD$110,8,0),"")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8" t="s">
        <v>57</v>
      </c>
    </row>
  </sheetData>
  <sheetProtection algorithmName="SHA-512" hashValue="upnIHdgLH725QSuFqDAtzUc2icTtR3FyfMqbTe2vbRPbVnfRsHr2eZBC7elnkXk5RAo8Lf/sMbE0IailG82dqA==" saltValue="3tXzV08ovbw1APB724EvWA==" spinCount="100000" sheet="1" formatCells="0" formatColumns="0" formatRows="0" insertColumns="0" insertRows="0" insertHyperlinks="0" deleteColumns="0" deleteRows="0"/>
  <dataConsolidate/>
  <mergeCells count="30">
    <mergeCell ref="N6:Q6"/>
    <mergeCell ref="R6:U6"/>
    <mergeCell ref="B6:D6"/>
    <mergeCell ref="E6:G6"/>
    <mergeCell ref="H6:J6"/>
    <mergeCell ref="K6:M6"/>
    <mergeCell ref="H2:J2"/>
    <mergeCell ref="K2:M2"/>
    <mergeCell ref="N5:O5"/>
    <mergeCell ref="P5:Q5"/>
    <mergeCell ref="H3:I5"/>
    <mergeCell ref="J3:J5"/>
    <mergeCell ref="K3:L5"/>
    <mergeCell ref="M3:M5"/>
    <mergeCell ref="N2:O3"/>
    <mergeCell ref="P2:Q3"/>
    <mergeCell ref="N4:O4"/>
    <mergeCell ref="P4:Q4"/>
    <mergeCell ref="R1:U1"/>
    <mergeCell ref="B1:C1"/>
    <mergeCell ref="D1:F1"/>
    <mergeCell ref="H1:I1"/>
    <mergeCell ref="J1:L1"/>
    <mergeCell ref="N1:Q1"/>
    <mergeCell ref="B2:D2"/>
    <mergeCell ref="E2:G2"/>
    <mergeCell ref="B3:C5"/>
    <mergeCell ref="D3:D5"/>
    <mergeCell ref="E3:F5"/>
    <mergeCell ref="G3:G5"/>
  </mergeCells>
  <conditionalFormatting sqref="N2">
    <cfRule type="containsText" dxfId="98" priority="1" operator="containsText" text="ZARAR">
      <formula>NOT(ISERROR(SEARCH("ZARAR",N2)))</formula>
    </cfRule>
    <cfRule type="cellIs" dxfId="97" priority="2" operator="between">
      <formula>"KAR"</formula>
      <formula>"ZARAR"</formula>
    </cfRule>
    <cfRule type="containsText" dxfId="96" priority="3" operator="containsText" text="KAR">
      <formula>NOT(ISERROR(SEARCH("KAR",N2)))</formula>
    </cfRule>
    <cfRule type="containsText" dxfId="95" priority="4" operator="containsText" text="ZARAR">
      <formula>NOT(ISERROR(SEARCH("ZARAR",N2)))</formula>
    </cfRule>
    <cfRule type="cellIs" dxfId="94" priority="5" operator="between">
      <formula>"KAR"</formula>
      <formula>"ZARAR"</formula>
    </cfRule>
    <cfRule type="containsText" dxfId="93" priority="6" operator="containsText" text="KAR">
      <formula>NOT(ISERROR(SEARCH("KAR",N2)))</formula>
    </cfRule>
    <cfRule type="cellIs" dxfId="92" priority="11" operator="between">
      <formula>"KAR"</formula>
      <formula>"ZARAR"</formula>
    </cfRule>
    <cfRule type="containsText" dxfId="91" priority="12" operator="containsText" text="KAR">
      <formula>NOT(ISERROR(SEARCH("KAR",N2)))</formula>
    </cfRule>
    <cfRule type="containsText" dxfId="90" priority="13" operator="containsText" text="ZARAR">
      <formula>NOT(ISERROR(SEARCH("ZARAR",N2)))</formula>
    </cfRule>
  </conditionalFormatting>
  <dataValidations xWindow="1376" yWindow="600" count="11">
    <dataValidation type="list" sqref="L8:L102" xr:uid="{D05E56C3-83E9-4BF2-AF3B-B4D7FE79D508}">
      <formula1>giderkategorileri2</formula1>
    </dataValidation>
    <dataValidation type="list" sqref="I8:I102" xr:uid="{28466070-8897-4263-8240-CC44397F9849}">
      <formula1>gelirkategorileri2</formula1>
    </dataValidation>
    <dataValidation type="list" allowBlank="1" showInputMessage="1" showErrorMessage="1" sqref="K8:K102 N8:N102 H8:H102 B8:B102 E8:E102 R8:R102" xr:uid="{539C6A32-F6B4-43D6-A793-4AD3A684CB01}">
      <formula1>SUBAT</formula1>
    </dataValidation>
    <dataValidation type="list" sqref="C8:C102" xr:uid="{F0A8307D-A92C-47FE-8D47-FBE871E9137B}">
      <formula1>gelirkategorileri1</formula1>
    </dataValidation>
    <dataValidation type="list" sqref="F8:F102" xr:uid="{950F93A1-75FC-45B0-B73F-8C7804F79576}">
      <formula1>giderkategorileri1</formula1>
    </dataValidation>
    <dataValidation type="list" showInput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A3484895-E6A2-48BC-9631-5FBCE02ADB58}">
      <formula1>borcisimleri</formula1>
    </dataValidation>
    <dataValidation type="list" showInputMessage="1" sqref="O9 O11 O13 O15 O17 O19 O21 O23 O25 O27 O29 O31 O33 O35 O37 O39 O41 O43 O45 O47 O49 O51 O53 O55 O57 O59 O61 O63 O65 O67 O69 O71 O73 O75 O77 O79 O81 O83 O85 O87 O89 O91 O93 O95 O97 O99 O101" xr:uid="{F28FC812-3F24-4CAC-96D2-2AC89F695EA1}">
      <formula1>borcisimleri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09F00BCB-545C-4C75-9D6D-A46F60DF8C4B}">
      <formula1>alacakisimleri</formula1>
    </dataValidation>
    <dataValidation type="list" showInputMessage="1" sqref="S9 S11 S13 S15 S17 S19 S21 S23 S25 S27 S29 S31 S33 S35 S37 S39 S41 S43 S45 S47 S49 S51 S53 S55 S57 S59 S61 S63 S65 S67 S69 S71 S73 S75 S77 S79 S81 S83 S85 S87 S89 S91 S93 S95 S97 S99 S101" xr:uid="{77880A22-3442-41EF-8F13-F160C905AF12}">
      <formula1>alacakisimleri</formula1>
    </dataValidation>
    <dataValidation type="list"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10 O12 O14 O16 O18 O20 O22 O24 O26 O28 O30 O32 O34 O36 O38 O40 O42 O44 O46 O48 O50 O52 O54 O56 O58 O60 O62 O64 O66 O68 O70 O72 O74 O76 O78 O80 O82 O84 O86 O88 O90 O92 O94 O96 O98 O100 O102" xr:uid="{2A38BE7E-1D1F-41F9-8889-1E94023C831D}">
      <formula1>borcisimleri</formula1>
    </dataValidation>
    <dataValidation type="list" prompt="Alacak adı girerken açılır listeden seçiniz. Açılır listedeki isimleri AYARLAR sayfasından düzenleyebilirsiniz. Silme işlemi yaparken &quot;Kalan&quot; sütununa dokunmayınız. Bu işlem &quot;Kalan&quot; sütunundaki formüllein silinmesine neden olabilir." sqref="S10 S12 S14 S16 S18 S20 S22 S24 S26 S28 S30 S32 S34 S36 S38 S40 S42 S44 S46 S48 S50 S52 S54 S56 S58 S60 S62 S64 S66 S68 S70 S72 S74 S76 S78 S80 S82 S84 S86 S88 S90 S92 S94 S96 S98 S100 S102" xr:uid="{F8B9F15E-75FD-4324-A8EA-0CE3CAA1941F}">
      <formula1>alacakisimleri</formula1>
    </dataValidation>
  </dataValidations>
  <pageMargins left="0.7" right="0.7" top="0.75" bottom="0.75" header="0.3" footer="0.3"/>
  <pageSetup paperSize="9"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3843-1441-41AA-A53A-104A55CB0FF8}">
  <sheetPr codeName="Sayfa7">
    <tabColor rgb="FF92D050"/>
  </sheetPr>
  <dimension ref="A1:AG188"/>
  <sheetViews>
    <sheetView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27</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BORCALACAK!K55</f>
        <v>0</v>
      </c>
      <c r="T3" s="26" t="str">
        <f>AYARLAR!S9</f>
        <v>Bu Ay Kalan Alacak</v>
      </c>
      <c r="U3" s="27">
        <f>BORCALACAK!K111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ŞUBAT!P5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22">
        <f>(P2+P4)</f>
        <v>0</v>
      </c>
      <c r="Q5" s="522"/>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27" t="str">
        <f>AYARLAR!S12</f>
        <v>ALACAK VERİLERİ</v>
      </c>
      <c r="S6" s="527"/>
      <c r="T6" s="527"/>
      <c r="U6" s="527"/>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45"/>
      <c r="C8" s="246"/>
      <c r="D8" s="247"/>
      <c r="E8" s="266"/>
      <c r="F8" s="267"/>
      <c r="G8" s="268"/>
      <c r="H8" s="245"/>
      <c r="I8" s="246"/>
      <c r="J8" s="247"/>
      <c r="K8" s="266"/>
      <c r="L8" s="267"/>
      <c r="M8" s="268"/>
      <c r="N8" s="283"/>
      <c r="O8" s="284"/>
      <c r="P8" s="285"/>
      <c r="Q8" s="241" t="str">
        <f>IFERROR(VLOOKUP(O8,BORCALACAK!$B$5:$AD$54,10,0),"")</f>
        <v/>
      </c>
      <c r="R8" s="290"/>
      <c r="S8" s="291"/>
      <c r="T8" s="292"/>
      <c r="U8" s="293" t="str">
        <f>IFERROR(VLOOKUP(S8,BORCALACAK!$B$61:$AD$110,10,0),"")</f>
        <v/>
      </c>
      <c r="V8" s="1"/>
      <c r="W8" s="1"/>
      <c r="X8" s="1"/>
      <c r="Y8" s="1"/>
      <c r="Z8" s="1"/>
      <c r="AA8" s="1"/>
      <c r="AB8" s="1"/>
      <c r="AC8" s="1"/>
      <c r="AD8" s="1"/>
      <c r="AE8" s="1"/>
      <c r="AF8" s="1"/>
      <c r="AG8" s="1"/>
    </row>
    <row r="9" spans="1:33" ht="20.100000000000001" customHeight="1" x14ac:dyDescent="0.3">
      <c r="A9" s="1"/>
      <c r="B9" s="250"/>
      <c r="C9" s="251"/>
      <c r="D9" s="252"/>
      <c r="E9" s="269"/>
      <c r="F9" s="270"/>
      <c r="G9" s="271"/>
      <c r="H9" s="250"/>
      <c r="I9" s="251"/>
      <c r="J9" s="252"/>
      <c r="K9" s="269"/>
      <c r="L9" s="270"/>
      <c r="M9" s="271"/>
      <c r="N9" s="286"/>
      <c r="O9" s="287"/>
      <c r="P9" s="288"/>
      <c r="Q9" s="289" t="str">
        <f>IFERROR(VLOOKUP(O9,BORCALACAK!$B$5:$AD$54,10,0),"")</f>
        <v/>
      </c>
      <c r="R9" s="294"/>
      <c r="S9" s="295"/>
      <c r="T9" s="296"/>
      <c r="U9" s="297" t="str">
        <f>IFERROR(VLOOKUP(S9,BORCALACAK!$B$61:$AD$110,10,0),"")</f>
        <v/>
      </c>
      <c r="V9" s="1"/>
      <c r="W9" s="1"/>
      <c r="X9" s="1"/>
      <c r="Y9" s="1"/>
      <c r="Z9" s="1"/>
      <c r="AA9" s="1"/>
      <c r="AB9" s="1"/>
      <c r="AC9" s="1"/>
      <c r="AD9" s="1"/>
      <c r="AE9" s="1"/>
      <c r="AF9" s="1"/>
      <c r="AG9" s="1"/>
    </row>
    <row r="10" spans="1:33" ht="20.100000000000001" customHeight="1" x14ac:dyDescent="0.3">
      <c r="A10" s="1"/>
      <c r="B10" s="245"/>
      <c r="C10" s="246"/>
      <c r="D10" s="247"/>
      <c r="E10" s="266"/>
      <c r="F10" s="267"/>
      <c r="G10" s="268"/>
      <c r="H10" s="245"/>
      <c r="I10" s="246"/>
      <c r="J10" s="247"/>
      <c r="K10" s="266"/>
      <c r="L10" s="267"/>
      <c r="M10" s="268"/>
      <c r="N10" s="283"/>
      <c r="O10" s="284"/>
      <c r="P10" s="285"/>
      <c r="Q10" s="241" t="str">
        <f>IFERROR(VLOOKUP(O10,BORCALACAK!$B$5:$AD$54,10,0),"")</f>
        <v/>
      </c>
      <c r="R10" s="290"/>
      <c r="S10" s="291"/>
      <c r="T10" s="292"/>
      <c r="U10" s="293" t="str">
        <f>IFERROR(VLOOKUP(S10,BORCALACAK!$B$61:$AD$110,10,0),"")</f>
        <v/>
      </c>
      <c r="V10" s="1"/>
      <c r="W10" s="1"/>
      <c r="X10" s="1"/>
      <c r="Y10" s="1"/>
      <c r="Z10" s="1"/>
      <c r="AA10" s="1"/>
      <c r="AB10" s="1"/>
      <c r="AC10" s="1"/>
      <c r="AD10" s="1"/>
      <c r="AE10" s="1"/>
      <c r="AF10" s="1"/>
      <c r="AG10" s="1"/>
    </row>
    <row r="11" spans="1:33" ht="20.100000000000001" customHeight="1" x14ac:dyDescent="0.3">
      <c r="A11" s="1"/>
      <c r="B11" s="250"/>
      <c r="C11" s="251"/>
      <c r="D11" s="252"/>
      <c r="E11" s="269"/>
      <c r="F11" s="270"/>
      <c r="G11" s="271"/>
      <c r="H11" s="250"/>
      <c r="I11" s="251"/>
      <c r="J11" s="252"/>
      <c r="K11" s="269"/>
      <c r="L11" s="270"/>
      <c r="M11" s="271"/>
      <c r="N11" s="286"/>
      <c r="O11" s="287"/>
      <c r="P11" s="288"/>
      <c r="Q11" s="289" t="str">
        <f>IFERROR(VLOOKUP(O11,BORCALACAK!$B$5:$AD$54,10,0),"")</f>
        <v/>
      </c>
      <c r="R11" s="294"/>
      <c r="S11" s="295"/>
      <c r="T11" s="296"/>
      <c r="U11" s="297" t="str">
        <f>IFERROR(VLOOKUP(S11,BORCALACAK!$B$61:$AD$110,10,0),"")</f>
        <v/>
      </c>
      <c r="V11" s="1"/>
      <c r="W11" s="1"/>
      <c r="X11" s="1"/>
      <c r="Y11" s="1"/>
      <c r="Z11" s="1"/>
      <c r="AA11" s="1"/>
      <c r="AB11" s="1"/>
      <c r="AC11" s="1"/>
      <c r="AD11" s="1"/>
      <c r="AE11" s="1"/>
      <c r="AF11" s="1"/>
      <c r="AG11" s="1"/>
    </row>
    <row r="12" spans="1:33" ht="20.100000000000001" customHeight="1" x14ac:dyDescent="0.3">
      <c r="A12" s="1"/>
      <c r="B12" s="245"/>
      <c r="C12" s="246"/>
      <c r="D12" s="247"/>
      <c r="E12" s="266"/>
      <c r="F12" s="267"/>
      <c r="G12" s="268"/>
      <c r="H12" s="245"/>
      <c r="I12" s="246"/>
      <c r="J12" s="247"/>
      <c r="K12" s="266"/>
      <c r="L12" s="267"/>
      <c r="M12" s="268"/>
      <c r="N12" s="283"/>
      <c r="O12" s="284"/>
      <c r="P12" s="285"/>
      <c r="Q12" s="241" t="str">
        <f>IFERROR(VLOOKUP(O12,BORCALACAK!$B$5:$AD$54,10,0),"")</f>
        <v/>
      </c>
      <c r="R12" s="290"/>
      <c r="S12" s="291"/>
      <c r="T12" s="292"/>
      <c r="U12" s="293" t="str">
        <f>IFERROR(VLOOKUP(S12,BORCALACAK!$B$61:$AD$110,10,0),"")</f>
        <v/>
      </c>
      <c r="V12" s="1"/>
      <c r="W12" s="1"/>
      <c r="X12" s="1"/>
      <c r="Y12" s="1"/>
      <c r="Z12" s="1"/>
      <c r="AA12" s="1"/>
      <c r="AB12" s="1"/>
      <c r="AC12" s="1"/>
      <c r="AD12" s="1"/>
      <c r="AE12" s="1"/>
      <c r="AF12" s="1"/>
      <c r="AG12" s="1"/>
    </row>
    <row r="13" spans="1:33" ht="20.100000000000001" customHeight="1" x14ac:dyDescent="0.3">
      <c r="A13" s="1"/>
      <c r="B13" s="250"/>
      <c r="C13" s="251"/>
      <c r="D13" s="252"/>
      <c r="E13" s="269"/>
      <c r="F13" s="270"/>
      <c r="G13" s="271"/>
      <c r="H13" s="250"/>
      <c r="I13" s="251"/>
      <c r="J13" s="252"/>
      <c r="K13" s="269"/>
      <c r="L13" s="270"/>
      <c r="M13" s="271"/>
      <c r="N13" s="286"/>
      <c r="O13" s="287"/>
      <c r="P13" s="288"/>
      <c r="Q13" s="289" t="str">
        <f>IFERROR(VLOOKUP(O13,BORCALACAK!$B$5:$AD$54,10,0),"")</f>
        <v/>
      </c>
      <c r="R13" s="294"/>
      <c r="S13" s="295"/>
      <c r="T13" s="296"/>
      <c r="U13" s="297" t="str">
        <f>IFERROR(VLOOKUP(S13,BORCALACAK!$B$61:$AD$110,10,0),"")</f>
        <v/>
      </c>
      <c r="V13" s="1"/>
      <c r="W13" s="1"/>
      <c r="X13" s="1"/>
      <c r="Y13" s="1"/>
      <c r="Z13" s="1"/>
      <c r="AA13" s="1"/>
      <c r="AB13" s="1"/>
      <c r="AC13" s="1"/>
      <c r="AD13" s="1"/>
      <c r="AE13" s="1"/>
      <c r="AF13" s="1"/>
      <c r="AG13" s="1"/>
    </row>
    <row r="14" spans="1:33" ht="20.100000000000001" customHeight="1" x14ac:dyDescent="0.3">
      <c r="A14" s="1"/>
      <c r="B14" s="245"/>
      <c r="C14" s="246"/>
      <c r="D14" s="247"/>
      <c r="E14" s="266"/>
      <c r="F14" s="267"/>
      <c r="G14" s="268"/>
      <c r="H14" s="245"/>
      <c r="I14" s="246"/>
      <c r="J14" s="247"/>
      <c r="K14" s="266"/>
      <c r="L14" s="267"/>
      <c r="M14" s="268"/>
      <c r="N14" s="283"/>
      <c r="O14" s="284"/>
      <c r="P14" s="285"/>
      <c r="Q14" s="241" t="str">
        <f>IFERROR(VLOOKUP(O14,BORCALACAK!$B$5:$AD$54,10,0),"")</f>
        <v/>
      </c>
      <c r="R14" s="290"/>
      <c r="S14" s="291"/>
      <c r="T14" s="292"/>
      <c r="U14" s="293" t="str">
        <f>IFERROR(VLOOKUP(S14,BORCALACAK!$B$61:$AD$110,10,0),"")</f>
        <v/>
      </c>
      <c r="V14" s="1"/>
      <c r="W14" s="1"/>
      <c r="X14" s="1"/>
      <c r="Y14" s="1"/>
      <c r="Z14" s="1"/>
      <c r="AA14" s="1"/>
      <c r="AB14" s="1"/>
      <c r="AC14" s="1"/>
      <c r="AD14" s="1"/>
      <c r="AE14" s="1"/>
      <c r="AF14" s="1"/>
      <c r="AG14" s="1"/>
    </row>
    <row r="15" spans="1:33" ht="20.100000000000001" customHeight="1" x14ac:dyDescent="0.3">
      <c r="A15" s="1"/>
      <c r="B15" s="250"/>
      <c r="C15" s="251"/>
      <c r="D15" s="252"/>
      <c r="E15" s="269"/>
      <c r="F15" s="270"/>
      <c r="G15" s="271"/>
      <c r="H15" s="250"/>
      <c r="I15" s="251"/>
      <c r="J15" s="252"/>
      <c r="K15" s="269"/>
      <c r="L15" s="270"/>
      <c r="M15" s="271"/>
      <c r="N15" s="286"/>
      <c r="O15" s="287"/>
      <c r="P15" s="288"/>
      <c r="Q15" s="289" t="str">
        <f>IFERROR(VLOOKUP(O15,BORCALACAK!$B$5:$AD$54,10,0),"")</f>
        <v/>
      </c>
      <c r="R15" s="294"/>
      <c r="S15" s="295"/>
      <c r="T15" s="296"/>
      <c r="U15" s="297" t="str">
        <f>IFERROR(VLOOKUP(S15,BORCALACAK!$B$61:$AD$110,10,0),"")</f>
        <v/>
      </c>
      <c r="V15" s="1"/>
      <c r="W15" s="1"/>
      <c r="X15" s="1"/>
      <c r="Y15" s="1"/>
      <c r="Z15" s="1"/>
      <c r="AA15" s="1"/>
      <c r="AB15" s="1"/>
      <c r="AC15" s="1"/>
      <c r="AD15" s="1"/>
      <c r="AE15" s="1"/>
      <c r="AF15" s="1"/>
      <c r="AG15" s="1"/>
    </row>
    <row r="16" spans="1:33" ht="20.100000000000001" customHeight="1" x14ac:dyDescent="0.3">
      <c r="A16" s="1"/>
      <c r="B16" s="245"/>
      <c r="C16" s="246"/>
      <c r="D16" s="247"/>
      <c r="E16" s="266"/>
      <c r="F16" s="267"/>
      <c r="G16" s="268"/>
      <c r="H16" s="245"/>
      <c r="I16" s="246"/>
      <c r="J16" s="247"/>
      <c r="K16" s="266"/>
      <c r="L16" s="267"/>
      <c r="M16" s="268"/>
      <c r="N16" s="283"/>
      <c r="O16" s="284"/>
      <c r="P16" s="285"/>
      <c r="Q16" s="241" t="str">
        <f>IFERROR(VLOOKUP(O16,BORCALACAK!$B$5:$AD$54,10,0),"")</f>
        <v/>
      </c>
      <c r="R16" s="290"/>
      <c r="S16" s="291"/>
      <c r="T16" s="292"/>
      <c r="U16" s="293" t="str">
        <f>IFERROR(VLOOKUP(S16,BORCALACAK!$B$61:$AD$110,10,0),"")</f>
        <v/>
      </c>
      <c r="V16" s="1"/>
      <c r="W16" s="1"/>
      <c r="X16" s="1"/>
      <c r="Y16" s="1"/>
      <c r="Z16" s="1"/>
      <c r="AA16" s="1"/>
      <c r="AB16" s="1"/>
      <c r="AC16" s="1"/>
      <c r="AD16" s="1"/>
      <c r="AE16" s="1"/>
      <c r="AF16" s="1"/>
      <c r="AG16" s="1"/>
    </row>
    <row r="17" spans="1:33" ht="20.100000000000001" customHeight="1" x14ac:dyDescent="0.3">
      <c r="A17" s="1"/>
      <c r="B17" s="250"/>
      <c r="C17" s="251"/>
      <c r="D17" s="252"/>
      <c r="E17" s="269"/>
      <c r="F17" s="270"/>
      <c r="G17" s="271"/>
      <c r="H17" s="250"/>
      <c r="I17" s="251"/>
      <c r="J17" s="252"/>
      <c r="K17" s="269"/>
      <c r="L17" s="270"/>
      <c r="M17" s="271"/>
      <c r="N17" s="286"/>
      <c r="O17" s="287"/>
      <c r="P17" s="288"/>
      <c r="Q17" s="289" t="str">
        <f>IFERROR(VLOOKUP(O17,BORCALACAK!$B$5:$AD$54,10,0),"")</f>
        <v/>
      </c>
      <c r="R17" s="294"/>
      <c r="S17" s="295"/>
      <c r="T17" s="296"/>
      <c r="U17" s="297" t="str">
        <f>IFERROR(VLOOKUP(S17,BORCALACAK!$B$61:$AD$110,10,0),"")</f>
        <v/>
      </c>
      <c r="V17" s="1"/>
      <c r="W17" s="1"/>
      <c r="X17" s="1"/>
      <c r="Y17" s="1"/>
      <c r="Z17" s="1"/>
      <c r="AA17" s="1"/>
      <c r="AB17" s="1"/>
      <c r="AC17" s="1"/>
      <c r="AD17" s="1"/>
      <c r="AE17" s="1"/>
      <c r="AF17" s="1"/>
      <c r="AG17" s="1"/>
    </row>
    <row r="18" spans="1:33" ht="20.100000000000001" customHeight="1" x14ac:dyDescent="0.3">
      <c r="A18" s="1"/>
      <c r="B18" s="245"/>
      <c r="C18" s="246"/>
      <c r="D18" s="247"/>
      <c r="E18" s="266"/>
      <c r="F18" s="267"/>
      <c r="G18" s="268"/>
      <c r="H18" s="245"/>
      <c r="I18" s="246"/>
      <c r="J18" s="247"/>
      <c r="K18" s="266"/>
      <c r="L18" s="267"/>
      <c r="M18" s="268"/>
      <c r="N18" s="283"/>
      <c r="O18" s="284"/>
      <c r="P18" s="285"/>
      <c r="Q18" s="241" t="str">
        <f>IFERROR(VLOOKUP(O18,BORCALACAK!$B$5:$AD$54,10,0),"")</f>
        <v/>
      </c>
      <c r="R18" s="290"/>
      <c r="S18" s="291"/>
      <c r="T18" s="292"/>
      <c r="U18" s="293" t="str">
        <f>IFERROR(VLOOKUP(S18,BORCALACAK!$B$61:$AD$110,10,0),"")</f>
        <v/>
      </c>
      <c r="V18" s="1"/>
      <c r="W18" s="1"/>
      <c r="X18" s="1"/>
      <c r="Y18" s="1"/>
      <c r="Z18" s="1"/>
      <c r="AA18" s="1"/>
      <c r="AB18" s="1"/>
      <c r="AC18" s="1"/>
      <c r="AD18" s="1"/>
      <c r="AE18" s="1"/>
      <c r="AF18" s="1"/>
      <c r="AG18" s="1"/>
    </row>
    <row r="19" spans="1:33" ht="20.100000000000001" customHeight="1" x14ac:dyDescent="0.3">
      <c r="A19" s="1"/>
      <c r="B19" s="250"/>
      <c r="C19" s="251"/>
      <c r="D19" s="252"/>
      <c r="E19" s="269"/>
      <c r="F19" s="270"/>
      <c r="G19" s="271"/>
      <c r="H19" s="250"/>
      <c r="I19" s="251"/>
      <c r="J19" s="252"/>
      <c r="K19" s="269"/>
      <c r="L19" s="270"/>
      <c r="M19" s="271"/>
      <c r="N19" s="286"/>
      <c r="O19" s="287"/>
      <c r="P19" s="288"/>
      <c r="Q19" s="289" t="str">
        <f>IFERROR(VLOOKUP(O19,BORCALACAK!$B$5:$AD$54,10,0),"")</f>
        <v/>
      </c>
      <c r="R19" s="294"/>
      <c r="S19" s="295"/>
      <c r="T19" s="296"/>
      <c r="U19" s="297" t="str">
        <f>IFERROR(VLOOKUP(S19,BORCALACAK!$B$61:$AD$110,10,0),"")</f>
        <v/>
      </c>
      <c r="V19" s="1"/>
      <c r="W19" s="1"/>
      <c r="X19" s="1"/>
      <c r="Y19" s="1"/>
      <c r="Z19" s="1"/>
      <c r="AA19" s="1"/>
      <c r="AB19" s="1"/>
      <c r="AC19" s="1"/>
      <c r="AD19" s="1"/>
      <c r="AE19" s="1"/>
      <c r="AF19" s="1"/>
      <c r="AG19" s="1"/>
    </row>
    <row r="20" spans="1:33" ht="20.100000000000001" customHeight="1" x14ac:dyDescent="0.3">
      <c r="A20" s="1"/>
      <c r="B20" s="245"/>
      <c r="C20" s="246"/>
      <c r="D20" s="247"/>
      <c r="E20" s="266"/>
      <c r="F20" s="267"/>
      <c r="G20" s="268"/>
      <c r="H20" s="245"/>
      <c r="I20" s="246"/>
      <c r="J20" s="247"/>
      <c r="K20" s="266"/>
      <c r="L20" s="267"/>
      <c r="M20" s="268"/>
      <c r="N20" s="283"/>
      <c r="O20" s="284"/>
      <c r="P20" s="285"/>
      <c r="Q20" s="241" t="str">
        <f>IFERROR(VLOOKUP(O20,BORCALACAK!$B$5:$AD$54,10,0),"")</f>
        <v/>
      </c>
      <c r="R20" s="290"/>
      <c r="S20" s="291"/>
      <c r="T20" s="292"/>
      <c r="U20" s="293" t="str">
        <f>IFERROR(VLOOKUP(S20,BORCALACAK!$B$61:$AD$110,10,0),"")</f>
        <v/>
      </c>
      <c r="V20" s="1"/>
      <c r="W20" s="1"/>
      <c r="X20" s="1"/>
      <c r="Y20" s="1"/>
      <c r="Z20" s="1"/>
      <c r="AA20" s="1"/>
      <c r="AB20" s="1"/>
      <c r="AC20" s="1"/>
      <c r="AD20" s="1"/>
      <c r="AE20" s="1"/>
      <c r="AF20" s="1"/>
      <c r="AG20" s="1"/>
    </row>
    <row r="21" spans="1:33" ht="20.100000000000001" customHeight="1" x14ac:dyDescent="0.3">
      <c r="A21" s="1"/>
      <c r="B21" s="250"/>
      <c r="C21" s="251"/>
      <c r="D21" s="252"/>
      <c r="E21" s="269"/>
      <c r="F21" s="270"/>
      <c r="G21" s="271"/>
      <c r="H21" s="250"/>
      <c r="I21" s="251"/>
      <c r="J21" s="252"/>
      <c r="K21" s="269"/>
      <c r="L21" s="270"/>
      <c r="M21" s="271"/>
      <c r="N21" s="286"/>
      <c r="O21" s="287"/>
      <c r="P21" s="288"/>
      <c r="Q21" s="289" t="str">
        <f>IFERROR(VLOOKUP(O21,BORCALACAK!$B$5:$AD$54,10,0),"")</f>
        <v/>
      </c>
      <c r="R21" s="294"/>
      <c r="S21" s="295"/>
      <c r="T21" s="296"/>
      <c r="U21" s="297" t="str">
        <f>IFERROR(VLOOKUP(S21,BORCALACAK!$B$61:$AD$110,10,0),"")</f>
        <v/>
      </c>
      <c r="V21" s="1"/>
      <c r="W21" s="1"/>
      <c r="X21" s="1"/>
      <c r="Y21" s="1"/>
      <c r="Z21" s="1"/>
      <c r="AA21" s="1"/>
      <c r="AB21" s="1"/>
      <c r="AC21" s="1"/>
      <c r="AD21" s="1"/>
      <c r="AE21" s="1"/>
      <c r="AF21" s="1"/>
      <c r="AG21" s="1"/>
    </row>
    <row r="22" spans="1:33" ht="20.100000000000001" customHeight="1" x14ac:dyDescent="0.3">
      <c r="A22" s="1"/>
      <c r="B22" s="245"/>
      <c r="C22" s="246"/>
      <c r="D22" s="247"/>
      <c r="E22" s="266"/>
      <c r="F22" s="267"/>
      <c r="G22" s="268"/>
      <c r="H22" s="245"/>
      <c r="I22" s="246"/>
      <c r="J22" s="247"/>
      <c r="K22" s="266"/>
      <c r="L22" s="267"/>
      <c r="M22" s="268"/>
      <c r="N22" s="283"/>
      <c r="O22" s="284"/>
      <c r="P22" s="285"/>
      <c r="Q22" s="241" t="str">
        <f>IFERROR(VLOOKUP(O22,BORCALACAK!$B$5:$AD$54,10,0),"")</f>
        <v/>
      </c>
      <c r="R22" s="290"/>
      <c r="S22" s="291"/>
      <c r="T22" s="292"/>
      <c r="U22" s="293" t="str">
        <f>IFERROR(VLOOKUP(S22,BORCALACAK!$B$61:$AD$110,10,0),"")</f>
        <v/>
      </c>
      <c r="V22" s="1"/>
      <c r="W22" s="1"/>
      <c r="X22" s="1"/>
      <c r="Y22" s="1"/>
      <c r="Z22" s="1"/>
      <c r="AA22" s="1"/>
      <c r="AB22" s="1"/>
      <c r="AC22" s="1"/>
      <c r="AD22" s="1"/>
      <c r="AE22" s="1"/>
      <c r="AF22" s="1"/>
      <c r="AG22" s="1"/>
    </row>
    <row r="23" spans="1:33" ht="20.100000000000001" customHeight="1" x14ac:dyDescent="0.3">
      <c r="A23" s="1"/>
      <c r="B23" s="250"/>
      <c r="C23" s="251"/>
      <c r="D23" s="252"/>
      <c r="E23" s="269"/>
      <c r="F23" s="270"/>
      <c r="G23" s="271"/>
      <c r="H23" s="250"/>
      <c r="I23" s="251"/>
      <c r="J23" s="252"/>
      <c r="K23" s="269"/>
      <c r="L23" s="270"/>
      <c r="M23" s="271"/>
      <c r="N23" s="286"/>
      <c r="O23" s="287"/>
      <c r="P23" s="288"/>
      <c r="Q23" s="289" t="str">
        <f>IFERROR(VLOOKUP(O23,BORCALACAK!$B$5:$AD$54,10,0),"")</f>
        <v/>
      </c>
      <c r="R23" s="294"/>
      <c r="S23" s="295"/>
      <c r="T23" s="296"/>
      <c r="U23" s="297" t="str">
        <f>IFERROR(VLOOKUP(S23,BORCALACAK!$B$61:$AD$110,10,0),"")</f>
        <v/>
      </c>
      <c r="V23" s="1"/>
      <c r="W23" s="1"/>
      <c r="X23" s="1"/>
      <c r="Y23" s="1"/>
      <c r="Z23" s="1"/>
      <c r="AA23" s="1"/>
      <c r="AB23" s="1"/>
      <c r="AC23" s="1"/>
      <c r="AD23" s="1"/>
      <c r="AE23" s="1"/>
      <c r="AF23" s="1"/>
      <c r="AG23" s="1"/>
    </row>
    <row r="24" spans="1:33" ht="20.100000000000001" customHeight="1" x14ac:dyDescent="0.3">
      <c r="A24" s="1"/>
      <c r="B24" s="245"/>
      <c r="C24" s="246"/>
      <c r="D24" s="247"/>
      <c r="E24" s="266"/>
      <c r="F24" s="267"/>
      <c r="G24" s="268"/>
      <c r="H24" s="245"/>
      <c r="I24" s="246"/>
      <c r="J24" s="247"/>
      <c r="K24" s="266"/>
      <c r="L24" s="267"/>
      <c r="M24" s="268"/>
      <c r="N24" s="283"/>
      <c r="O24" s="284"/>
      <c r="P24" s="285"/>
      <c r="Q24" s="241" t="str">
        <f>IFERROR(VLOOKUP(O24,BORCALACAK!$B$5:$AD$54,10,0),"")</f>
        <v/>
      </c>
      <c r="R24" s="290"/>
      <c r="S24" s="291"/>
      <c r="T24" s="292"/>
      <c r="U24" s="293" t="str">
        <f>IFERROR(VLOOKUP(S24,BORCALACAK!$B$61:$AD$110,10,0),"")</f>
        <v/>
      </c>
      <c r="V24" s="1"/>
      <c r="W24" s="1"/>
      <c r="X24" s="1"/>
      <c r="Y24" s="1"/>
      <c r="Z24" s="1"/>
      <c r="AA24" s="1"/>
      <c r="AB24" s="1"/>
      <c r="AC24" s="1"/>
      <c r="AD24" s="1"/>
      <c r="AE24" s="1"/>
      <c r="AF24" s="1"/>
      <c r="AG24" s="1"/>
    </row>
    <row r="25" spans="1:33" ht="20.100000000000001" customHeight="1" x14ac:dyDescent="0.3">
      <c r="A25" s="1"/>
      <c r="B25" s="250"/>
      <c r="C25" s="251"/>
      <c r="D25" s="252"/>
      <c r="E25" s="269"/>
      <c r="F25" s="270"/>
      <c r="G25" s="271"/>
      <c r="H25" s="250"/>
      <c r="I25" s="251"/>
      <c r="J25" s="252"/>
      <c r="K25" s="269"/>
      <c r="L25" s="270"/>
      <c r="M25" s="271"/>
      <c r="N25" s="286"/>
      <c r="O25" s="287"/>
      <c r="P25" s="288"/>
      <c r="Q25" s="289" t="str">
        <f>IFERROR(VLOOKUP(O25,BORCALACAK!$B$5:$AD$54,10,0),"")</f>
        <v/>
      </c>
      <c r="R25" s="294"/>
      <c r="S25" s="295"/>
      <c r="T25" s="296"/>
      <c r="U25" s="297" t="str">
        <f>IFERROR(VLOOKUP(S25,BORCALACAK!$B$61:$AD$110,10,0),"")</f>
        <v/>
      </c>
      <c r="V25" s="1"/>
      <c r="W25" s="1"/>
      <c r="X25" s="1"/>
      <c r="Y25" s="1"/>
      <c r="Z25" s="1"/>
      <c r="AA25" s="1"/>
      <c r="AB25" s="1"/>
      <c r="AC25" s="1"/>
      <c r="AD25" s="1"/>
      <c r="AE25" s="1"/>
      <c r="AF25" s="1"/>
      <c r="AG25" s="1"/>
    </row>
    <row r="26" spans="1:33" ht="20.100000000000001" customHeight="1" x14ac:dyDescent="0.3">
      <c r="A26" s="1"/>
      <c r="B26" s="245"/>
      <c r="C26" s="246"/>
      <c r="D26" s="247"/>
      <c r="E26" s="266"/>
      <c r="F26" s="267"/>
      <c r="G26" s="268"/>
      <c r="H26" s="245"/>
      <c r="I26" s="246"/>
      <c r="J26" s="247"/>
      <c r="K26" s="266"/>
      <c r="L26" s="267"/>
      <c r="M26" s="268"/>
      <c r="N26" s="283"/>
      <c r="O26" s="284"/>
      <c r="P26" s="285"/>
      <c r="Q26" s="241" t="str">
        <f>IFERROR(VLOOKUP(O26,BORCALACAK!$B$5:$AD$54,10,0),"")</f>
        <v/>
      </c>
      <c r="R26" s="290"/>
      <c r="S26" s="291"/>
      <c r="T26" s="292"/>
      <c r="U26" s="293" t="str">
        <f>IFERROR(VLOOKUP(S26,BORCALACAK!$B$61:$AD$110,10,0),"")</f>
        <v/>
      </c>
      <c r="V26" s="1"/>
      <c r="W26" s="1"/>
      <c r="X26" s="1"/>
      <c r="Y26" s="1"/>
      <c r="Z26" s="1"/>
      <c r="AA26" s="1"/>
      <c r="AB26" s="1"/>
      <c r="AC26" s="1"/>
      <c r="AD26" s="1"/>
      <c r="AE26" s="1"/>
      <c r="AF26" s="1"/>
      <c r="AG26" s="1"/>
    </row>
    <row r="27" spans="1:33" ht="20.100000000000001" customHeight="1" x14ac:dyDescent="0.3">
      <c r="A27" s="1"/>
      <c r="B27" s="250"/>
      <c r="C27" s="251"/>
      <c r="D27" s="252"/>
      <c r="E27" s="269"/>
      <c r="F27" s="270"/>
      <c r="G27" s="271"/>
      <c r="H27" s="250"/>
      <c r="I27" s="251"/>
      <c r="J27" s="252"/>
      <c r="K27" s="269"/>
      <c r="L27" s="270"/>
      <c r="M27" s="271"/>
      <c r="N27" s="286"/>
      <c r="O27" s="287"/>
      <c r="P27" s="288"/>
      <c r="Q27" s="289" t="str">
        <f>IFERROR(VLOOKUP(O27,BORCALACAK!$B$5:$AD$54,10,0),"")</f>
        <v/>
      </c>
      <c r="R27" s="294"/>
      <c r="S27" s="295"/>
      <c r="T27" s="296"/>
      <c r="U27" s="297" t="str">
        <f>IFERROR(VLOOKUP(S27,BORCALACAK!$B$61:$AD$110,10,0),"")</f>
        <v/>
      </c>
      <c r="V27" s="1"/>
      <c r="W27" s="1"/>
      <c r="X27" s="1"/>
      <c r="Y27" s="1"/>
      <c r="Z27" s="1"/>
      <c r="AA27" s="1"/>
      <c r="AB27" s="1"/>
      <c r="AC27" s="1"/>
      <c r="AD27" s="1"/>
      <c r="AE27" s="1"/>
      <c r="AF27" s="1"/>
      <c r="AG27" s="1"/>
    </row>
    <row r="28" spans="1:33" ht="20.100000000000001" customHeight="1" x14ac:dyDescent="0.3">
      <c r="A28" s="1"/>
      <c r="B28" s="245"/>
      <c r="C28" s="246"/>
      <c r="D28" s="247"/>
      <c r="E28" s="266"/>
      <c r="F28" s="267"/>
      <c r="G28" s="268"/>
      <c r="H28" s="245"/>
      <c r="I28" s="246"/>
      <c r="J28" s="247"/>
      <c r="K28" s="266"/>
      <c r="L28" s="267"/>
      <c r="M28" s="268"/>
      <c r="N28" s="283"/>
      <c r="O28" s="284"/>
      <c r="P28" s="285"/>
      <c r="Q28" s="241" t="str">
        <f>IFERROR(VLOOKUP(O28,BORCALACAK!$B$5:$AD$54,10,0),"")</f>
        <v/>
      </c>
      <c r="R28" s="290"/>
      <c r="S28" s="291"/>
      <c r="T28" s="292"/>
      <c r="U28" s="293" t="str">
        <f>IFERROR(VLOOKUP(S28,BORCALACAK!$B$61:$AD$110,10,0),"")</f>
        <v/>
      </c>
      <c r="V28" s="1"/>
      <c r="W28" s="1"/>
      <c r="X28" s="1"/>
      <c r="Y28" s="1"/>
      <c r="Z28" s="1"/>
      <c r="AA28" s="1"/>
      <c r="AB28" s="1"/>
      <c r="AC28" s="1"/>
      <c r="AD28" s="1"/>
      <c r="AE28" s="1"/>
      <c r="AF28" s="1"/>
      <c r="AG28" s="1"/>
    </row>
    <row r="29" spans="1:33" ht="20.100000000000001" customHeight="1" x14ac:dyDescent="0.3">
      <c r="A29" s="1"/>
      <c r="B29" s="250"/>
      <c r="C29" s="251"/>
      <c r="D29" s="252"/>
      <c r="E29" s="269"/>
      <c r="F29" s="270"/>
      <c r="G29" s="271"/>
      <c r="H29" s="250"/>
      <c r="I29" s="251"/>
      <c r="J29" s="252"/>
      <c r="K29" s="269"/>
      <c r="L29" s="270"/>
      <c r="M29" s="271"/>
      <c r="N29" s="286"/>
      <c r="O29" s="287"/>
      <c r="P29" s="288"/>
      <c r="Q29" s="289" t="str">
        <f>IFERROR(VLOOKUP(O29,BORCALACAK!$B$5:$AD$54,10,0),"")</f>
        <v/>
      </c>
      <c r="R29" s="294"/>
      <c r="S29" s="295"/>
      <c r="T29" s="296"/>
      <c r="U29" s="297" t="str">
        <f>IFERROR(VLOOKUP(S29,BORCALACAK!$B$61:$AD$110,10,0),"")</f>
        <v/>
      </c>
      <c r="V29" s="1"/>
      <c r="W29" s="1"/>
      <c r="X29" s="1"/>
      <c r="Y29" s="1"/>
      <c r="Z29" s="1"/>
      <c r="AA29" s="1"/>
      <c r="AB29" s="1"/>
      <c r="AC29" s="1"/>
      <c r="AD29" s="1"/>
      <c r="AE29" s="1"/>
      <c r="AF29" s="1"/>
      <c r="AG29" s="1"/>
    </row>
    <row r="30" spans="1:33" ht="20.100000000000001" customHeight="1" x14ac:dyDescent="0.3">
      <c r="A30" s="1"/>
      <c r="B30" s="245"/>
      <c r="C30" s="246"/>
      <c r="D30" s="247"/>
      <c r="E30" s="266"/>
      <c r="F30" s="267"/>
      <c r="G30" s="268"/>
      <c r="H30" s="245"/>
      <c r="I30" s="246"/>
      <c r="J30" s="247"/>
      <c r="K30" s="266"/>
      <c r="L30" s="267"/>
      <c r="M30" s="268"/>
      <c r="N30" s="283"/>
      <c r="O30" s="284"/>
      <c r="P30" s="285"/>
      <c r="Q30" s="241" t="str">
        <f>IFERROR(VLOOKUP(O30,BORCALACAK!$B$5:$AD$54,10,0),"")</f>
        <v/>
      </c>
      <c r="R30" s="290"/>
      <c r="S30" s="291"/>
      <c r="T30" s="292"/>
      <c r="U30" s="293" t="str">
        <f>IFERROR(VLOOKUP(S30,BORCALACAK!$B$61:$AD$110,10,0),"")</f>
        <v/>
      </c>
      <c r="V30" s="1"/>
      <c r="W30" s="1"/>
      <c r="X30" s="1"/>
      <c r="Y30" s="1"/>
      <c r="Z30" s="1"/>
      <c r="AA30" s="1"/>
      <c r="AB30" s="1"/>
      <c r="AC30" s="1"/>
      <c r="AD30" s="1"/>
      <c r="AE30" s="1"/>
      <c r="AF30" s="1"/>
      <c r="AG30" s="1"/>
    </row>
    <row r="31" spans="1:33" ht="20.100000000000001" customHeight="1" x14ac:dyDescent="0.3">
      <c r="A31" s="1"/>
      <c r="B31" s="250"/>
      <c r="C31" s="251"/>
      <c r="D31" s="252"/>
      <c r="E31" s="269"/>
      <c r="F31" s="270"/>
      <c r="G31" s="271"/>
      <c r="H31" s="250"/>
      <c r="I31" s="251"/>
      <c r="J31" s="252"/>
      <c r="K31" s="269"/>
      <c r="L31" s="270"/>
      <c r="M31" s="271"/>
      <c r="N31" s="286"/>
      <c r="O31" s="287"/>
      <c r="P31" s="288"/>
      <c r="Q31" s="289" t="str">
        <f>IFERROR(VLOOKUP(O31,BORCALACAK!$B$5:$AD$54,10,0),"")</f>
        <v/>
      </c>
      <c r="R31" s="294"/>
      <c r="S31" s="295"/>
      <c r="T31" s="296"/>
      <c r="U31" s="297" t="str">
        <f>IFERROR(VLOOKUP(S31,BORCALACAK!$B$61:$AD$110,10,0),"")</f>
        <v/>
      </c>
      <c r="V31" s="1"/>
      <c r="W31" s="1"/>
      <c r="X31" s="1"/>
      <c r="Y31" s="1"/>
      <c r="Z31" s="1"/>
      <c r="AA31" s="1"/>
      <c r="AB31" s="1"/>
      <c r="AC31" s="1"/>
      <c r="AD31" s="1"/>
      <c r="AE31" s="1"/>
      <c r="AF31" s="1"/>
      <c r="AG31" s="1"/>
    </row>
    <row r="32" spans="1:33" ht="20.100000000000001" customHeight="1" x14ac:dyDescent="0.3">
      <c r="A32" s="1"/>
      <c r="B32" s="245"/>
      <c r="C32" s="246"/>
      <c r="D32" s="247"/>
      <c r="E32" s="266"/>
      <c r="F32" s="267"/>
      <c r="G32" s="268"/>
      <c r="H32" s="245"/>
      <c r="I32" s="246"/>
      <c r="J32" s="247"/>
      <c r="K32" s="266"/>
      <c r="L32" s="267"/>
      <c r="M32" s="268"/>
      <c r="N32" s="283"/>
      <c r="O32" s="284"/>
      <c r="P32" s="285"/>
      <c r="Q32" s="241" t="str">
        <f>IFERROR(VLOOKUP(O32,BORCALACAK!$B$5:$AD$54,10,0),"")</f>
        <v/>
      </c>
      <c r="R32" s="290"/>
      <c r="S32" s="291"/>
      <c r="T32" s="292"/>
      <c r="U32" s="293" t="str">
        <f>IFERROR(VLOOKUP(S32,BORCALACAK!$B$61:$AD$110,10,0),"")</f>
        <v/>
      </c>
      <c r="V32" s="1"/>
      <c r="W32" s="1"/>
      <c r="X32" s="1"/>
      <c r="Y32" s="1"/>
      <c r="Z32" s="1"/>
      <c r="AA32" s="1"/>
      <c r="AB32" s="1"/>
      <c r="AC32" s="1"/>
      <c r="AD32" s="1"/>
      <c r="AE32" s="1"/>
      <c r="AF32" s="1"/>
      <c r="AG32" s="1"/>
    </row>
    <row r="33" spans="1:33" ht="20.100000000000001" customHeight="1" x14ac:dyDescent="0.3">
      <c r="A33" s="1"/>
      <c r="B33" s="250"/>
      <c r="C33" s="251"/>
      <c r="D33" s="252"/>
      <c r="E33" s="269"/>
      <c r="F33" s="270"/>
      <c r="G33" s="271"/>
      <c r="H33" s="250"/>
      <c r="I33" s="251"/>
      <c r="J33" s="252"/>
      <c r="K33" s="269"/>
      <c r="L33" s="270"/>
      <c r="M33" s="271"/>
      <c r="N33" s="286"/>
      <c r="O33" s="287"/>
      <c r="P33" s="288"/>
      <c r="Q33" s="289" t="str">
        <f>IFERROR(VLOOKUP(O33,BORCALACAK!$B$5:$AD$54,10,0),"")</f>
        <v/>
      </c>
      <c r="R33" s="294"/>
      <c r="S33" s="295"/>
      <c r="T33" s="296"/>
      <c r="U33" s="297" t="str">
        <f>IFERROR(VLOOKUP(S33,BORCALACAK!$B$61:$AD$110,10,0),"")</f>
        <v/>
      </c>
      <c r="V33" s="1"/>
      <c r="W33" s="1"/>
      <c r="X33" s="1"/>
      <c r="Y33" s="1"/>
      <c r="Z33" s="1"/>
      <c r="AA33" s="1"/>
      <c r="AB33" s="1"/>
      <c r="AC33" s="1"/>
      <c r="AD33" s="1"/>
      <c r="AE33" s="1"/>
      <c r="AF33" s="1"/>
      <c r="AG33" s="1"/>
    </row>
    <row r="34" spans="1:33" ht="20.100000000000001" customHeight="1" x14ac:dyDescent="0.3">
      <c r="A34" s="1"/>
      <c r="B34" s="245"/>
      <c r="C34" s="246"/>
      <c r="D34" s="247"/>
      <c r="E34" s="266"/>
      <c r="F34" s="267"/>
      <c r="G34" s="268"/>
      <c r="H34" s="245"/>
      <c r="I34" s="246"/>
      <c r="J34" s="247"/>
      <c r="K34" s="266"/>
      <c r="L34" s="267"/>
      <c r="M34" s="268"/>
      <c r="N34" s="283"/>
      <c r="O34" s="284"/>
      <c r="P34" s="285"/>
      <c r="Q34" s="241" t="str">
        <f>IFERROR(VLOOKUP(O34,BORCALACAK!$B$5:$AD$54,10,0),"")</f>
        <v/>
      </c>
      <c r="R34" s="290"/>
      <c r="S34" s="291"/>
      <c r="T34" s="292"/>
      <c r="U34" s="293" t="str">
        <f>IFERROR(VLOOKUP(S34,BORCALACAK!$B$61:$AD$110,10,0),"")</f>
        <v/>
      </c>
      <c r="V34" s="1"/>
      <c r="W34" s="1"/>
      <c r="X34" s="1"/>
      <c r="Y34" s="1"/>
      <c r="Z34" s="1"/>
      <c r="AA34" s="1"/>
      <c r="AB34" s="1"/>
      <c r="AC34" s="1"/>
      <c r="AD34" s="1"/>
      <c r="AE34" s="1"/>
      <c r="AF34" s="1"/>
      <c r="AG34" s="1"/>
    </row>
    <row r="35" spans="1:33" ht="20.100000000000001" customHeight="1" x14ac:dyDescent="0.3">
      <c r="A35" s="1"/>
      <c r="B35" s="250"/>
      <c r="C35" s="251"/>
      <c r="D35" s="252"/>
      <c r="E35" s="269"/>
      <c r="F35" s="270"/>
      <c r="G35" s="271"/>
      <c r="H35" s="250"/>
      <c r="I35" s="251"/>
      <c r="J35" s="252"/>
      <c r="K35" s="269"/>
      <c r="L35" s="270"/>
      <c r="M35" s="271"/>
      <c r="N35" s="286"/>
      <c r="O35" s="287"/>
      <c r="P35" s="288"/>
      <c r="Q35" s="289" t="str">
        <f>IFERROR(VLOOKUP(O35,BORCALACAK!$B$5:$AD$54,10,0),"")</f>
        <v/>
      </c>
      <c r="R35" s="294"/>
      <c r="S35" s="295"/>
      <c r="T35" s="296"/>
      <c r="U35" s="297" t="str">
        <f>IFERROR(VLOOKUP(S35,BORCALACAK!$B$61:$AD$110,10,0),"")</f>
        <v/>
      </c>
      <c r="V35" s="1"/>
      <c r="W35" s="1"/>
      <c r="X35" s="1"/>
      <c r="Y35" s="1"/>
      <c r="Z35" s="1"/>
      <c r="AA35" s="1"/>
      <c r="AB35" s="1"/>
      <c r="AC35" s="1"/>
      <c r="AD35" s="1"/>
      <c r="AE35" s="1"/>
      <c r="AF35" s="1"/>
      <c r="AG35" s="1"/>
    </row>
    <row r="36" spans="1:33" ht="20.100000000000001" customHeight="1" x14ac:dyDescent="0.3">
      <c r="A36" s="1"/>
      <c r="B36" s="245"/>
      <c r="C36" s="246"/>
      <c r="D36" s="247"/>
      <c r="E36" s="266"/>
      <c r="F36" s="267"/>
      <c r="G36" s="268"/>
      <c r="H36" s="245"/>
      <c r="I36" s="246"/>
      <c r="J36" s="247"/>
      <c r="K36" s="266"/>
      <c r="L36" s="267"/>
      <c r="M36" s="268"/>
      <c r="N36" s="283"/>
      <c r="O36" s="284"/>
      <c r="P36" s="285"/>
      <c r="Q36" s="241" t="str">
        <f>IFERROR(VLOOKUP(O36,BORCALACAK!$B$5:$AD$54,10,0),"")</f>
        <v/>
      </c>
      <c r="R36" s="290"/>
      <c r="S36" s="291"/>
      <c r="T36" s="292"/>
      <c r="U36" s="293" t="str">
        <f>IFERROR(VLOOKUP(S36,BORCALACAK!$B$61:$AD$110,10,0),"")</f>
        <v/>
      </c>
      <c r="V36" s="1"/>
      <c r="W36" s="1"/>
      <c r="X36" s="1"/>
      <c r="Y36" s="1"/>
      <c r="Z36" s="1"/>
      <c r="AA36" s="1"/>
      <c r="AB36" s="1"/>
      <c r="AC36" s="1"/>
      <c r="AD36" s="1"/>
      <c r="AE36" s="1"/>
      <c r="AF36" s="1"/>
      <c r="AG36" s="1"/>
    </row>
    <row r="37" spans="1:33" ht="20.100000000000001" customHeight="1" x14ac:dyDescent="0.3">
      <c r="A37" s="1"/>
      <c r="B37" s="250"/>
      <c r="C37" s="251"/>
      <c r="D37" s="252"/>
      <c r="E37" s="269"/>
      <c r="F37" s="270"/>
      <c r="G37" s="271"/>
      <c r="H37" s="250"/>
      <c r="I37" s="251"/>
      <c r="J37" s="252"/>
      <c r="K37" s="269"/>
      <c r="L37" s="270"/>
      <c r="M37" s="271"/>
      <c r="N37" s="286"/>
      <c r="O37" s="287"/>
      <c r="P37" s="288"/>
      <c r="Q37" s="289" t="str">
        <f>IFERROR(VLOOKUP(O37,BORCALACAK!$B$5:$AD$54,10,0),"")</f>
        <v/>
      </c>
      <c r="R37" s="294"/>
      <c r="S37" s="295"/>
      <c r="T37" s="296"/>
      <c r="U37" s="297" t="str">
        <f>IFERROR(VLOOKUP(S37,BORCALACAK!$B$61:$AD$110,10,0),"")</f>
        <v/>
      </c>
      <c r="V37" s="1"/>
      <c r="W37" s="1"/>
      <c r="X37" s="1"/>
      <c r="Y37" s="1"/>
      <c r="Z37" s="1"/>
      <c r="AA37" s="1"/>
      <c r="AB37" s="1"/>
      <c r="AC37" s="1"/>
      <c r="AD37" s="1"/>
      <c r="AE37" s="1"/>
      <c r="AF37" s="1"/>
      <c r="AG37" s="1"/>
    </row>
    <row r="38" spans="1:33" ht="20.100000000000001" customHeight="1" x14ac:dyDescent="0.3">
      <c r="A38" s="1"/>
      <c r="B38" s="245"/>
      <c r="C38" s="246"/>
      <c r="D38" s="247"/>
      <c r="E38" s="266"/>
      <c r="F38" s="267"/>
      <c r="G38" s="268"/>
      <c r="H38" s="245"/>
      <c r="I38" s="246"/>
      <c r="J38" s="247"/>
      <c r="K38" s="266"/>
      <c r="L38" s="267"/>
      <c r="M38" s="268"/>
      <c r="N38" s="283"/>
      <c r="O38" s="284"/>
      <c r="P38" s="285"/>
      <c r="Q38" s="241" t="str">
        <f>IFERROR(VLOOKUP(O38,BORCALACAK!$B$5:$AD$54,10,0),"")</f>
        <v/>
      </c>
      <c r="R38" s="290"/>
      <c r="S38" s="291"/>
      <c r="T38" s="292"/>
      <c r="U38" s="293" t="str">
        <f>IFERROR(VLOOKUP(S38,BORCALACAK!$B$61:$AD$110,10,0),"")</f>
        <v/>
      </c>
      <c r="V38" s="1"/>
      <c r="W38" s="1"/>
      <c r="X38" s="1"/>
      <c r="Y38" s="1"/>
      <c r="Z38" s="1"/>
      <c r="AA38" s="1"/>
      <c r="AB38" s="1"/>
      <c r="AC38" s="1"/>
      <c r="AD38" s="1"/>
      <c r="AE38" s="1"/>
      <c r="AF38" s="1"/>
      <c r="AG38" s="1"/>
    </row>
    <row r="39" spans="1:33" ht="20.100000000000001" customHeight="1" x14ac:dyDescent="0.3">
      <c r="A39" s="1"/>
      <c r="B39" s="250"/>
      <c r="C39" s="251"/>
      <c r="D39" s="252"/>
      <c r="E39" s="269"/>
      <c r="F39" s="270"/>
      <c r="G39" s="271"/>
      <c r="H39" s="250"/>
      <c r="I39" s="251"/>
      <c r="J39" s="252"/>
      <c r="K39" s="269"/>
      <c r="L39" s="270"/>
      <c r="M39" s="271"/>
      <c r="N39" s="286"/>
      <c r="O39" s="287"/>
      <c r="P39" s="288"/>
      <c r="Q39" s="289" t="str">
        <f>IFERROR(VLOOKUP(O39,BORCALACAK!$B$5:$AD$54,10,0),"")</f>
        <v/>
      </c>
      <c r="R39" s="294"/>
      <c r="S39" s="295"/>
      <c r="T39" s="296"/>
      <c r="U39" s="297" t="str">
        <f>IFERROR(VLOOKUP(S39,BORCALACAK!$B$61:$AD$110,10,0),"")</f>
        <v/>
      </c>
      <c r="V39" s="1"/>
      <c r="W39" s="1"/>
      <c r="X39" s="1"/>
      <c r="Y39" s="1"/>
      <c r="Z39" s="1"/>
      <c r="AA39" s="1"/>
      <c r="AB39" s="1"/>
      <c r="AC39" s="1"/>
      <c r="AD39" s="1"/>
      <c r="AE39" s="1"/>
      <c r="AF39" s="1"/>
      <c r="AG39" s="1"/>
    </row>
    <row r="40" spans="1:33" ht="20.100000000000001" customHeight="1" x14ac:dyDescent="0.3">
      <c r="A40" s="1"/>
      <c r="B40" s="245"/>
      <c r="C40" s="246"/>
      <c r="D40" s="247"/>
      <c r="E40" s="266"/>
      <c r="F40" s="267"/>
      <c r="G40" s="268"/>
      <c r="H40" s="245"/>
      <c r="I40" s="246"/>
      <c r="J40" s="247"/>
      <c r="K40" s="266"/>
      <c r="L40" s="267"/>
      <c r="M40" s="268"/>
      <c r="N40" s="283"/>
      <c r="O40" s="284"/>
      <c r="P40" s="285"/>
      <c r="Q40" s="241" t="str">
        <f>IFERROR(VLOOKUP(O40,BORCALACAK!$B$5:$AD$54,10,0),"")</f>
        <v/>
      </c>
      <c r="R40" s="290"/>
      <c r="S40" s="291"/>
      <c r="T40" s="292"/>
      <c r="U40" s="293" t="str">
        <f>IFERROR(VLOOKUP(S40,BORCALACAK!$B$61:$AD$110,10,0),"")</f>
        <v/>
      </c>
      <c r="V40" s="1"/>
      <c r="W40" s="1"/>
      <c r="X40" s="1"/>
      <c r="Y40" s="1"/>
      <c r="Z40" s="1"/>
      <c r="AA40" s="1"/>
      <c r="AB40" s="1"/>
      <c r="AC40" s="1"/>
      <c r="AD40" s="1"/>
      <c r="AE40" s="1"/>
      <c r="AF40" s="1"/>
      <c r="AG40" s="1"/>
    </row>
    <row r="41" spans="1:33" ht="20.100000000000001" customHeight="1" x14ac:dyDescent="0.3">
      <c r="A41" s="1"/>
      <c r="B41" s="250"/>
      <c r="C41" s="251"/>
      <c r="D41" s="252"/>
      <c r="E41" s="269"/>
      <c r="F41" s="270"/>
      <c r="G41" s="271"/>
      <c r="H41" s="250"/>
      <c r="I41" s="251"/>
      <c r="J41" s="252"/>
      <c r="K41" s="269"/>
      <c r="L41" s="270"/>
      <c r="M41" s="271"/>
      <c r="N41" s="286"/>
      <c r="O41" s="287"/>
      <c r="P41" s="288"/>
      <c r="Q41" s="289" t="str">
        <f>IFERROR(VLOOKUP(O41,BORCALACAK!$B$5:$AD$54,10,0),"")</f>
        <v/>
      </c>
      <c r="R41" s="294"/>
      <c r="S41" s="295"/>
      <c r="T41" s="296"/>
      <c r="U41" s="297" t="str">
        <f>IFERROR(VLOOKUP(S41,BORCALACAK!$B$61:$AD$110,10,0),"")</f>
        <v/>
      </c>
      <c r="V41" s="1"/>
      <c r="W41" s="1"/>
      <c r="X41" s="1"/>
      <c r="Y41" s="1"/>
      <c r="Z41" s="1"/>
      <c r="AA41" s="1"/>
      <c r="AB41" s="1"/>
      <c r="AC41" s="1"/>
      <c r="AD41" s="1"/>
      <c r="AE41" s="1"/>
      <c r="AF41" s="1"/>
      <c r="AG41" s="1"/>
    </row>
    <row r="42" spans="1:33" ht="20.100000000000001" customHeight="1" x14ac:dyDescent="0.3">
      <c r="A42" s="1"/>
      <c r="B42" s="245"/>
      <c r="C42" s="246"/>
      <c r="D42" s="247"/>
      <c r="E42" s="266"/>
      <c r="F42" s="267"/>
      <c r="G42" s="268"/>
      <c r="H42" s="245"/>
      <c r="I42" s="246"/>
      <c r="J42" s="247"/>
      <c r="K42" s="266"/>
      <c r="L42" s="267"/>
      <c r="M42" s="268"/>
      <c r="N42" s="283"/>
      <c r="O42" s="284"/>
      <c r="P42" s="285"/>
      <c r="Q42" s="241" t="str">
        <f>IFERROR(VLOOKUP(O42,BORCALACAK!$B$5:$AD$54,10,0),"")</f>
        <v/>
      </c>
      <c r="R42" s="290"/>
      <c r="S42" s="291"/>
      <c r="T42" s="292"/>
      <c r="U42" s="293" t="str">
        <f>IFERROR(VLOOKUP(S42,BORCALACAK!$B$61:$AD$110,10,0),"")</f>
        <v/>
      </c>
      <c r="V42" s="1"/>
      <c r="W42" s="1"/>
      <c r="X42" s="1"/>
      <c r="Y42" s="1"/>
      <c r="Z42" s="1"/>
      <c r="AA42" s="1"/>
      <c r="AB42" s="1"/>
      <c r="AC42" s="1"/>
      <c r="AD42" s="1"/>
      <c r="AE42" s="1"/>
      <c r="AF42" s="1"/>
      <c r="AG42" s="1"/>
    </row>
    <row r="43" spans="1:33" ht="20.100000000000001" customHeight="1" x14ac:dyDescent="0.3">
      <c r="A43" s="1"/>
      <c r="B43" s="250"/>
      <c r="C43" s="251"/>
      <c r="D43" s="252"/>
      <c r="E43" s="269"/>
      <c r="F43" s="270"/>
      <c r="G43" s="271"/>
      <c r="H43" s="250"/>
      <c r="I43" s="251"/>
      <c r="J43" s="252"/>
      <c r="K43" s="269"/>
      <c r="L43" s="270"/>
      <c r="M43" s="271"/>
      <c r="N43" s="286"/>
      <c r="O43" s="287"/>
      <c r="P43" s="288"/>
      <c r="Q43" s="289" t="str">
        <f>IFERROR(VLOOKUP(O43,BORCALACAK!$B$5:$AD$54,10,0),"")</f>
        <v/>
      </c>
      <c r="R43" s="294"/>
      <c r="S43" s="295"/>
      <c r="T43" s="296"/>
      <c r="U43" s="297" t="str">
        <f>IFERROR(VLOOKUP(S43,BORCALACAK!$B$61:$AD$110,10,0),"")</f>
        <v/>
      </c>
      <c r="V43" s="1"/>
      <c r="W43" s="1"/>
      <c r="X43" s="1"/>
      <c r="Y43" s="1"/>
      <c r="Z43" s="1"/>
      <c r="AA43" s="1"/>
      <c r="AB43" s="1"/>
      <c r="AC43" s="1"/>
      <c r="AD43" s="1"/>
      <c r="AE43" s="1"/>
      <c r="AF43" s="1"/>
      <c r="AG43" s="1"/>
    </row>
    <row r="44" spans="1:33" ht="20.100000000000001" customHeight="1" x14ac:dyDescent="0.3">
      <c r="A44" s="1"/>
      <c r="B44" s="245"/>
      <c r="C44" s="246"/>
      <c r="D44" s="247"/>
      <c r="E44" s="266"/>
      <c r="F44" s="267"/>
      <c r="G44" s="268"/>
      <c r="H44" s="245"/>
      <c r="I44" s="246"/>
      <c r="J44" s="247"/>
      <c r="K44" s="266"/>
      <c r="L44" s="267"/>
      <c r="M44" s="268"/>
      <c r="N44" s="283"/>
      <c r="O44" s="284"/>
      <c r="P44" s="285"/>
      <c r="Q44" s="241" t="str">
        <f>IFERROR(VLOOKUP(O44,BORCALACAK!$B$5:$AD$54,10,0),"")</f>
        <v/>
      </c>
      <c r="R44" s="290"/>
      <c r="S44" s="291"/>
      <c r="T44" s="292"/>
      <c r="U44" s="293" t="str">
        <f>IFERROR(VLOOKUP(S44,BORCALACAK!$B$61:$AD$110,10,0),"")</f>
        <v/>
      </c>
      <c r="V44" s="1"/>
      <c r="W44" s="1"/>
      <c r="X44" s="1"/>
      <c r="Y44" s="1"/>
      <c r="Z44" s="1"/>
      <c r="AA44" s="1"/>
      <c r="AB44" s="1"/>
      <c r="AC44" s="1"/>
      <c r="AD44" s="1"/>
      <c r="AE44" s="1"/>
      <c r="AF44" s="1"/>
      <c r="AG44" s="1"/>
    </row>
    <row r="45" spans="1:33" ht="20.100000000000001" customHeight="1" x14ac:dyDescent="0.3">
      <c r="A45" s="1"/>
      <c r="B45" s="250"/>
      <c r="C45" s="251"/>
      <c r="D45" s="252"/>
      <c r="E45" s="269"/>
      <c r="F45" s="270"/>
      <c r="G45" s="271"/>
      <c r="H45" s="250"/>
      <c r="I45" s="251"/>
      <c r="J45" s="252"/>
      <c r="K45" s="269"/>
      <c r="L45" s="270"/>
      <c r="M45" s="271"/>
      <c r="N45" s="286"/>
      <c r="O45" s="287"/>
      <c r="P45" s="288"/>
      <c r="Q45" s="289" t="str">
        <f>IFERROR(VLOOKUP(O45,BORCALACAK!$B$5:$AD$54,10,0),"")</f>
        <v/>
      </c>
      <c r="R45" s="294"/>
      <c r="S45" s="295"/>
      <c r="T45" s="296"/>
      <c r="U45" s="297" t="str">
        <f>IFERROR(VLOOKUP(S45,BORCALACAK!$B$61:$AD$110,10,0),"")</f>
        <v/>
      </c>
      <c r="V45" s="1"/>
      <c r="W45" s="1"/>
      <c r="X45" s="1"/>
      <c r="Y45" s="1"/>
      <c r="Z45" s="1"/>
      <c r="AA45" s="1"/>
      <c r="AB45" s="1"/>
      <c r="AC45" s="1"/>
      <c r="AD45" s="1"/>
      <c r="AE45" s="1"/>
      <c r="AF45" s="1"/>
      <c r="AG45" s="1"/>
    </row>
    <row r="46" spans="1:33" ht="20.100000000000001" customHeight="1" x14ac:dyDescent="0.3">
      <c r="A46" s="1"/>
      <c r="B46" s="245"/>
      <c r="C46" s="246"/>
      <c r="D46" s="247"/>
      <c r="E46" s="266"/>
      <c r="F46" s="267"/>
      <c r="G46" s="268"/>
      <c r="H46" s="245"/>
      <c r="I46" s="246"/>
      <c r="J46" s="247"/>
      <c r="K46" s="266"/>
      <c r="L46" s="267"/>
      <c r="M46" s="268"/>
      <c r="N46" s="283"/>
      <c r="O46" s="284"/>
      <c r="P46" s="285"/>
      <c r="Q46" s="241" t="str">
        <f>IFERROR(VLOOKUP(O46,BORCALACAK!$B$5:$AD$54,10,0),"")</f>
        <v/>
      </c>
      <c r="R46" s="290"/>
      <c r="S46" s="291"/>
      <c r="T46" s="292"/>
      <c r="U46" s="293" t="str">
        <f>IFERROR(VLOOKUP(S46,BORCALACAK!$B$61:$AD$110,10,0),"")</f>
        <v/>
      </c>
      <c r="V46" s="1"/>
      <c r="W46" s="1"/>
      <c r="X46" s="1"/>
      <c r="Y46" s="1"/>
      <c r="Z46" s="1"/>
      <c r="AA46" s="1"/>
      <c r="AB46" s="1"/>
      <c r="AC46" s="1"/>
      <c r="AD46" s="1"/>
      <c r="AE46" s="1"/>
      <c r="AF46" s="1"/>
      <c r="AG46" s="1"/>
    </row>
    <row r="47" spans="1:33" ht="20.100000000000001" customHeight="1" x14ac:dyDescent="0.3">
      <c r="A47" s="1"/>
      <c r="B47" s="250"/>
      <c r="C47" s="251"/>
      <c r="D47" s="252"/>
      <c r="E47" s="269"/>
      <c r="F47" s="270"/>
      <c r="G47" s="271"/>
      <c r="H47" s="250"/>
      <c r="I47" s="251"/>
      <c r="J47" s="252"/>
      <c r="K47" s="269"/>
      <c r="L47" s="270"/>
      <c r="M47" s="271"/>
      <c r="N47" s="286"/>
      <c r="O47" s="287"/>
      <c r="P47" s="288"/>
      <c r="Q47" s="289" t="str">
        <f>IFERROR(VLOOKUP(O47,BORCALACAK!$B$5:$AD$54,10,0),"")</f>
        <v/>
      </c>
      <c r="R47" s="294"/>
      <c r="S47" s="295"/>
      <c r="T47" s="296"/>
      <c r="U47" s="297" t="str">
        <f>IFERROR(VLOOKUP(S47,BORCALACAK!$B$61:$AD$110,10,0),"")</f>
        <v/>
      </c>
      <c r="V47" s="1"/>
      <c r="W47" s="1"/>
      <c r="X47" s="1"/>
      <c r="Y47" s="1"/>
      <c r="Z47" s="1"/>
      <c r="AA47" s="1"/>
      <c r="AB47" s="1"/>
      <c r="AC47" s="1"/>
      <c r="AD47" s="1"/>
      <c r="AE47" s="1"/>
      <c r="AF47" s="1"/>
      <c r="AG47" s="1"/>
    </row>
    <row r="48" spans="1:33" ht="20.100000000000001" customHeight="1" x14ac:dyDescent="0.3">
      <c r="A48" s="1"/>
      <c r="B48" s="245"/>
      <c r="C48" s="246"/>
      <c r="D48" s="247"/>
      <c r="E48" s="266"/>
      <c r="F48" s="267"/>
      <c r="G48" s="268"/>
      <c r="H48" s="245"/>
      <c r="I48" s="246"/>
      <c r="J48" s="247"/>
      <c r="K48" s="266"/>
      <c r="L48" s="267"/>
      <c r="M48" s="268"/>
      <c r="N48" s="283"/>
      <c r="O48" s="284"/>
      <c r="P48" s="285"/>
      <c r="Q48" s="241" t="str">
        <f>IFERROR(VLOOKUP(O48,BORCALACAK!$B$5:$AD$54,10,0),"")</f>
        <v/>
      </c>
      <c r="R48" s="290"/>
      <c r="S48" s="291"/>
      <c r="T48" s="292"/>
      <c r="U48" s="293" t="str">
        <f>IFERROR(VLOOKUP(S48,BORCALACAK!$B$61:$AD$110,10,0),"")</f>
        <v/>
      </c>
      <c r="V48" s="1"/>
      <c r="W48" s="1"/>
      <c r="X48" s="1"/>
      <c r="Y48" s="1"/>
      <c r="Z48" s="1"/>
      <c r="AA48" s="1"/>
      <c r="AB48" s="1"/>
      <c r="AC48" s="1"/>
      <c r="AD48" s="1"/>
      <c r="AE48" s="1"/>
      <c r="AF48" s="1"/>
      <c r="AG48" s="1"/>
    </row>
    <row r="49" spans="1:33" ht="20.100000000000001" customHeight="1" x14ac:dyDescent="0.3">
      <c r="A49" s="1"/>
      <c r="B49" s="250"/>
      <c r="C49" s="251"/>
      <c r="D49" s="252"/>
      <c r="E49" s="269"/>
      <c r="F49" s="270"/>
      <c r="G49" s="271"/>
      <c r="H49" s="250"/>
      <c r="I49" s="251"/>
      <c r="J49" s="252"/>
      <c r="K49" s="269"/>
      <c r="L49" s="270"/>
      <c r="M49" s="271"/>
      <c r="N49" s="286"/>
      <c r="O49" s="287"/>
      <c r="P49" s="288"/>
      <c r="Q49" s="289" t="str">
        <f>IFERROR(VLOOKUP(O49,BORCALACAK!$B$5:$AD$54,10,0),"")</f>
        <v/>
      </c>
      <c r="R49" s="294"/>
      <c r="S49" s="295"/>
      <c r="T49" s="296"/>
      <c r="U49" s="297" t="str">
        <f>IFERROR(VLOOKUP(S49,BORCALACAK!$B$61:$AD$110,10,0),"")</f>
        <v/>
      </c>
      <c r="V49" s="1"/>
      <c r="W49" s="1"/>
      <c r="X49" s="1"/>
      <c r="Y49" s="1"/>
      <c r="Z49" s="1"/>
      <c r="AA49" s="1"/>
      <c r="AB49" s="1"/>
      <c r="AC49" s="1"/>
      <c r="AD49" s="1"/>
      <c r="AE49" s="1"/>
      <c r="AF49" s="1"/>
      <c r="AG49" s="1"/>
    </row>
    <row r="50" spans="1:33" ht="20.100000000000001" customHeight="1" x14ac:dyDescent="0.3">
      <c r="A50" s="1"/>
      <c r="B50" s="245"/>
      <c r="C50" s="246"/>
      <c r="D50" s="247"/>
      <c r="E50" s="266"/>
      <c r="F50" s="267"/>
      <c r="G50" s="268"/>
      <c r="H50" s="245"/>
      <c r="I50" s="246"/>
      <c r="J50" s="247"/>
      <c r="K50" s="266"/>
      <c r="L50" s="267"/>
      <c r="M50" s="268"/>
      <c r="N50" s="283"/>
      <c r="O50" s="284"/>
      <c r="P50" s="285"/>
      <c r="Q50" s="241" t="str">
        <f>IFERROR(VLOOKUP(O50,BORCALACAK!$B$5:$AD$54,10,0),"")</f>
        <v/>
      </c>
      <c r="R50" s="290"/>
      <c r="S50" s="291"/>
      <c r="T50" s="292"/>
      <c r="U50" s="293" t="str">
        <f>IFERROR(VLOOKUP(S50,BORCALACAK!$B$61:$AD$110,10,0),"")</f>
        <v/>
      </c>
      <c r="V50" s="1"/>
      <c r="W50" s="1"/>
      <c r="X50" s="1"/>
      <c r="Y50" s="1"/>
      <c r="Z50" s="1"/>
      <c r="AA50" s="1"/>
      <c r="AB50" s="1"/>
      <c r="AC50" s="1"/>
      <c r="AD50" s="1"/>
      <c r="AE50" s="1"/>
      <c r="AF50" s="1"/>
      <c r="AG50" s="1"/>
    </row>
    <row r="51" spans="1:33" ht="20.100000000000001" customHeight="1" x14ac:dyDescent="0.3">
      <c r="A51" s="1"/>
      <c r="B51" s="250"/>
      <c r="C51" s="251"/>
      <c r="D51" s="252"/>
      <c r="E51" s="269"/>
      <c r="F51" s="270"/>
      <c r="G51" s="271"/>
      <c r="H51" s="250"/>
      <c r="I51" s="251"/>
      <c r="J51" s="252"/>
      <c r="K51" s="269"/>
      <c r="L51" s="270"/>
      <c r="M51" s="271"/>
      <c r="N51" s="286"/>
      <c r="O51" s="287"/>
      <c r="P51" s="288"/>
      <c r="Q51" s="289" t="str">
        <f>IFERROR(VLOOKUP(O51,BORCALACAK!$B$5:$AD$54,10,0),"")</f>
        <v/>
      </c>
      <c r="R51" s="294"/>
      <c r="S51" s="295"/>
      <c r="T51" s="296"/>
      <c r="U51" s="297" t="str">
        <f>IFERROR(VLOOKUP(S51,BORCALACAK!$B$61:$AD$110,10,0),"")</f>
        <v/>
      </c>
      <c r="V51" s="1"/>
      <c r="W51" s="1"/>
      <c r="X51" s="1"/>
      <c r="Y51" s="1"/>
      <c r="Z51" s="1"/>
      <c r="AA51" s="1"/>
      <c r="AB51" s="1"/>
      <c r="AC51" s="1"/>
      <c r="AD51" s="1"/>
      <c r="AE51" s="1"/>
      <c r="AF51" s="1"/>
      <c r="AG51" s="1"/>
    </row>
    <row r="52" spans="1:33" ht="20.100000000000001" customHeight="1" x14ac:dyDescent="0.3">
      <c r="A52" s="1"/>
      <c r="B52" s="245"/>
      <c r="C52" s="246"/>
      <c r="D52" s="247"/>
      <c r="E52" s="266"/>
      <c r="F52" s="267"/>
      <c r="G52" s="268"/>
      <c r="H52" s="245"/>
      <c r="I52" s="246"/>
      <c r="J52" s="247"/>
      <c r="K52" s="266"/>
      <c r="L52" s="267"/>
      <c r="M52" s="268"/>
      <c r="N52" s="283"/>
      <c r="O52" s="284"/>
      <c r="P52" s="285"/>
      <c r="Q52" s="241" t="str">
        <f>IFERROR(VLOOKUP(O52,BORCALACAK!$B$5:$AD$54,10,0),"")</f>
        <v/>
      </c>
      <c r="R52" s="290"/>
      <c r="S52" s="291"/>
      <c r="T52" s="292"/>
      <c r="U52" s="293" t="str">
        <f>IFERROR(VLOOKUP(S52,BORCALACAK!$B$61:$AD$110,10,0),"")</f>
        <v/>
      </c>
      <c r="V52" s="1"/>
      <c r="W52" s="1"/>
      <c r="X52" s="1"/>
      <c r="Y52" s="1"/>
      <c r="Z52" s="1"/>
      <c r="AA52" s="1"/>
      <c r="AB52" s="1"/>
      <c r="AC52" s="1"/>
      <c r="AD52" s="1"/>
      <c r="AE52" s="1"/>
      <c r="AF52" s="1"/>
      <c r="AG52" s="1"/>
    </row>
    <row r="53" spans="1:33" ht="20.100000000000001" customHeight="1" x14ac:dyDescent="0.3">
      <c r="A53" s="1"/>
      <c r="B53" s="250"/>
      <c r="C53" s="251"/>
      <c r="D53" s="252"/>
      <c r="E53" s="269"/>
      <c r="F53" s="270"/>
      <c r="G53" s="271"/>
      <c r="H53" s="250"/>
      <c r="I53" s="251"/>
      <c r="J53" s="252"/>
      <c r="K53" s="269"/>
      <c r="L53" s="270"/>
      <c r="M53" s="271"/>
      <c r="N53" s="286"/>
      <c r="O53" s="287"/>
      <c r="P53" s="288"/>
      <c r="Q53" s="289" t="str">
        <f>IFERROR(VLOOKUP(O53,BORCALACAK!$B$5:$AD$54,10,0),"")</f>
        <v/>
      </c>
      <c r="R53" s="294"/>
      <c r="S53" s="295"/>
      <c r="T53" s="296"/>
      <c r="U53" s="297" t="str">
        <f>IFERROR(VLOOKUP(S53,BORCALACAK!$B$61:$AD$110,10,0),"")</f>
        <v/>
      </c>
      <c r="V53" s="1"/>
      <c r="W53" s="1"/>
      <c r="X53" s="1"/>
      <c r="Y53" s="1"/>
      <c r="Z53" s="1"/>
      <c r="AA53" s="1"/>
      <c r="AB53" s="1"/>
      <c r="AC53" s="1"/>
      <c r="AD53" s="1"/>
      <c r="AE53" s="1"/>
      <c r="AF53" s="1"/>
      <c r="AG53" s="1"/>
    </row>
    <row r="54" spans="1:33" ht="20.100000000000001" customHeight="1" x14ac:dyDescent="0.3">
      <c r="A54" s="1"/>
      <c r="B54" s="245"/>
      <c r="C54" s="246"/>
      <c r="D54" s="247"/>
      <c r="E54" s="266"/>
      <c r="F54" s="267"/>
      <c r="G54" s="268"/>
      <c r="H54" s="245"/>
      <c r="I54" s="246"/>
      <c r="J54" s="247"/>
      <c r="K54" s="266"/>
      <c r="L54" s="267"/>
      <c r="M54" s="268"/>
      <c r="N54" s="283"/>
      <c r="O54" s="284"/>
      <c r="P54" s="285"/>
      <c r="Q54" s="241" t="str">
        <f>IFERROR(VLOOKUP(O54,BORCALACAK!$B$5:$AD$54,10,0),"")</f>
        <v/>
      </c>
      <c r="R54" s="290"/>
      <c r="S54" s="291"/>
      <c r="T54" s="292"/>
      <c r="U54" s="293" t="str">
        <f>IFERROR(VLOOKUP(S54,BORCALACAK!$B$61:$AD$110,10,0),"")</f>
        <v/>
      </c>
      <c r="V54" s="1"/>
      <c r="W54" s="1"/>
      <c r="X54" s="1"/>
      <c r="Y54" s="1"/>
      <c r="Z54" s="1"/>
      <c r="AA54" s="1"/>
      <c r="AB54" s="1"/>
      <c r="AC54" s="1"/>
      <c r="AD54" s="1"/>
      <c r="AE54" s="1"/>
      <c r="AF54" s="1"/>
      <c r="AG54" s="1"/>
    </row>
    <row r="55" spans="1:33" ht="20.100000000000001" customHeight="1" x14ac:dyDescent="0.3">
      <c r="A55" s="1"/>
      <c r="B55" s="250"/>
      <c r="C55" s="251"/>
      <c r="D55" s="252"/>
      <c r="E55" s="269"/>
      <c r="F55" s="270"/>
      <c r="G55" s="271"/>
      <c r="H55" s="250"/>
      <c r="I55" s="251"/>
      <c r="J55" s="252"/>
      <c r="K55" s="269"/>
      <c r="L55" s="270"/>
      <c r="M55" s="271"/>
      <c r="N55" s="286"/>
      <c r="O55" s="287"/>
      <c r="P55" s="288"/>
      <c r="Q55" s="289" t="str">
        <f>IFERROR(VLOOKUP(O55,BORCALACAK!$B$5:$AD$54,10,0),"")</f>
        <v/>
      </c>
      <c r="R55" s="294"/>
      <c r="S55" s="295"/>
      <c r="T55" s="296"/>
      <c r="U55" s="297" t="str">
        <f>IFERROR(VLOOKUP(S55,BORCALACAK!$B$61:$AD$110,10,0),"")</f>
        <v/>
      </c>
      <c r="V55" s="1"/>
      <c r="W55" s="1"/>
      <c r="X55" s="1"/>
      <c r="Y55" s="1"/>
      <c r="Z55" s="1"/>
      <c r="AA55" s="1"/>
      <c r="AB55" s="1"/>
      <c r="AC55" s="1"/>
      <c r="AD55" s="1"/>
      <c r="AE55" s="1"/>
      <c r="AF55" s="1"/>
      <c r="AG55" s="1"/>
    </row>
    <row r="56" spans="1:33" ht="20.100000000000001" customHeight="1" x14ac:dyDescent="0.3">
      <c r="A56" s="1"/>
      <c r="B56" s="245"/>
      <c r="C56" s="246"/>
      <c r="D56" s="247"/>
      <c r="E56" s="266"/>
      <c r="F56" s="267"/>
      <c r="G56" s="268"/>
      <c r="H56" s="245"/>
      <c r="I56" s="246"/>
      <c r="J56" s="247"/>
      <c r="K56" s="266"/>
      <c r="L56" s="267"/>
      <c r="M56" s="268"/>
      <c r="N56" s="283"/>
      <c r="O56" s="284"/>
      <c r="P56" s="285"/>
      <c r="Q56" s="241" t="str">
        <f>IFERROR(VLOOKUP(O56,BORCALACAK!$B$5:$AD$54,10,0),"")</f>
        <v/>
      </c>
      <c r="R56" s="290"/>
      <c r="S56" s="291"/>
      <c r="T56" s="292"/>
      <c r="U56" s="293" t="str">
        <f>IFERROR(VLOOKUP(S56,BORCALACAK!$B$61:$AD$110,10,0),"")</f>
        <v/>
      </c>
      <c r="V56" s="1"/>
      <c r="W56" s="1"/>
      <c r="X56" s="1"/>
      <c r="Y56" s="1"/>
      <c r="Z56" s="1"/>
      <c r="AA56" s="1"/>
      <c r="AB56" s="1"/>
      <c r="AC56" s="1"/>
      <c r="AD56" s="1"/>
      <c r="AE56" s="1"/>
      <c r="AF56" s="1"/>
      <c r="AG56" s="1"/>
    </row>
    <row r="57" spans="1:33" ht="20.100000000000001" customHeight="1" x14ac:dyDescent="0.3">
      <c r="A57" s="1"/>
      <c r="B57" s="250"/>
      <c r="C57" s="251"/>
      <c r="D57" s="252"/>
      <c r="E57" s="269"/>
      <c r="F57" s="270"/>
      <c r="G57" s="271"/>
      <c r="H57" s="250"/>
      <c r="I57" s="251"/>
      <c r="J57" s="252"/>
      <c r="K57" s="269"/>
      <c r="L57" s="270"/>
      <c r="M57" s="271"/>
      <c r="N57" s="286"/>
      <c r="O57" s="287"/>
      <c r="P57" s="288"/>
      <c r="Q57" s="289" t="str">
        <f>IFERROR(VLOOKUP(O57,BORCALACAK!$B$5:$AD$54,10,0),"")</f>
        <v/>
      </c>
      <c r="R57" s="294"/>
      <c r="S57" s="295"/>
      <c r="T57" s="296"/>
      <c r="U57" s="297" t="str">
        <f>IFERROR(VLOOKUP(S57,BORCALACAK!$B$61:$AD$110,10,0),"")</f>
        <v/>
      </c>
      <c r="V57" s="1"/>
      <c r="W57" s="1"/>
      <c r="X57" s="1"/>
      <c r="Y57" s="1"/>
      <c r="Z57" s="1"/>
      <c r="AA57" s="1"/>
      <c r="AB57" s="1"/>
      <c r="AC57" s="1"/>
      <c r="AD57" s="1"/>
      <c r="AE57" s="1"/>
      <c r="AF57" s="1"/>
      <c r="AG57" s="1"/>
    </row>
    <row r="58" spans="1:33" ht="20.100000000000001" customHeight="1" x14ac:dyDescent="0.3">
      <c r="A58" s="1"/>
      <c r="B58" s="245"/>
      <c r="C58" s="246"/>
      <c r="D58" s="247"/>
      <c r="E58" s="266"/>
      <c r="F58" s="267"/>
      <c r="G58" s="268"/>
      <c r="H58" s="245"/>
      <c r="I58" s="246"/>
      <c r="J58" s="247"/>
      <c r="K58" s="266"/>
      <c r="L58" s="267"/>
      <c r="M58" s="268"/>
      <c r="N58" s="283"/>
      <c r="O58" s="284"/>
      <c r="P58" s="285"/>
      <c r="Q58" s="241" t="str">
        <f>IFERROR(VLOOKUP(O58,BORCALACAK!$B$5:$AD$54,10,0),"")</f>
        <v/>
      </c>
      <c r="R58" s="290"/>
      <c r="S58" s="291"/>
      <c r="T58" s="292"/>
      <c r="U58" s="293" t="str">
        <f>IFERROR(VLOOKUP(S58,BORCALACAK!$B$61:$AD$110,10,0),"")</f>
        <v/>
      </c>
      <c r="V58" s="1"/>
      <c r="W58" s="1"/>
      <c r="X58" s="1"/>
      <c r="Y58" s="1"/>
      <c r="Z58" s="1"/>
      <c r="AA58" s="1"/>
      <c r="AB58" s="1"/>
      <c r="AC58" s="1"/>
      <c r="AD58" s="1"/>
      <c r="AE58" s="1"/>
      <c r="AF58" s="1"/>
      <c r="AG58" s="1"/>
    </row>
    <row r="59" spans="1:33" ht="20.100000000000001" customHeight="1" x14ac:dyDescent="0.3">
      <c r="A59" s="1"/>
      <c r="B59" s="250"/>
      <c r="C59" s="251"/>
      <c r="D59" s="252"/>
      <c r="E59" s="269"/>
      <c r="F59" s="270"/>
      <c r="G59" s="271"/>
      <c r="H59" s="250"/>
      <c r="I59" s="251"/>
      <c r="J59" s="252"/>
      <c r="K59" s="269"/>
      <c r="L59" s="270"/>
      <c r="M59" s="271"/>
      <c r="N59" s="286"/>
      <c r="O59" s="287"/>
      <c r="P59" s="288"/>
      <c r="Q59" s="289" t="str">
        <f>IFERROR(VLOOKUP(O59,BORCALACAK!$B$5:$AD$54,10,0),"")</f>
        <v/>
      </c>
      <c r="R59" s="294"/>
      <c r="S59" s="295"/>
      <c r="T59" s="296"/>
      <c r="U59" s="297" t="str">
        <f>IFERROR(VLOOKUP(S59,BORCALACAK!$B$61:$AD$110,10,0),"")</f>
        <v/>
      </c>
      <c r="V59" s="1"/>
      <c r="W59" s="1"/>
      <c r="X59" s="1"/>
      <c r="Y59" s="1"/>
      <c r="Z59" s="1"/>
      <c r="AA59" s="1"/>
      <c r="AB59" s="1"/>
      <c r="AC59" s="1"/>
      <c r="AD59" s="1"/>
      <c r="AE59" s="1"/>
      <c r="AF59" s="1"/>
      <c r="AG59" s="1"/>
    </row>
    <row r="60" spans="1:33" ht="20.100000000000001" customHeight="1" x14ac:dyDescent="0.3">
      <c r="A60" s="1"/>
      <c r="B60" s="245"/>
      <c r="C60" s="246"/>
      <c r="D60" s="247"/>
      <c r="E60" s="266"/>
      <c r="F60" s="267"/>
      <c r="G60" s="268"/>
      <c r="H60" s="245"/>
      <c r="I60" s="246"/>
      <c r="J60" s="247"/>
      <c r="K60" s="266"/>
      <c r="L60" s="267"/>
      <c r="M60" s="268"/>
      <c r="N60" s="283"/>
      <c r="O60" s="284"/>
      <c r="P60" s="285"/>
      <c r="Q60" s="241" t="str">
        <f>IFERROR(VLOOKUP(O60,BORCALACAK!$B$5:$AD$54,10,0),"")</f>
        <v/>
      </c>
      <c r="R60" s="290"/>
      <c r="S60" s="291"/>
      <c r="T60" s="292"/>
      <c r="U60" s="293" t="str">
        <f>IFERROR(VLOOKUP(S60,BORCALACAK!$B$61:$AD$110,10,0),"")</f>
        <v/>
      </c>
      <c r="V60" s="1"/>
      <c r="W60" s="1"/>
      <c r="X60" s="1"/>
      <c r="Y60" s="1"/>
      <c r="Z60" s="1"/>
      <c r="AA60" s="1"/>
      <c r="AB60" s="1"/>
      <c r="AC60" s="1"/>
      <c r="AD60" s="1"/>
      <c r="AE60" s="1"/>
      <c r="AF60" s="1"/>
      <c r="AG60" s="1"/>
    </row>
    <row r="61" spans="1:33" ht="20.100000000000001" customHeight="1" x14ac:dyDescent="0.3">
      <c r="A61" s="1"/>
      <c r="B61" s="250"/>
      <c r="C61" s="251"/>
      <c r="D61" s="252"/>
      <c r="E61" s="269"/>
      <c r="F61" s="270"/>
      <c r="G61" s="271"/>
      <c r="H61" s="250"/>
      <c r="I61" s="251"/>
      <c r="J61" s="252"/>
      <c r="K61" s="269"/>
      <c r="L61" s="270"/>
      <c r="M61" s="271"/>
      <c r="N61" s="286"/>
      <c r="O61" s="287"/>
      <c r="P61" s="288"/>
      <c r="Q61" s="289" t="str">
        <f>IFERROR(VLOOKUP(O61,BORCALACAK!$B$5:$AD$54,10,0),"")</f>
        <v/>
      </c>
      <c r="R61" s="294"/>
      <c r="S61" s="295"/>
      <c r="T61" s="296"/>
      <c r="U61" s="297" t="str">
        <f>IFERROR(VLOOKUP(S61,BORCALACAK!$B$61:$AD$110,10,0),"")</f>
        <v/>
      </c>
      <c r="V61" s="1"/>
      <c r="W61" s="1"/>
      <c r="X61" s="1"/>
      <c r="Y61" s="1"/>
      <c r="Z61" s="1"/>
      <c r="AA61" s="1"/>
      <c r="AB61" s="1"/>
      <c r="AC61" s="1"/>
      <c r="AD61" s="1"/>
      <c r="AE61" s="1"/>
      <c r="AF61" s="1"/>
      <c r="AG61" s="1"/>
    </row>
    <row r="62" spans="1:33" ht="20.100000000000001" customHeight="1" x14ac:dyDescent="0.3">
      <c r="A62" s="1"/>
      <c r="B62" s="245"/>
      <c r="C62" s="246"/>
      <c r="D62" s="247"/>
      <c r="E62" s="266"/>
      <c r="F62" s="267"/>
      <c r="G62" s="268"/>
      <c r="H62" s="245"/>
      <c r="I62" s="246"/>
      <c r="J62" s="247"/>
      <c r="K62" s="266"/>
      <c r="L62" s="267"/>
      <c r="M62" s="268"/>
      <c r="N62" s="283"/>
      <c r="O62" s="284"/>
      <c r="P62" s="285"/>
      <c r="Q62" s="241" t="str">
        <f>IFERROR(VLOOKUP(O62,BORCALACAK!$B$5:$AD$54,10,0),"")</f>
        <v/>
      </c>
      <c r="R62" s="290"/>
      <c r="S62" s="291"/>
      <c r="T62" s="292"/>
      <c r="U62" s="293" t="str">
        <f>IFERROR(VLOOKUP(S62,BORCALACAK!$B$61:$AD$110,10,0),"")</f>
        <v/>
      </c>
      <c r="V62" s="1"/>
      <c r="W62" s="1"/>
      <c r="X62" s="1"/>
      <c r="Y62" s="1"/>
      <c r="Z62" s="1"/>
      <c r="AA62" s="1"/>
      <c r="AB62" s="1"/>
      <c r="AC62" s="1"/>
      <c r="AD62" s="1"/>
      <c r="AE62" s="1"/>
      <c r="AF62" s="1"/>
      <c r="AG62" s="1"/>
    </row>
    <row r="63" spans="1:33" ht="20.100000000000001" customHeight="1" x14ac:dyDescent="0.3">
      <c r="A63" s="1"/>
      <c r="B63" s="250"/>
      <c r="C63" s="251"/>
      <c r="D63" s="252"/>
      <c r="E63" s="269"/>
      <c r="F63" s="270"/>
      <c r="G63" s="271"/>
      <c r="H63" s="250"/>
      <c r="I63" s="251"/>
      <c r="J63" s="252"/>
      <c r="K63" s="269"/>
      <c r="L63" s="270"/>
      <c r="M63" s="271"/>
      <c r="N63" s="286"/>
      <c r="O63" s="287"/>
      <c r="P63" s="288"/>
      <c r="Q63" s="289" t="str">
        <f>IFERROR(VLOOKUP(O63,BORCALACAK!$B$5:$AD$54,10,0),"")</f>
        <v/>
      </c>
      <c r="R63" s="294"/>
      <c r="S63" s="295"/>
      <c r="T63" s="296"/>
      <c r="U63" s="297" t="str">
        <f>IFERROR(VLOOKUP(S63,BORCALACAK!$B$61:$AD$110,10,0),"")</f>
        <v/>
      </c>
      <c r="V63" s="1"/>
      <c r="W63" s="1"/>
      <c r="X63" s="1"/>
      <c r="Y63" s="1"/>
      <c r="Z63" s="1"/>
      <c r="AA63" s="1"/>
      <c r="AB63" s="1"/>
      <c r="AC63" s="1"/>
      <c r="AD63" s="1"/>
      <c r="AE63" s="1"/>
      <c r="AF63" s="1"/>
      <c r="AG63" s="1"/>
    </row>
    <row r="64" spans="1:33" ht="20.100000000000001" customHeight="1" x14ac:dyDescent="0.3">
      <c r="A64" s="1"/>
      <c r="B64" s="245"/>
      <c r="C64" s="246"/>
      <c r="D64" s="247"/>
      <c r="E64" s="266"/>
      <c r="F64" s="267"/>
      <c r="G64" s="268"/>
      <c r="H64" s="245"/>
      <c r="I64" s="246"/>
      <c r="J64" s="247"/>
      <c r="K64" s="266"/>
      <c r="L64" s="267"/>
      <c r="M64" s="268"/>
      <c r="N64" s="283"/>
      <c r="O64" s="284"/>
      <c r="P64" s="285"/>
      <c r="Q64" s="241" t="str">
        <f>IFERROR(VLOOKUP(O64,BORCALACAK!$B$5:$AD$54,10,0),"")</f>
        <v/>
      </c>
      <c r="R64" s="290"/>
      <c r="S64" s="291"/>
      <c r="T64" s="292"/>
      <c r="U64" s="293" t="str">
        <f>IFERROR(VLOOKUP(S64,BORCALACAK!$B$61:$AD$110,10,0),"")</f>
        <v/>
      </c>
      <c r="V64" s="1"/>
      <c r="W64" s="1"/>
      <c r="X64" s="1"/>
      <c r="Y64" s="1"/>
      <c r="Z64" s="1"/>
      <c r="AA64" s="1"/>
      <c r="AB64" s="1"/>
      <c r="AC64" s="1"/>
      <c r="AD64" s="1"/>
      <c r="AE64" s="1"/>
      <c r="AF64" s="1"/>
      <c r="AG64" s="1"/>
    </row>
    <row r="65" spans="1:33" ht="20.100000000000001" customHeight="1" x14ac:dyDescent="0.3">
      <c r="A65" s="1"/>
      <c r="B65" s="250"/>
      <c r="C65" s="251"/>
      <c r="D65" s="252"/>
      <c r="E65" s="269"/>
      <c r="F65" s="270"/>
      <c r="G65" s="271"/>
      <c r="H65" s="250"/>
      <c r="I65" s="251"/>
      <c r="J65" s="252"/>
      <c r="K65" s="269"/>
      <c r="L65" s="270"/>
      <c r="M65" s="271"/>
      <c r="N65" s="286"/>
      <c r="O65" s="287"/>
      <c r="P65" s="288"/>
      <c r="Q65" s="289" t="str">
        <f>IFERROR(VLOOKUP(O65,BORCALACAK!$B$5:$AD$54,10,0),"")</f>
        <v/>
      </c>
      <c r="R65" s="294"/>
      <c r="S65" s="295"/>
      <c r="T65" s="296"/>
      <c r="U65" s="297" t="str">
        <f>IFERROR(VLOOKUP(S65,BORCALACAK!$B$61:$AD$110,10,0),"")</f>
        <v/>
      </c>
      <c r="V65" s="1"/>
      <c r="W65" s="1"/>
      <c r="X65" s="1"/>
      <c r="Y65" s="1"/>
      <c r="Z65" s="1"/>
      <c r="AA65" s="1"/>
      <c r="AB65" s="1"/>
      <c r="AC65" s="1"/>
      <c r="AD65" s="1"/>
      <c r="AE65" s="1"/>
      <c r="AF65" s="1"/>
      <c r="AG65" s="1"/>
    </row>
    <row r="66" spans="1:33" ht="20.100000000000001" customHeight="1" x14ac:dyDescent="0.3">
      <c r="A66" s="1"/>
      <c r="B66" s="245"/>
      <c r="C66" s="246"/>
      <c r="D66" s="247"/>
      <c r="E66" s="266"/>
      <c r="F66" s="267"/>
      <c r="G66" s="268"/>
      <c r="H66" s="245"/>
      <c r="I66" s="246"/>
      <c r="J66" s="247"/>
      <c r="K66" s="266"/>
      <c r="L66" s="267"/>
      <c r="M66" s="268"/>
      <c r="N66" s="283"/>
      <c r="O66" s="284"/>
      <c r="P66" s="285"/>
      <c r="Q66" s="241" t="str">
        <f>IFERROR(VLOOKUP(O66,BORCALACAK!$B$5:$AD$54,10,0),"")</f>
        <v/>
      </c>
      <c r="R66" s="290"/>
      <c r="S66" s="291"/>
      <c r="T66" s="292"/>
      <c r="U66" s="293" t="str">
        <f>IFERROR(VLOOKUP(S66,BORCALACAK!$B$61:$AD$110,10,0),"")</f>
        <v/>
      </c>
      <c r="V66" s="1"/>
      <c r="W66" s="1"/>
      <c r="X66" s="1"/>
      <c r="Y66" s="1"/>
      <c r="Z66" s="1"/>
      <c r="AA66" s="1"/>
      <c r="AB66" s="1"/>
      <c r="AC66" s="1"/>
      <c r="AD66" s="1"/>
      <c r="AE66" s="1"/>
      <c r="AF66" s="1"/>
      <c r="AG66" s="1"/>
    </row>
    <row r="67" spans="1:33" ht="20.100000000000001" customHeight="1" x14ac:dyDescent="0.3">
      <c r="A67" s="1"/>
      <c r="B67" s="250"/>
      <c r="C67" s="251"/>
      <c r="D67" s="252"/>
      <c r="E67" s="269"/>
      <c r="F67" s="270"/>
      <c r="G67" s="271"/>
      <c r="H67" s="250"/>
      <c r="I67" s="251"/>
      <c r="J67" s="252"/>
      <c r="K67" s="269"/>
      <c r="L67" s="270"/>
      <c r="M67" s="271"/>
      <c r="N67" s="286"/>
      <c r="O67" s="287"/>
      <c r="P67" s="288"/>
      <c r="Q67" s="289" t="str">
        <f>IFERROR(VLOOKUP(O67,BORCALACAK!$B$5:$AD$54,10,0),"")</f>
        <v/>
      </c>
      <c r="R67" s="294"/>
      <c r="S67" s="295"/>
      <c r="T67" s="296"/>
      <c r="U67" s="297" t="str">
        <f>IFERROR(VLOOKUP(S67,BORCALACAK!$B$61:$AD$110,10,0),"")</f>
        <v/>
      </c>
      <c r="V67" s="1"/>
      <c r="W67" s="1"/>
      <c r="X67" s="1"/>
      <c r="Y67" s="1"/>
      <c r="Z67" s="1"/>
      <c r="AA67" s="1"/>
      <c r="AB67" s="1"/>
      <c r="AC67" s="1"/>
      <c r="AD67" s="1"/>
      <c r="AE67" s="1"/>
      <c r="AF67" s="1"/>
      <c r="AG67" s="1"/>
    </row>
    <row r="68" spans="1:33" ht="20.100000000000001" customHeight="1" x14ac:dyDescent="0.3">
      <c r="A68" s="1"/>
      <c r="B68" s="245"/>
      <c r="C68" s="246"/>
      <c r="D68" s="247"/>
      <c r="E68" s="266"/>
      <c r="F68" s="267"/>
      <c r="G68" s="268"/>
      <c r="H68" s="245"/>
      <c r="I68" s="246"/>
      <c r="J68" s="247"/>
      <c r="K68" s="266"/>
      <c r="L68" s="267"/>
      <c r="M68" s="268"/>
      <c r="N68" s="283"/>
      <c r="O68" s="284"/>
      <c r="P68" s="285"/>
      <c r="Q68" s="241" t="str">
        <f>IFERROR(VLOOKUP(O68,BORCALACAK!$B$5:$AD$54,10,0),"")</f>
        <v/>
      </c>
      <c r="R68" s="290"/>
      <c r="S68" s="291"/>
      <c r="T68" s="292"/>
      <c r="U68" s="293" t="str">
        <f>IFERROR(VLOOKUP(S68,BORCALACAK!$B$61:$AD$110,10,0),"")</f>
        <v/>
      </c>
      <c r="V68" s="1"/>
      <c r="W68" s="1"/>
      <c r="X68" s="1"/>
      <c r="Y68" s="1"/>
      <c r="Z68" s="1"/>
      <c r="AA68" s="1"/>
      <c r="AB68" s="1"/>
      <c r="AC68" s="1"/>
      <c r="AD68" s="1"/>
      <c r="AE68" s="1"/>
      <c r="AF68" s="1"/>
      <c r="AG68" s="1"/>
    </row>
    <row r="69" spans="1:33" ht="20.100000000000001" customHeight="1" x14ac:dyDescent="0.3">
      <c r="A69" s="1"/>
      <c r="B69" s="250"/>
      <c r="C69" s="251"/>
      <c r="D69" s="252"/>
      <c r="E69" s="269"/>
      <c r="F69" s="270"/>
      <c r="G69" s="271"/>
      <c r="H69" s="250"/>
      <c r="I69" s="251"/>
      <c r="J69" s="252"/>
      <c r="K69" s="269"/>
      <c r="L69" s="270"/>
      <c r="M69" s="271"/>
      <c r="N69" s="286"/>
      <c r="O69" s="287"/>
      <c r="P69" s="288"/>
      <c r="Q69" s="289" t="str">
        <f>IFERROR(VLOOKUP(O69,BORCALACAK!$B$5:$AD$54,10,0),"")</f>
        <v/>
      </c>
      <c r="R69" s="294"/>
      <c r="S69" s="295"/>
      <c r="T69" s="296"/>
      <c r="U69" s="297" t="str">
        <f>IFERROR(VLOOKUP(S69,BORCALACAK!$B$61:$AD$110,10,0),"")</f>
        <v/>
      </c>
      <c r="V69" s="1"/>
      <c r="W69" s="1"/>
      <c r="X69" s="1"/>
      <c r="Y69" s="1"/>
      <c r="Z69" s="1"/>
      <c r="AA69" s="1"/>
      <c r="AB69" s="1"/>
      <c r="AC69" s="1"/>
      <c r="AD69" s="1"/>
      <c r="AE69" s="1"/>
      <c r="AF69" s="1"/>
      <c r="AG69" s="1"/>
    </row>
    <row r="70" spans="1:33" ht="20.100000000000001" customHeight="1" x14ac:dyDescent="0.3">
      <c r="A70" s="1"/>
      <c r="B70" s="245"/>
      <c r="C70" s="246"/>
      <c r="D70" s="247"/>
      <c r="E70" s="266"/>
      <c r="F70" s="267"/>
      <c r="G70" s="268"/>
      <c r="H70" s="245"/>
      <c r="I70" s="246"/>
      <c r="J70" s="247"/>
      <c r="K70" s="266"/>
      <c r="L70" s="267"/>
      <c r="M70" s="268"/>
      <c r="N70" s="283"/>
      <c r="O70" s="284"/>
      <c r="P70" s="285"/>
      <c r="Q70" s="241" t="str">
        <f>IFERROR(VLOOKUP(O70,BORCALACAK!$B$5:$AD$54,10,0),"")</f>
        <v/>
      </c>
      <c r="R70" s="290"/>
      <c r="S70" s="291"/>
      <c r="T70" s="292"/>
      <c r="U70" s="293" t="str">
        <f>IFERROR(VLOOKUP(S70,BORCALACAK!$B$61:$AD$110,10,0),"")</f>
        <v/>
      </c>
      <c r="V70" s="1"/>
      <c r="W70" s="1"/>
      <c r="X70" s="1"/>
      <c r="Y70" s="1"/>
      <c r="Z70" s="1"/>
      <c r="AA70" s="1"/>
      <c r="AB70" s="1"/>
      <c r="AC70" s="1"/>
      <c r="AD70" s="1"/>
      <c r="AE70" s="1"/>
      <c r="AF70" s="1"/>
      <c r="AG70" s="1"/>
    </row>
    <row r="71" spans="1:33" ht="20.100000000000001" customHeight="1" x14ac:dyDescent="0.3">
      <c r="A71" s="1"/>
      <c r="B71" s="250"/>
      <c r="C71" s="251"/>
      <c r="D71" s="252"/>
      <c r="E71" s="269"/>
      <c r="F71" s="270"/>
      <c r="G71" s="271"/>
      <c r="H71" s="250"/>
      <c r="I71" s="251"/>
      <c r="J71" s="252"/>
      <c r="K71" s="269"/>
      <c r="L71" s="270"/>
      <c r="M71" s="271"/>
      <c r="N71" s="286"/>
      <c r="O71" s="287"/>
      <c r="P71" s="288"/>
      <c r="Q71" s="289" t="str">
        <f>IFERROR(VLOOKUP(O71,BORCALACAK!$B$5:$AD$54,10,0),"")</f>
        <v/>
      </c>
      <c r="R71" s="294"/>
      <c r="S71" s="295"/>
      <c r="T71" s="296"/>
      <c r="U71" s="297" t="str">
        <f>IFERROR(VLOOKUP(S71,BORCALACAK!$B$61:$AD$110,10,0),"")</f>
        <v/>
      </c>
      <c r="V71" s="1"/>
      <c r="W71" s="1"/>
      <c r="X71" s="1"/>
      <c r="Y71" s="1"/>
      <c r="Z71" s="1"/>
      <c r="AA71" s="1"/>
      <c r="AB71" s="1"/>
      <c r="AC71" s="1"/>
      <c r="AD71" s="1"/>
      <c r="AE71" s="1"/>
      <c r="AF71" s="1"/>
      <c r="AG71" s="1"/>
    </row>
    <row r="72" spans="1:33" ht="20.100000000000001" customHeight="1" x14ac:dyDescent="0.3">
      <c r="A72" s="1"/>
      <c r="B72" s="245"/>
      <c r="C72" s="246"/>
      <c r="D72" s="247"/>
      <c r="E72" s="266"/>
      <c r="F72" s="267"/>
      <c r="G72" s="268"/>
      <c r="H72" s="245"/>
      <c r="I72" s="246"/>
      <c r="J72" s="247"/>
      <c r="K72" s="266"/>
      <c r="L72" s="267"/>
      <c r="M72" s="268"/>
      <c r="N72" s="283"/>
      <c r="O72" s="284"/>
      <c r="P72" s="285"/>
      <c r="Q72" s="241" t="str">
        <f>IFERROR(VLOOKUP(O72,BORCALACAK!$B$5:$AD$54,10,0),"")</f>
        <v/>
      </c>
      <c r="R72" s="290"/>
      <c r="S72" s="291"/>
      <c r="T72" s="292"/>
      <c r="U72" s="293" t="str">
        <f>IFERROR(VLOOKUP(S72,BORCALACAK!$B$61:$AD$110,10,0),"")</f>
        <v/>
      </c>
      <c r="V72" s="1"/>
      <c r="W72" s="1"/>
      <c r="X72" s="1"/>
      <c r="Y72" s="1"/>
      <c r="Z72" s="1"/>
      <c r="AA72" s="1"/>
      <c r="AB72" s="1"/>
      <c r="AC72" s="1"/>
      <c r="AD72" s="1"/>
      <c r="AE72" s="1"/>
      <c r="AF72" s="1"/>
      <c r="AG72" s="1"/>
    </row>
    <row r="73" spans="1:33" ht="20.100000000000001" customHeight="1" x14ac:dyDescent="0.3">
      <c r="A73" s="1"/>
      <c r="B73" s="250"/>
      <c r="C73" s="251"/>
      <c r="D73" s="252"/>
      <c r="E73" s="269"/>
      <c r="F73" s="270"/>
      <c r="G73" s="271"/>
      <c r="H73" s="250"/>
      <c r="I73" s="251"/>
      <c r="J73" s="252"/>
      <c r="K73" s="269"/>
      <c r="L73" s="270"/>
      <c r="M73" s="271"/>
      <c r="N73" s="286"/>
      <c r="O73" s="287"/>
      <c r="P73" s="288"/>
      <c r="Q73" s="289" t="str">
        <f>IFERROR(VLOOKUP(O73,BORCALACAK!$B$5:$AD$54,10,0),"")</f>
        <v/>
      </c>
      <c r="R73" s="294"/>
      <c r="S73" s="295"/>
      <c r="T73" s="296"/>
      <c r="U73" s="297" t="str">
        <f>IFERROR(VLOOKUP(S73,BORCALACAK!$B$61:$AD$110,10,0),"")</f>
        <v/>
      </c>
      <c r="V73" s="1"/>
      <c r="W73" s="1"/>
      <c r="X73" s="1"/>
      <c r="Y73" s="1"/>
      <c r="Z73" s="1"/>
      <c r="AA73" s="1"/>
      <c r="AB73" s="1"/>
      <c r="AC73" s="1"/>
      <c r="AD73" s="1"/>
      <c r="AE73" s="1"/>
      <c r="AF73" s="1"/>
      <c r="AG73" s="1"/>
    </row>
    <row r="74" spans="1:33" ht="20.100000000000001" customHeight="1" x14ac:dyDescent="0.3">
      <c r="A74" s="1"/>
      <c r="B74" s="245"/>
      <c r="C74" s="246"/>
      <c r="D74" s="247"/>
      <c r="E74" s="266"/>
      <c r="F74" s="267"/>
      <c r="G74" s="268"/>
      <c r="H74" s="245"/>
      <c r="I74" s="246"/>
      <c r="J74" s="247"/>
      <c r="K74" s="266"/>
      <c r="L74" s="267"/>
      <c r="M74" s="268"/>
      <c r="N74" s="283"/>
      <c r="O74" s="284"/>
      <c r="P74" s="285"/>
      <c r="Q74" s="241" t="str">
        <f>IFERROR(VLOOKUP(O74,BORCALACAK!$B$5:$AD$54,10,0),"")</f>
        <v/>
      </c>
      <c r="R74" s="290"/>
      <c r="S74" s="291"/>
      <c r="T74" s="292"/>
      <c r="U74" s="293" t="str">
        <f>IFERROR(VLOOKUP(S74,BORCALACAK!$B$61:$AD$110,10,0),"")</f>
        <v/>
      </c>
      <c r="V74" s="1"/>
      <c r="W74" s="1"/>
      <c r="X74" s="1"/>
      <c r="Y74" s="1"/>
      <c r="Z74" s="1"/>
      <c r="AA74" s="1"/>
      <c r="AB74" s="1"/>
      <c r="AC74" s="1"/>
      <c r="AD74" s="1"/>
      <c r="AE74" s="1"/>
      <c r="AF74" s="1"/>
      <c r="AG74" s="1"/>
    </row>
    <row r="75" spans="1:33" ht="20.100000000000001" customHeight="1" x14ac:dyDescent="0.3">
      <c r="A75" s="1"/>
      <c r="B75" s="250"/>
      <c r="C75" s="251"/>
      <c r="D75" s="252"/>
      <c r="E75" s="269"/>
      <c r="F75" s="270"/>
      <c r="G75" s="271"/>
      <c r="H75" s="250"/>
      <c r="I75" s="251"/>
      <c r="J75" s="252"/>
      <c r="K75" s="269"/>
      <c r="L75" s="270"/>
      <c r="M75" s="271"/>
      <c r="N75" s="286"/>
      <c r="O75" s="287"/>
      <c r="P75" s="288"/>
      <c r="Q75" s="289" t="str">
        <f>IFERROR(VLOOKUP(O75,BORCALACAK!$B$5:$AD$54,10,0),"")</f>
        <v/>
      </c>
      <c r="R75" s="294"/>
      <c r="S75" s="295"/>
      <c r="T75" s="296"/>
      <c r="U75" s="297" t="str">
        <f>IFERROR(VLOOKUP(S75,BORCALACAK!$B$61:$AD$110,10,0),"")</f>
        <v/>
      </c>
      <c r="V75" s="1"/>
      <c r="W75" s="1"/>
      <c r="X75" s="1"/>
      <c r="Y75" s="1"/>
      <c r="Z75" s="1"/>
      <c r="AA75" s="1"/>
      <c r="AB75" s="1"/>
      <c r="AC75" s="1"/>
      <c r="AD75" s="1"/>
      <c r="AE75" s="1"/>
      <c r="AF75" s="1"/>
      <c r="AG75" s="1"/>
    </row>
    <row r="76" spans="1:33" ht="20.100000000000001" customHeight="1" x14ac:dyDescent="0.3">
      <c r="A76" s="1"/>
      <c r="B76" s="245"/>
      <c r="C76" s="246"/>
      <c r="D76" s="247"/>
      <c r="E76" s="266"/>
      <c r="F76" s="267"/>
      <c r="G76" s="268"/>
      <c r="H76" s="245"/>
      <c r="I76" s="246"/>
      <c r="J76" s="247"/>
      <c r="K76" s="266"/>
      <c r="L76" s="267"/>
      <c r="M76" s="268"/>
      <c r="N76" s="283"/>
      <c r="O76" s="284"/>
      <c r="P76" s="285"/>
      <c r="Q76" s="241" t="str">
        <f>IFERROR(VLOOKUP(O76,BORCALACAK!$B$5:$AD$54,10,0),"")</f>
        <v/>
      </c>
      <c r="R76" s="290"/>
      <c r="S76" s="291"/>
      <c r="T76" s="292"/>
      <c r="U76" s="293" t="str">
        <f>IFERROR(VLOOKUP(S76,BORCALACAK!$B$61:$AD$110,10,0),"")</f>
        <v/>
      </c>
      <c r="V76" s="1"/>
      <c r="W76" s="1"/>
      <c r="X76" s="1"/>
      <c r="Y76" s="1"/>
      <c r="Z76" s="1"/>
      <c r="AA76" s="1"/>
      <c r="AB76" s="1"/>
      <c r="AC76" s="1"/>
      <c r="AD76" s="1"/>
      <c r="AE76" s="1"/>
      <c r="AF76" s="1"/>
      <c r="AG76" s="1"/>
    </row>
    <row r="77" spans="1:33" ht="20.100000000000001" customHeight="1" x14ac:dyDescent="0.3">
      <c r="A77" s="1"/>
      <c r="B77" s="250"/>
      <c r="C77" s="251"/>
      <c r="D77" s="252"/>
      <c r="E77" s="269"/>
      <c r="F77" s="270"/>
      <c r="G77" s="271"/>
      <c r="H77" s="250"/>
      <c r="I77" s="251"/>
      <c r="J77" s="252"/>
      <c r="K77" s="269"/>
      <c r="L77" s="270"/>
      <c r="M77" s="271"/>
      <c r="N77" s="286"/>
      <c r="O77" s="287"/>
      <c r="P77" s="288"/>
      <c r="Q77" s="289" t="str">
        <f>IFERROR(VLOOKUP(O77,BORCALACAK!$B$5:$AD$54,10,0),"")</f>
        <v/>
      </c>
      <c r="R77" s="294"/>
      <c r="S77" s="295"/>
      <c r="T77" s="296"/>
      <c r="U77" s="297" t="str">
        <f>IFERROR(VLOOKUP(S77,BORCALACAK!$B$61:$AD$110,10,0),"")</f>
        <v/>
      </c>
      <c r="V77" s="1"/>
      <c r="W77" s="1"/>
      <c r="X77" s="1"/>
      <c r="Y77" s="1"/>
      <c r="Z77" s="1"/>
      <c r="AA77" s="1"/>
      <c r="AB77" s="1"/>
      <c r="AC77" s="1"/>
      <c r="AD77" s="1"/>
      <c r="AE77" s="1"/>
      <c r="AF77" s="1"/>
      <c r="AG77" s="1"/>
    </row>
    <row r="78" spans="1:33" ht="20.100000000000001" customHeight="1" x14ac:dyDescent="0.3">
      <c r="A78" s="1"/>
      <c r="B78" s="245"/>
      <c r="C78" s="246"/>
      <c r="D78" s="247"/>
      <c r="E78" s="266"/>
      <c r="F78" s="267"/>
      <c r="G78" s="268"/>
      <c r="H78" s="245"/>
      <c r="I78" s="246"/>
      <c r="J78" s="247"/>
      <c r="K78" s="266"/>
      <c r="L78" s="267"/>
      <c r="M78" s="268"/>
      <c r="N78" s="283"/>
      <c r="O78" s="284"/>
      <c r="P78" s="285"/>
      <c r="Q78" s="241" t="str">
        <f>IFERROR(VLOOKUP(O78,BORCALACAK!$B$5:$AD$54,10,0),"")</f>
        <v/>
      </c>
      <c r="R78" s="290"/>
      <c r="S78" s="291"/>
      <c r="T78" s="292"/>
      <c r="U78" s="293" t="str">
        <f>IFERROR(VLOOKUP(S78,BORCALACAK!$B$61:$AD$110,10,0),"")</f>
        <v/>
      </c>
      <c r="V78" s="1"/>
      <c r="W78" s="1"/>
      <c r="X78" s="1"/>
      <c r="Y78" s="1"/>
      <c r="Z78" s="1"/>
      <c r="AA78" s="1"/>
      <c r="AB78" s="1"/>
      <c r="AC78" s="1"/>
      <c r="AD78" s="1"/>
      <c r="AE78" s="1"/>
      <c r="AF78" s="1"/>
      <c r="AG78" s="1"/>
    </row>
    <row r="79" spans="1:33" ht="20.100000000000001" customHeight="1" x14ac:dyDescent="0.3">
      <c r="A79" s="1"/>
      <c r="B79" s="250"/>
      <c r="C79" s="251"/>
      <c r="D79" s="252"/>
      <c r="E79" s="269"/>
      <c r="F79" s="270"/>
      <c r="G79" s="271"/>
      <c r="H79" s="250"/>
      <c r="I79" s="251"/>
      <c r="J79" s="252"/>
      <c r="K79" s="269"/>
      <c r="L79" s="270"/>
      <c r="M79" s="271"/>
      <c r="N79" s="286"/>
      <c r="O79" s="287"/>
      <c r="P79" s="288"/>
      <c r="Q79" s="289" t="str">
        <f>IFERROR(VLOOKUP(O79,BORCALACAK!$B$5:$AD$54,10,0),"")</f>
        <v/>
      </c>
      <c r="R79" s="294"/>
      <c r="S79" s="295"/>
      <c r="T79" s="296"/>
      <c r="U79" s="297" t="str">
        <f>IFERROR(VLOOKUP(S79,BORCALACAK!$B$61:$AD$110,10,0),"")</f>
        <v/>
      </c>
      <c r="V79" s="1"/>
      <c r="W79" s="1"/>
      <c r="X79" s="1"/>
      <c r="Y79" s="1"/>
      <c r="Z79" s="1"/>
      <c r="AA79" s="1"/>
      <c r="AB79" s="1"/>
      <c r="AC79" s="1"/>
      <c r="AD79" s="1"/>
      <c r="AE79" s="1"/>
      <c r="AF79" s="1"/>
      <c r="AG79" s="1"/>
    </row>
    <row r="80" spans="1:33" ht="20.100000000000001" customHeight="1" x14ac:dyDescent="0.3">
      <c r="A80" s="1"/>
      <c r="B80" s="245"/>
      <c r="C80" s="246"/>
      <c r="D80" s="247"/>
      <c r="E80" s="266"/>
      <c r="F80" s="267"/>
      <c r="G80" s="268"/>
      <c r="H80" s="245"/>
      <c r="I80" s="246"/>
      <c r="J80" s="247"/>
      <c r="K80" s="266"/>
      <c r="L80" s="267"/>
      <c r="M80" s="268"/>
      <c r="N80" s="283"/>
      <c r="O80" s="284"/>
      <c r="P80" s="285"/>
      <c r="Q80" s="241" t="str">
        <f>IFERROR(VLOOKUP(O80,BORCALACAK!$B$5:$AD$54,10,0),"")</f>
        <v/>
      </c>
      <c r="R80" s="290"/>
      <c r="S80" s="291"/>
      <c r="T80" s="292"/>
      <c r="U80" s="293" t="str">
        <f>IFERROR(VLOOKUP(S80,BORCALACAK!$B$61:$AD$110,10,0),"")</f>
        <v/>
      </c>
      <c r="V80" s="1"/>
      <c r="W80" s="1"/>
      <c r="X80" s="1"/>
      <c r="Y80" s="1"/>
      <c r="Z80" s="1"/>
      <c r="AA80" s="1"/>
      <c r="AB80" s="1"/>
      <c r="AC80" s="1"/>
      <c r="AD80" s="1"/>
      <c r="AE80" s="1"/>
      <c r="AF80" s="1"/>
      <c r="AG80" s="1"/>
    </row>
    <row r="81" spans="1:33" ht="20.100000000000001" customHeight="1" x14ac:dyDescent="0.3">
      <c r="A81" s="1"/>
      <c r="B81" s="250"/>
      <c r="C81" s="251"/>
      <c r="D81" s="252"/>
      <c r="E81" s="269"/>
      <c r="F81" s="270"/>
      <c r="G81" s="271"/>
      <c r="H81" s="250"/>
      <c r="I81" s="251"/>
      <c r="J81" s="252"/>
      <c r="K81" s="269"/>
      <c r="L81" s="270"/>
      <c r="M81" s="271"/>
      <c r="N81" s="286"/>
      <c r="O81" s="287"/>
      <c r="P81" s="288"/>
      <c r="Q81" s="289" t="str">
        <f>IFERROR(VLOOKUP(O81,BORCALACAK!$B$5:$AD$54,10,0),"")</f>
        <v/>
      </c>
      <c r="R81" s="294"/>
      <c r="S81" s="295"/>
      <c r="T81" s="296"/>
      <c r="U81" s="297" t="str">
        <f>IFERROR(VLOOKUP(S81,BORCALACAK!$B$61:$AD$110,10,0),"")</f>
        <v/>
      </c>
      <c r="V81" s="1"/>
      <c r="W81" s="1"/>
      <c r="X81" s="1"/>
      <c r="Y81" s="1"/>
      <c r="Z81" s="1"/>
      <c r="AA81" s="1"/>
      <c r="AB81" s="1"/>
      <c r="AC81" s="1"/>
      <c r="AD81" s="1"/>
      <c r="AE81" s="1"/>
      <c r="AF81" s="1"/>
      <c r="AG81" s="1"/>
    </row>
    <row r="82" spans="1:33" ht="20.100000000000001" customHeight="1" x14ac:dyDescent="0.3">
      <c r="A82" s="1"/>
      <c r="B82" s="245"/>
      <c r="C82" s="246"/>
      <c r="D82" s="247"/>
      <c r="E82" s="266"/>
      <c r="F82" s="267"/>
      <c r="G82" s="268"/>
      <c r="H82" s="245"/>
      <c r="I82" s="246"/>
      <c r="J82" s="247"/>
      <c r="K82" s="266"/>
      <c r="L82" s="267"/>
      <c r="M82" s="268"/>
      <c r="N82" s="283"/>
      <c r="O82" s="284"/>
      <c r="P82" s="285"/>
      <c r="Q82" s="241" t="str">
        <f>IFERROR(VLOOKUP(O82,BORCALACAK!$B$5:$AD$54,10,0),"")</f>
        <v/>
      </c>
      <c r="R82" s="290"/>
      <c r="S82" s="291"/>
      <c r="T82" s="292"/>
      <c r="U82" s="293" t="str">
        <f>IFERROR(VLOOKUP(S82,BORCALACAK!$B$61:$AD$110,10,0),"")</f>
        <v/>
      </c>
      <c r="V82" s="1"/>
      <c r="W82" s="1"/>
      <c r="X82" s="1"/>
      <c r="Y82" s="1"/>
      <c r="Z82" s="1"/>
      <c r="AA82" s="1"/>
      <c r="AB82" s="1"/>
      <c r="AC82" s="1"/>
      <c r="AD82" s="1"/>
      <c r="AE82" s="1"/>
      <c r="AF82" s="1"/>
      <c r="AG82" s="1"/>
    </row>
    <row r="83" spans="1:33" ht="20.100000000000001" customHeight="1" x14ac:dyDescent="0.3">
      <c r="A83" s="1"/>
      <c r="B83" s="250"/>
      <c r="C83" s="251"/>
      <c r="D83" s="252"/>
      <c r="E83" s="269"/>
      <c r="F83" s="270"/>
      <c r="G83" s="271"/>
      <c r="H83" s="250"/>
      <c r="I83" s="251"/>
      <c r="J83" s="252"/>
      <c r="K83" s="269"/>
      <c r="L83" s="270"/>
      <c r="M83" s="271"/>
      <c r="N83" s="286"/>
      <c r="O83" s="287"/>
      <c r="P83" s="288"/>
      <c r="Q83" s="289" t="str">
        <f>IFERROR(VLOOKUP(O83,BORCALACAK!$B$5:$AD$54,10,0),"")</f>
        <v/>
      </c>
      <c r="R83" s="294"/>
      <c r="S83" s="295"/>
      <c r="T83" s="296"/>
      <c r="U83" s="297" t="str">
        <f>IFERROR(VLOOKUP(S83,BORCALACAK!$B$61:$AD$110,10,0),"")</f>
        <v/>
      </c>
      <c r="V83" s="1"/>
      <c r="W83" s="1"/>
      <c r="X83" s="1"/>
      <c r="Y83" s="1"/>
      <c r="Z83" s="1"/>
      <c r="AA83" s="1"/>
      <c r="AB83" s="1"/>
      <c r="AC83" s="1"/>
      <c r="AD83" s="1"/>
      <c r="AE83" s="1"/>
      <c r="AF83" s="1"/>
      <c r="AG83" s="1"/>
    </row>
    <row r="84" spans="1:33" ht="20.100000000000001" customHeight="1" x14ac:dyDescent="0.3">
      <c r="A84" s="1"/>
      <c r="B84" s="245"/>
      <c r="C84" s="246"/>
      <c r="D84" s="247"/>
      <c r="E84" s="266"/>
      <c r="F84" s="267"/>
      <c r="G84" s="268"/>
      <c r="H84" s="245"/>
      <c r="I84" s="246"/>
      <c r="J84" s="247"/>
      <c r="K84" s="266"/>
      <c r="L84" s="267"/>
      <c r="M84" s="268"/>
      <c r="N84" s="283"/>
      <c r="O84" s="284"/>
      <c r="P84" s="285"/>
      <c r="Q84" s="241" t="str">
        <f>IFERROR(VLOOKUP(O84,BORCALACAK!$B$5:$AD$54,10,0),"")</f>
        <v/>
      </c>
      <c r="R84" s="290"/>
      <c r="S84" s="291"/>
      <c r="T84" s="292"/>
      <c r="U84" s="293" t="str">
        <f>IFERROR(VLOOKUP(S84,BORCALACAK!$B$61:$AD$110,10,0),"")</f>
        <v/>
      </c>
      <c r="V84" s="1"/>
      <c r="W84" s="1"/>
      <c r="X84" s="1"/>
      <c r="Y84" s="1"/>
      <c r="Z84" s="1"/>
      <c r="AA84" s="1"/>
      <c r="AB84" s="1"/>
      <c r="AC84" s="1"/>
      <c r="AD84" s="1"/>
      <c r="AE84" s="1"/>
      <c r="AF84" s="1"/>
      <c r="AG84" s="1"/>
    </row>
    <row r="85" spans="1:33" ht="20.100000000000001" customHeight="1" x14ac:dyDescent="0.3">
      <c r="A85" s="1"/>
      <c r="B85" s="250"/>
      <c r="C85" s="251"/>
      <c r="D85" s="252"/>
      <c r="E85" s="269"/>
      <c r="F85" s="270"/>
      <c r="G85" s="271"/>
      <c r="H85" s="250"/>
      <c r="I85" s="251"/>
      <c r="J85" s="252"/>
      <c r="K85" s="269"/>
      <c r="L85" s="270"/>
      <c r="M85" s="271"/>
      <c r="N85" s="286"/>
      <c r="O85" s="287"/>
      <c r="P85" s="288"/>
      <c r="Q85" s="289" t="str">
        <f>IFERROR(VLOOKUP(O85,BORCALACAK!$B$5:$AD$54,10,0),"")</f>
        <v/>
      </c>
      <c r="R85" s="294"/>
      <c r="S85" s="295"/>
      <c r="T85" s="296"/>
      <c r="U85" s="297" t="str">
        <f>IFERROR(VLOOKUP(S85,BORCALACAK!$B$61:$AD$110,10,0),"")</f>
        <v/>
      </c>
      <c r="V85" s="1"/>
      <c r="W85" s="1"/>
      <c r="X85" s="1"/>
      <c r="Y85" s="1"/>
      <c r="Z85" s="1"/>
      <c r="AA85" s="1"/>
      <c r="AB85" s="1"/>
      <c r="AC85" s="1"/>
      <c r="AD85" s="1"/>
      <c r="AE85" s="1"/>
      <c r="AF85" s="1"/>
      <c r="AG85" s="1"/>
    </row>
    <row r="86" spans="1:33" ht="20.100000000000001" customHeight="1" x14ac:dyDescent="0.3">
      <c r="A86" s="1"/>
      <c r="B86" s="245"/>
      <c r="C86" s="246"/>
      <c r="D86" s="247"/>
      <c r="E86" s="266"/>
      <c r="F86" s="267"/>
      <c r="G86" s="268"/>
      <c r="H86" s="245"/>
      <c r="I86" s="246"/>
      <c r="J86" s="247"/>
      <c r="K86" s="266"/>
      <c r="L86" s="267"/>
      <c r="M86" s="268"/>
      <c r="N86" s="283"/>
      <c r="O86" s="284"/>
      <c r="P86" s="285"/>
      <c r="Q86" s="241" t="str">
        <f>IFERROR(VLOOKUP(O86,BORCALACAK!$B$5:$AD$54,10,0),"")</f>
        <v/>
      </c>
      <c r="R86" s="290"/>
      <c r="S86" s="291"/>
      <c r="T86" s="292"/>
      <c r="U86" s="293" t="str">
        <f>IFERROR(VLOOKUP(S86,BORCALACAK!$B$61:$AD$110,10,0),"")</f>
        <v/>
      </c>
      <c r="V86" s="1"/>
      <c r="W86" s="1"/>
      <c r="X86" s="1"/>
      <c r="Y86" s="1"/>
      <c r="Z86" s="1"/>
      <c r="AA86" s="1"/>
      <c r="AB86" s="1"/>
      <c r="AC86" s="1"/>
      <c r="AD86" s="1"/>
      <c r="AE86" s="1"/>
      <c r="AF86" s="1"/>
      <c r="AG86" s="1"/>
    </row>
    <row r="87" spans="1:33" ht="20.100000000000001" customHeight="1" x14ac:dyDescent="0.3">
      <c r="A87" s="1"/>
      <c r="B87" s="250"/>
      <c r="C87" s="251"/>
      <c r="D87" s="252"/>
      <c r="E87" s="269"/>
      <c r="F87" s="270"/>
      <c r="G87" s="271"/>
      <c r="H87" s="250"/>
      <c r="I87" s="251"/>
      <c r="J87" s="252"/>
      <c r="K87" s="269"/>
      <c r="L87" s="270"/>
      <c r="M87" s="271"/>
      <c r="N87" s="286"/>
      <c r="O87" s="287"/>
      <c r="P87" s="288"/>
      <c r="Q87" s="289" t="str">
        <f>IFERROR(VLOOKUP(O87,BORCALACAK!$B$5:$AD$54,10,0),"")</f>
        <v/>
      </c>
      <c r="R87" s="294"/>
      <c r="S87" s="295"/>
      <c r="T87" s="296"/>
      <c r="U87" s="297" t="str">
        <f>IFERROR(VLOOKUP(S87,BORCALACAK!$B$61:$AD$110,10,0),"")</f>
        <v/>
      </c>
      <c r="V87" s="1"/>
      <c r="W87" s="1"/>
      <c r="X87" s="1"/>
      <c r="Y87" s="1"/>
      <c r="Z87" s="1"/>
      <c r="AA87" s="1"/>
      <c r="AB87" s="1"/>
      <c r="AC87" s="1"/>
      <c r="AD87" s="1"/>
      <c r="AE87" s="1"/>
      <c r="AF87" s="1"/>
      <c r="AG87" s="1"/>
    </row>
    <row r="88" spans="1:33" ht="20.100000000000001" customHeight="1" x14ac:dyDescent="0.3">
      <c r="A88" s="1"/>
      <c r="B88" s="245"/>
      <c r="C88" s="246"/>
      <c r="D88" s="247"/>
      <c r="E88" s="266"/>
      <c r="F88" s="267"/>
      <c r="G88" s="268"/>
      <c r="H88" s="245"/>
      <c r="I88" s="246"/>
      <c r="J88" s="247"/>
      <c r="K88" s="266"/>
      <c r="L88" s="267"/>
      <c r="M88" s="268"/>
      <c r="N88" s="283"/>
      <c r="O88" s="284"/>
      <c r="P88" s="285"/>
      <c r="Q88" s="241" t="str">
        <f>IFERROR(VLOOKUP(O88,BORCALACAK!$B$5:$AD$54,10,0),"")</f>
        <v/>
      </c>
      <c r="R88" s="290"/>
      <c r="S88" s="291"/>
      <c r="T88" s="292"/>
      <c r="U88" s="293" t="str">
        <f>IFERROR(VLOOKUP(S88,BORCALACAK!$B$61:$AD$110,10,0),"")</f>
        <v/>
      </c>
      <c r="V88" s="1"/>
      <c r="W88" s="1"/>
      <c r="X88" s="1"/>
      <c r="Y88" s="1"/>
      <c r="Z88" s="1"/>
      <c r="AA88" s="1"/>
      <c r="AB88" s="1"/>
      <c r="AC88" s="1"/>
      <c r="AD88" s="1"/>
      <c r="AE88" s="1"/>
      <c r="AF88" s="1"/>
      <c r="AG88" s="1"/>
    </row>
    <row r="89" spans="1:33" ht="20.100000000000001" customHeight="1" x14ac:dyDescent="0.3">
      <c r="A89" s="1"/>
      <c r="B89" s="250"/>
      <c r="C89" s="251"/>
      <c r="D89" s="252"/>
      <c r="E89" s="269"/>
      <c r="F89" s="270"/>
      <c r="G89" s="271"/>
      <c r="H89" s="250"/>
      <c r="I89" s="251"/>
      <c r="J89" s="252"/>
      <c r="K89" s="269"/>
      <c r="L89" s="270"/>
      <c r="M89" s="271"/>
      <c r="N89" s="286"/>
      <c r="O89" s="287"/>
      <c r="P89" s="288"/>
      <c r="Q89" s="289" t="str">
        <f>IFERROR(VLOOKUP(O89,BORCALACAK!$B$5:$AD$54,10,0),"")</f>
        <v/>
      </c>
      <c r="R89" s="294"/>
      <c r="S89" s="295"/>
      <c r="T89" s="296"/>
      <c r="U89" s="297" t="str">
        <f>IFERROR(VLOOKUP(S89,BORCALACAK!$B$61:$AD$110,10,0),"")</f>
        <v/>
      </c>
      <c r="V89" s="1"/>
      <c r="W89" s="1"/>
      <c r="X89" s="1"/>
      <c r="Y89" s="1"/>
      <c r="Z89" s="1"/>
      <c r="AA89" s="1"/>
      <c r="AB89" s="1"/>
      <c r="AC89" s="1"/>
      <c r="AD89" s="1"/>
      <c r="AE89" s="1"/>
      <c r="AF89" s="1"/>
      <c r="AG89" s="1"/>
    </row>
    <row r="90" spans="1:33" ht="20.100000000000001" customHeight="1" x14ac:dyDescent="0.3">
      <c r="A90" s="1"/>
      <c r="B90" s="245"/>
      <c r="C90" s="246"/>
      <c r="D90" s="247"/>
      <c r="E90" s="266"/>
      <c r="F90" s="267"/>
      <c r="G90" s="268"/>
      <c r="H90" s="245"/>
      <c r="I90" s="246"/>
      <c r="J90" s="247"/>
      <c r="K90" s="266"/>
      <c r="L90" s="267"/>
      <c r="M90" s="268"/>
      <c r="N90" s="283"/>
      <c r="O90" s="284"/>
      <c r="P90" s="285"/>
      <c r="Q90" s="241" t="str">
        <f>IFERROR(VLOOKUP(O90,BORCALACAK!$B$5:$AD$54,10,0),"")</f>
        <v/>
      </c>
      <c r="R90" s="290"/>
      <c r="S90" s="291"/>
      <c r="T90" s="292"/>
      <c r="U90" s="293" t="str">
        <f>IFERROR(VLOOKUP(S90,BORCALACAK!$B$61:$AD$110,10,0),"")</f>
        <v/>
      </c>
      <c r="V90" s="1"/>
      <c r="W90" s="1"/>
      <c r="X90" s="1"/>
      <c r="Y90" s="1"/>
      <c r="Z90" s="1"/>
      <c r="AA90" s="1"/>
      <c r="AB90" s="1"/>
      <c r="AC90" s="1"/>
      <c r="AD90" s="1"/>
      <c r="AE90" s="1"/>
      <c r="AF90" s="1"/>
      <c r="AG90" s="1"/>
    </row>
    <row r="91" spans="1:33" ht="20.100000000000001" customHeight="1" x14ac:dyDescent="0.3">
      <c r="A91" s="1"/>
      <c r="B91" s="250"/>
      <c r="C91" s="251"/>
      <c r="D91" s="252"/>
      <c r="E91" s="269"/>
      <c r="F91" s="270"/>
      <c r="G91" s="271"/>
      <c r="H91" s="250"/>
      <c r="I91" s="251"/>
      <c r="J91" s="252"/>
      <c r="K91" s="269"/>
      <c r="L91" s="270"/>
      <c r="M91" s="271"/>
      <c r="N91" s="286"/>
      <c r="O91" s="287"/>
      <c r="P91" s="288"/>
      <c r="Q91" s="289" t="str">
        <f>IFERROR(VLOOKUP(O91,BORCALACAK!$B$5:$AD$54,10,0),"")</f>
        <v/>
      </c>
      <c r="R91" s="294"/>
      <c r="S91" s="295"/>
      <c r="T91" s="296"/>
      <c r="U91" s="297" t="str">
        <f>IFERROR(VLOOKUP(S91,BORCALACAK!$B$61:$AD$110,10,0),"")</f>
        <v/>
      </c>
      <c r="V91" s="1"/>
      <c r="W91" s="1"/>
      <c r="X91" s="1"/>
      <c r="Y91" s="1"/>
      <c r="Z91" s="1"/>
      <c r="AA91" s="1"/>
      <c r="AB91" s="1"/>
      <c r="AC91" s="1"/>
      <c r="AD91" s="1"/>
      <c r="AE91" s="1"/>
      <c r="AF91" s="1"/>
      <c r="AG91" s="1"/>
    </row>
    <row r="92" spans="1:33" ht="20.100000000000001" customHeight="1" x14ac:dyDescent="0.3">
      <c r="A92" s="1"/>
      <c r="B92" s="245"/>
      <c r="C92" s="246"/>
      <c r="D92" s="247"/>
      <c r="E92" s="266"/>
      <c r="F92" s="267"/>
      <c r="G92" s="268"/>
      <c r="H92" s="245"/>
      <c r="I92" s="246"/>
      <c r="J92" s="247"/>
      <c r="K92" s="266"/>
      <c r="L92" s="267"/>
      <c r="M92" s="268"/>
      <c r="N92" s="283"/>
      <c r="O92" s="284"/>
      <c r="P92" s="285"/>
      <c r="Q92" s="241" t="str">
        <f>IFERROR(VLOOKUP(O92,BORCALACAK!$B$5:$AD$54,10,0),"")</f>
        <v/>
      </c>
      <c r="R92" s="290"/>
      <c r="S92" s="291"/>
      <c r="T92" s="292"/>
      <c r="U92" s="293" t="str">
        <f>IFERROR(VLOOKUP(S92,BORCALACAK!$B$61:$AD$110,10,0),"")</f>
        <v/>
      </c>
      <c r="V92" s="1"/>
      <c r="W92" s="1"/>
      <c r="X92" s="1"/>
      <c r="Y92" s="1"/>
      <c r="Z92" s="1"/>
      <c r="AA92" s="1"/>
      <c r="AB92" s="1"/>
      <c r="AC92" s="1"/>
      <c r="AD92" s="1"/>
      <c r="AE92" s="1"/>
      <c r="AF92" s="1"/>
      <c r="AG92" s="1"/>
    </row>
    <row r="93" spans="1:33" ht="20.100000000000001" customHeight="1" x14ac:dyDescent="0.3">
      <c r="A93" s="1"/>
      <c r="B93" s="250"/>
      <c r="C93" s="251"/>
      <c r="D93" s="252"/>
      <c r="E93" s="269"/>
      <c r="F93" s="270"/>
      <c r="G93" s="271"/>
      <c r="H93" s="250"/>
      <c r="I93" s="251"/>
      <c r="J93" s="252"/>
      <c r="K93" s="269"/>
      <c r="L93" s="270"/>
      <c r="M93" s="271"/>
      <c r="N93" s="286"/>
      <c r="O93" s="287"/>
      <c r="P93" s="288"/>
      <c r="Q93" s="289" t="str">
        <f>IFERROR(VLOOKUP(O93,BORCALACAK!$B$5:$AD$54,10,0),"")</f>
        <v/>
      </c>
      <c r="R93" s="294"/>
      <c r="S93" s="295"/>
      <c r="T93" s="296"/>
      <c r="U93" s="297" t="str">
        <f>IFERROR(VLOOKUP(S93,BORCALACAK!$B$61:$AD$110,10,0),"")</f>
        <v/>
      </c>
      <c r="V93" s="1"/>
      <c r="W93" s="1"/>
      <c r="X93" s="1"/>
      <c r="Y93" s="1"/>
      <c r="Z93" s="1"/>
      <c r="AA93" s="1"/>
      <c r="AB93" s="1"/>
      <c r="AC93" s="1"/>
      <c r="AD93" s="1"/>
      <c r="AE93" s="1"/>
      <c r="AF93" s="1"/>
      <c r="AG93" s="1"/>
    </row>
    <row r="94" spans="1:33" ht="20.100000000000001" customHeight="1" x14ac:dyDescent="0.3">
      <c r="A94" s="1"/>
      <c r="B94" s="245"/>
      <c r="C94" s="246"/>
      <c r="D94" s="247"/>
      <c r="E94" s="266"/>
      <c r="F94" s="267"/>
      <c r="G94" s="268"/>
      <c r="H94" s="245"/>
      <c r="I94" s="246"/>
      <c r="J94" s="247"/>
      <c r="K94" s="266"/>
      <c r="L94" s="267"/>
      <c r="M94" s="268"/>
      <c r="N94" s="283"/>
      <c r="O94" s="284"/>
      <c r="P94" s="285"/>
      <c r="Q94" s="241" t="str">
        <f>IFERROR(VLOOKUP(O94,BORCALACAK!$B$5:$AD$54,10,0),"")</f>
        <v/>
      </c>
      <c r="R94" s="290"/>
      <c r="S94" s="291"/>
      <c r="T94" s="292"/>
      <c r="U94" s="293" t="str">
        <f>IFERROR(VLOOKUP(S94,BORCALACAK!$B$61:$AD$110,10,0),"")</f>
        <v/>
      </c>
      <c r="V94" s="1"/>
      <c r="W94" s="1"/>
      <c r="X94" s="1"/>
      <c r="Y94" s="1"/>
      <c r="Z94" s="1"/>
      <c r="AA94" s="1"/>
      <c r="AB94" s="1"/>
      <c r="AC94" s="1"/>
      <c r="AD94" s="1"/>
      <c r="AE94" s="1"/>
      <c r="AF94" s="1"/>
      <c r="AG94" s="1"/>
    </row>
    <row r="95" spans="1:33" ht="20.100000000000001" customHeight="1" x14ac:dyDescent="0.3">
      <c r="A95" s="1"/>
      <c r="B95" s="250"/>
      <c r="C95" s="251"/>
      <c r="D95" s="252"/>
      <c r="E95" s="269"/>
      <c r="F95" s="270"/>
      <c r="G95" s="271"/>
      <c r="H95" s="250"/>
      <c r="I95" s="251"/>
      <c r="J95" s="252"/>
      <c r="K95" s="269"/>
      <c r="L95" s="270"/>
      <c r="M95" s="271"/>
      <c r="N95" s="286"/>
      <c r="O95" s="287"/>
      <c r="P95" s="288"/>
      <c r="Q95" s="289" t="str">
        <f>IFERROR(VLOOKUP(O95,BORCALACAK!$B$5:$AD$54,10,0),"")</f>
        <v/>
      </c>
      <c r="R95" s="294"/>
      <c r="S95" s="295"/>
      <c r="T95" s="296"/>
      <c r="U95" s="297" t="str">
        <f>IFERROR(VLOOKUP(S95,BORCALACAK!$B$61:$AD$110,10,0),"")</f>
        <v/>
      </c>
      <c r="V95" s="1"/>
      <c r="W95" s="1"/>
      <c r="X95" s="1"/>
      <c r="Y95" s="1"/>
      <c r="Z95" s="1"/>
      <c r="AA95" s="1"/>
      <c r="AB95" s="1"/>
      <c r="AC95" s="1"/>
      <c r="AD95" s="1"/>
      <c r="AE95" s="1"/>
      <c r="AF95" s="1"/>
      <c r="AG95" s="1"/>
    </row>
    <row r="96" spans="1:33" ht="20.100000000000001" customHeight="1" x14ac:dyDescent="0.3">
      <c r="A96" s="1"/>
      <c r="B96" s="245"/>
      <c r="C96" s="246"/>
      <c r="D96" s="247"/>
      <c r="E96" s="266"/>
      <c r="F96" s="267"/>
      <c r="G96" s="268"/>
      <c r="H96" s="245"/>
      <c r="I96" s="246"/>
      <c r="J96" s="247"/>
      <c r="K96" s="266"/>
      <c r="L96" s="267"/>
      <c r="M96" s="268"/>
      <c r="N96" s="283"/>
      <c r="O96" s="284"/>
      <c r="P96" s="285"/>
      <c r="Q96" s="241" t="str">
        <f>IFERROR(VLOOKUP(O96,BORCALACAK!$B$5:$AD$54,10,0),"")</f>
        <v/>
      </c>
      <c r="R96" s="290"/>
      <c r="S96" s="291"/>
      <c r="T96" s="292"/>
      <c r="U96" s="293" t="str">
        <f>IFERROR(VLOOKUP(S96,BORCALACAK!$B$61:$AD$110,10,0),"")</f>
        <v/>
      </c>
      <c r="V96" s="1"/>
      <c r="W96" s="1"/>
      <c r="X96" s="1"/>
      <c r="Y96" s="1"/>
      <c r="Z96" s="1"/>
      <c r="AA96" s="1"/>
      <c r="AB96" s="1"/>
      <c r="AC96" s="1"/>
      <c r="AD96" s="1"/>
      <c r="AE96" s="1"/>
      <c r="AF96" s="1"/>
      <c r="AG96" s="1"/>
    </row>
    <row r="97" spans="1:33" ht="20.100000000000001" customHeight="1" x14ac:dyDescent="0.3">
      <c r="A97" s="1"/>
      <c r="B97" s="250"/>
      <c r="C97" s="251"/>
      <c r="D97" s="252"/>
      <c r="E97" s="269"/>
      <c r="F97" s="270"/>
      <c r="G97" s="271"/>
      <c r="H97" s="250"/>
      <c r="I97" s="251"/>
      <c r="J97" s="252"/>
      <c r="K97" s="269"/>
      <c r="L97" s="270"/>
      <c r="M97" s="271"/>
      <c r="N97" s="286"/>
      <c r="O97" s="287"/>
      <c r="P97" s="288"/>
      <c r="Q97" s="289" t="str">
        <f>IFERROR(VLOOKUP(O97,BORCALACAK!$B$5:$AD$54,10,0),"")</f>
        <v/>
      </c>
      <c r="R97" s="294"/>
      <c r="S97" s="295"/>
      <c r="T97" s="296"/>
      <c r="U97" s="297" t="str">
        <f>IFERROR(VLOOKUP(S97,BORCALACAK!$B$61:$AD$110,10,0),"")</f>
        <v/>
      </c>
      <c r="V97" s="1"/>
      <c r="W97" s="1"/>
      <c r="X97" s="1"/>
      <c r="Y97" s="1"/>
      <c r="Z97" s="1"/>
      <c r="AA97" s="1"/>
      <c r="AB97" s="1"/>
      <c r="AC97" s="1"/>
      <c r="AD97" s="1"/>
      <c r="AE97" s="1"/>
      <c r="AF97" s="1"/>
      <c r="AG97" s="1"/>
    </row>
    <row r="98" spans="1:33" ht="20.100000000000001" customHeight="1" x14ac:dyDescent="0.3">
      <c r="A98" s="1"/>
      <c r="B98" s="245"/>
      <c r="C98" s="246"/>
      <c r="D98" s="247"/>
      <c r="E98" s="266"/>
      <c r="F98" s="267"/>
      <c r="G98" s="268"/>
      <c r="H98" s="245"/>
      <c r="I98" s="246"/>
      <c r="J98" s="247"/>
      <c r="K98" s="266"/>
      <c r="L98" s="267"/>
      <c r="M98" s="268"/>
      <c r="N98" s="283"/>
      <c r="O98" s="284"/>
      <c r="P98" s="285"/>
      <c r="Q98" s="241" t="str">
        <f>IFERROR(VLOOKUP(O98,BORCALACAK!$B$5:$AD$54,10,0),"")</f>
        <v/>
      </c>
      <c r="R98" s="290"/>
      <c r="S98" s="291"/>
      <c r="T98" s="292"/>
      <c r="U98" s="293" t="str">
        <f>IFERROR(VLOOKUP(S98,BORCALACAK!$B$61:$AD$110,10,0),"")</f>
        <v/>
      </c>
      <c r="V98" s="1"/>
      <c r="W98" s="1"/>
      <c r="X98" s="1"/>
      <c r="Y98" s="1"/>
      <c r="Z98" s="1"/>
      <c r="AA98" s="1"/>
      <c r="AB98" s="1"/>
      <c r="AC98" s="1"/>
      <c r="AD98" s="1"/>
      <c r="AE98" s="1"/>
      <c r="AF98" s="1"/>
      <c r="AG98" s="1"/>
    </row>
    <row r="99" spans="1:33" ht="20.100000000000001" customHeight="1" x14ac:dyDescent="0.3">
      <c r="A99" s="1"/>
      <c r="B99" s="250"/>
      <c r="C99" s="251"/>
      <c r="D99" s="252"/>
      <c r="E99" s="269"/>
      <c r="F99" s="270"/>
      <c r="G99" s="271"/>
      <c r="H99" s="250"/>
      <c r="I99" s="251"/>
      <c r="J99" s="252"/>
      <c r="K99" s="269"/>
      <c r="L99" s="270"/>
      <c r="M99" s="271"/>
      <c r="N99" s="286"/>
      <c r="O99" s="287"/>
      <c r="P99" s="288"/>
      <c r="Q99" s="289" t="str">
        <f>IFERROR(VLOOKUP(O99,BORCALACAK!$B$5:$AD$54,10,0),"")</f>
        <v/>
      </c>
      <c r="R99" s="294"/>
      <c r="S99" s="295"/>
      <c r="T99" s="296"/>
      <c r="U99" s="297" t="str">
        <f>IFERROR(VLOOKUP(S99,BORCALACAK!$B$61:$AD$110,10,0),"")</f>
        <v/>
      </c>
      <c r="V99" s="1"/>
      <c r="W99" s="1"/>
      <c r="X99" s="1"/>
      <c r="Y99" s="1"/>
      <c r="Z99" s="1"/>
      <c r="AA99" s="1"/>
      <c r="AB99" s="1"/>
      <c r="AC99" s="1"/>
      <c r="AD99" s="1"/>
      <c r="AE99" s="1"/>
      <c r="AF99" s="1"/>
      <c r="AG99" s="1"/>
    </row>
    <row r="100" spans="1:33" ht="20.100000000000001" customHeight="1" x14ac:dyDescent="0.3">
      <c r="A100" s="1"/>
      <c r="B100" s="245"/>
      <c r="C100" s="246"/>
      <c r="D100" s="247"/>
      <c r="E100" s="266"/>
      <c r="F100" s="267"/>
      <c r="G100" s="268"/>
      <c r="H100" s="245"/>
      <c r="I100" s="246"/>
      <c r="J100" s="247"/>
      <c r="K100" s="266"/>
      <c r="L100" s="267"/>
      <c r="M100" s="268"/>
      <c r="N100" s="283"/>
      <c r="O100" s="284"/>
      <c r="P100" s="285"/>
      <c r="Q100" s="241" t="str">
        <f>IFERROR(VLOOKUP(O100,BORCALACAK!$B$5:$AD$54,10,0),"")</f>
        <v/>
      </c>
      <c r="R100" s="290"/>
      <c r="S100" s="291"/>
      <c r="T100" s="292"/>
      <c r="U100" s="293" t="str">
        <f>IFERROR(VLOOKUP(S100,BORCALACAK!$B$61:$AD$110,10,0),"")</f>
        <v/>
      </c>
      <c r="V100" s="1"/>
      <c r="W100" s="1"/>
      <c r="X100" s="1"/>
      <c r="Y100" s="1"/>
      <c r="Z100" s="1"/>
      <c r="AA100" s="1"/>
      <c r="AB100" s="1"/>
      <c r="AC100" s="1"/>
      <c r="AD100" s="1"/>
      <c r="AE100" s="1"/>
      <c r="AF100" s="1"/>
      <c r="AG100" s="1"/>
    </row>
    <row r="101" spans="1:33" ht="20.100000000000001" customHeight="1" x14ac:dyDescent="0.3">
      <c r="A101" s="1"/>
      <c r="B101" s="250"/>
      <c r="C101" s="251"/>
      <c r="D101" s="252"/>
      <c r="E101" s="269"/>
      <c r="F101" s="270"/>
      <c r="G101" s="271"/>
      <c r="H101" s="250"/>
      <c r="I101" s="251"/>
      <c r="J101" s="252"/>
      <c r="K101" s="269"/>
      <c r="L101" s="270"/>
      <c r="M101" s="271"/>
      <c r="N101" s="286"/>
      <c r="O101" s="287"/>
      <c r="P101" s="288"/>
      <c r="Q101" s="289" t="str">
        <f>IFERROR(VLOOKUP(O101,BORCALACAK!$B$5:$AD$54,10,0),"")</f>
        <v/>
      </c>
      <c r="R101" s="294"/>
      <c r="S101" s="295"/>
      <c r="T101" s="296"/>
      <c r="U101" s="297" t="str">
        <f>IFERROR(VLOOKUP(S101,BORCALACAK!$B$61:$AD$110,10,0),"")</f>
        <v/>
      </c>
      <c r="V101" s="1"/>
      <c r="W101" s="1"/>
      <c r="X101" s="1"/>
      <c r="Y101" s="1"/>
      <c r="Z101" s="1"/>
      <c r="AA101" s="1"/>
      <c r="AB101" s="1"/>
      <c r="AC101" s="1"/>
      <c r="AD101" s="1"/>
      <c r="AE101" s="1"/>
      <c r="AF101" s="1"/>
      <c r="AG101" s="1"/>
    </row>
    <row r="102" spans="1:33" ht="20.100000000000001" customHeight="1" x14ac:dyDescent="0.3">
      <c r="A102" s="1"/>
      <c r="B102" s="245"/>
      <c r="C102" s="246"/>
      <c r="D102" s="247"/>
      <c r="E102" s="266"/>
      <c r="F102" s="267"/>
      <c r="G102" s="268"/>
      <c r="H102" s="245"/>
      <c r="I102" s="246"/>
      <c r="J102" s="247"/>
      <c r="K102" s="266"/>
      <c r="L102" s="267"/>
      <c r="M102" s="268"/>
      <c r="N102" s="283"/>
      <c r="O102" s="284"/>
      <c r="P102" s="285"/>
      <c r="Q102" s="241" t="str">
        <f>IFERROR(VLOOKUP(O102,BORCALACAK!$B$5:$AD$54,10,0),"")</f>
        <v/>
      </c>
      <c r="R102" s="290"/>
      <c r="S102" s="291"/>
      <c r="T102" s="292"/>
      <c r="U102" s="293" t="str">
        <f>IFERROR(VLOOKUP(S102,BORCALACAK!$B$61:$AD$110,10,0),"")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2" t="s">
        <v>57</v>
      </c>
    </row>
  </sheetData>
  <sheetProtection algorithmName="SHA-512" hashValue="T1P1Zk35BWwm8zlBjobrPgUJbPLVnTOyCboH62+oUYwpmGWXz7oYDD3bvYWW56NgibXMHG7s1RKO0f7KTg15mw==" saltValue="AxK8XXLgly789acqVreDiA==" spinCount="100000" sheet="1" formatCells="0" formatColumns="0" formatRows="0" insertColumns="0" insertRows="0" insertHyperlinks="0" deleteColumns="0" deleteRows="0"/>
  <dataConsolidate/>
  <mergeCells count="30">
    <mergeCell ref="R1:U1"/>
    <mergeCell ref="B1:C1"/>
    <mergeCell ref="D1:F1"/>
    <mergeCell ref="H1:I1"/>
    <mergeCell ref="J1:L1"/>
    <mergeCell ref="N1:Q1"/>
    <mergeCell ref="K3:L5"/>
    <mergeCell ref="M3:M5"/>
    <mergeCell ref="B2:D2"/>
    <mergeCell ref="E2:G2"/>
    <mergeCell ref="B3:C5"/>
    <mergeCell ref="D3:D5"/>
    <mergeCell ref="E3:F5"/>
    <mergeCell ref="G3:G5"/>
    <mergeCell ref="N2:O3"/>
    <mergeCell ref="P2:Q3"/>
    <mergeCell ref="N6:Q6"/>
    <mergeCell ref="R6:U6"/>
    <mergeCell ref="B6:D6"/>
    <mergeCell ref="E6:G6"/>
    <mergeCell ref="H6:J6"/>
    <mergeCell ref="K6:M6"/>
    <mergeCell ref="N4:O4"/>
    <mergeCell ref="P4:Q4"/>
    <mergeCell ref="H2:J2"/>
    <mergeCell ref="K2:M2"/>
    <mergeCell ref="N5:O5"/>
    <mergeCell ref="P5:Q5"/>
    <mergeCell ref="H3:I5"/>
    <mergeCell ref="J3:J5"/>
  </mergeCells>
  <conditionalFormatting sqref="N2">
    <cfRule type="containsText" dxfId="89" priority="1" operator="containsText" text="ZARAR">
      <formula>NOT(ISERROR(SEARCH("ZARAR",N2)))</formula>
    </cfRule>
    <cfRule type="cellIs" dxfId="88" priority="2" operator="between">
      <formula>"KAR"</formula>
      <formula>"ZARAR"</formula>
    </cfRule>
    <cfRule type="containsText" dxfId="87" priority="3" operator="containsText" text="KAR">
      <formula>NOT(ISERROR(SEARCH("KAR",N2)))</formula>
    </cfRule>
    <cfRule type="containsText" dxfId="86" priority="4" operator="containsText" text="ZARAR">
      <formula>NOT(ISERROR(SEARCH("ZARAR",N2)))</formula>
    </cfRule>
    <cfRule type="cellIs" dxfId="85" priority="5" operator="between">
      <formula>"KAR"</formula>
      <formula>"ZARAR"</formula>
    </cfRule>
    <cfRule type="containsText" dxfId="84" priority="6" operator="containsText" text="KAR">
      <formula>NOT(ISERROR(SEARCH("KAR",N2)))</formula>
    </cfRule>
    <cfRule type="cellIs" dxfId="83" priority="11" operator="between">
      <formula>"KAR"</formula>
      <formula>"ZARAR"</formula>
    </cfRule>
    <cfRule type="containsText" dxfId="82" priority="12" operator="containsText" text="KAR">
      <formula>NOT(ISERROR(SEARCH("KAR",N2)))</formula>
    </cfRule>
    <cfRule type="containsText" dxfId="81" priority="13" operator="containsText" text="ZARAR">
      <formula>NOT(ISERROR(SEARCH("ZARAR",N2)))</formula>
    </cfRule>
  </conditionalFormatting>
  <dataValidations xWindow="1379" yWindow="601" count="10">
    <dataValidation type="list" allowBlank="1" showInputMessage="1" showErrorMessage="1" sqref="N8:N102 H8:H102 B8:B102 E8:E102 K8:K102 R8:R102" xr:uid="{B896C6DF-9E94-4B98-A400-22448D8A7E78}">
      <formula1>MART</formula1>
    </dataValidation>
    <dataValidation type="list" showInputMessage="1" sqref="C8:C102" xr:uid="{FE7CCC89-E8BF-4C02-8677-9DADC4AD0D3B}">
      <formula1>gelirkategorileri1</formula1>
    </dataValidation>
    <dataValidation type="list" showInputMessage="1" sqref="F8:F102" xr:uid="{5B12652E-7F89-4BC2-855A-E649E7163D3F}">
      <formula1>giderkategorileri1</formula1>
    </dataValidation>
    <dataValidation type="list" showInputMessage="1" sqref="I8:I102" xr:uid="{48968A0B-7EB3-4877-A581-08FF240EC9A7}">
      <formula1>gelirkategorileri2</formula1>
    </dataValidation>
    <dataValidation type="list" showInputMessage="1" sqref="L8:L102" xr:uid="{AAA7F781-D169-4B5A-8932-D0A03B2E9911}">
      <formula1>giderkategorileri2</formula1>
    </dataValidation>
    <dataValidation type="list" showInput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5D3FF929-A13E-42D7-A61A-3895A6E88BDC}">
      <formula1>borcisimleri</formula1>
    </dataValidation>
    <dataValidation type="list" showInputMessage="1" sqref="O9 O11 O13 O15 O17 O19 O21 O23 O25 O27 O29 O31 O33 O35 O37 O39 O41 O43 O45 O47 O49 O51 O53 O55 O57 O59 O61 O63 O65 O67 O69 O71 O73 O75 O77 O79 O81 O83 O85 O87 O89 O91 O93 O95 O97 O99 O101" xr:uid="{1EF11A7E-D8B8-4558-AAF0-A10761D8E957}">
      <formula1>borcisimleri</formula1>
    </dataValidation>
    <dataValidation type="list" promptTitle="UYARI!" prompt="Bu alandaki &quot;Ödenen&quot; sütunu dışındaki &quot;Borç&quot; ve &quot;Kalan&quot; sütunlarını elle doldurmanız durumunda formüller silinebilir. Lütfen &quot;AYARLAR&quot; Sayfasındaki borç bilgilerinizi düzenleyin ve borç ismini açılır listeden seçin." sqref="O10 O12 O14 O16 O18 O20 O22 O24 O26 O28 O30 O32 O34 O36 O38 O40 O42 O44 O46 O48 O50 O52 O54 O56 O58 O60 O62 O64 O66 O68 O70 O72 O74 O76 O78 O80 O82 O84 O86 O88 O90 O92 O94 O96 O98 O100 O102" xr:uid="{4E3C8DA9-830C-4FA8-955E-D468CC142D4F}">
      <formula1>borcisimleri</formula1>
    </dataValidation>
    <dataValidation type="list" showInputMessage="1" sqref="S9:S102" xr:uid="{B3790C55-BBF1-48F8-87A7-DCE182DA655C}">
      <formula1>alacakisimleri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CA989E9C-4CE2-4FF8-B60A-AEC6D1979323}">
      <formula1>alacakisimleri</formula1>
    </dataValidation>
  </dataValidations>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B6D9E-444C-4D75-889F-25BC6C83F854}">
  <sheetPr codeName="Sayfa8">
    <tabColor rgb="FF00B0F0"/>
  </sheetPr>
  <dimension ref="A1:AG188"/>
  <sheetViews>
    <sheetView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28</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BORCALACAK!M55</f>
        <v>0</v>
      </c>
      <c r="T3" s="26" t="str">
        <f>AYARLAR!S9</f>
        <v>Bu Ay Kalan Alacak</v>
      </c>
      <c r="U3" s="27">
        <f>BORCALACAK!M111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MART!P5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22">
        <f>(P2+P4)</f>
        <v>0</v>
      </c>
      <c r="Q5" s="522"/>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11" t="str">
        <f>AYARLAR!S12</f>
        <v>ALACAK VERİLERİ</v>
      </c>
      <c r="S6" s="511"/>
      <c r="T6" s="511"/>
      <c r="U6" s="511"/>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53"/>
      <c r="C8" s="246"/>
      <c r="D8" s="247"/>
      <c r="E8" s="260"/>
      <c r="F8" s="267"/>
      <c r="G8" s="268"/>
      <c r="H8" s="253"/>
      <c r="I8" s="246"/>
      <c r="J8" s="247"/>
      <c r="K8" s="260"/>
      <c r="L8" s="267"/>
      <c r="M8" s="268"/>
      <c r="N8" s="283"/>
      <c r="O8" s="284"/>
      <c r="P8" s="285"/>
      <c r="Q8" s="241" t="str">
        <f>IFERROR(VLOOKUP(O8,BORCALACAK!$B$5:$AD$54,12,0),"")</f>
        <v/>
      </c>
      <c r="R8" s="290"/>
      <c r="S8" s="291"/>
      <c r="T8" s="292"/>
      <c r="U8" s="293" t="str">
        <f>IFERROR(VLOOKUP(S8,BORCALACAK!$B$61:$AD$110,12,0),"")</f>
        <v/>
      </c>
      <c r="V8" s="1"/>
      <c r="W8" s="1"/>
      <c r="X8" s="1"/>
      <c r="Y8" s="1"/>
      <c r="Z8" s="1"/>
      <c r="AA8" s="1"/>
      <c r="AB8" s="1"/>
      <c r="AC8" s="1"/>
      <c r="AD8" s="1"/>
      <c r="AE8" s="1"/>
      <c r="AF8" s="1"/>
      <c r="AG8" s="1"/>
    </row>
    <row r="9" spans="1:33" ht="20.100000000000001" customHeight="1" x14ac:dyDescent="0.3">
      <c r="A9" s="1"/>
      <c r="B9" s="257"/>
      <c r="C9" s="251"/>
      <c r="D9" s="252"/>
      <c r="E9" s="263"/>
      <c r="F9" s="270"/>
      <c r="G9" s="271"/>
      <c r="H9" s="257"/>
      <c r="I9" s="251"/>
      <c r="J9" s="252"/>
      <c r="K9" s="263"/>
      <c r="L9" s="270"/>
      <c r="M9" s="271"/>
      <c r="N9" s="286"/>
      <c r="O9" s="287"/>
      <c r="P9" s="288"/>
      <c r="Q9" s="289" t="str">
        <f>IFERROR(VLOOKUP(O9,BORCALACAK!$B$5:$AD$54,12,0),"")</f>
        <v/>
      </c>
      <c r="R9" s="294"/>
      <c r="S9" s="295"/>
      <c r="T9" s="296"/>
      <c r="U9" s="297" t="str">
        <f>IFERROR(VLOOKUP(S9,BORCALACAK!$B$61:$AD$110,12,0),"")</f>
        <v/>
      </c>
      <c r="V9" s="1"/>
      <c r="W9" s="1"/>
      <c r="X9" s="1"/>
      <c r="Y9" s="1"/>
      <c r="Z9" s="1"/>
      <c r="AA9" s="1"/>
      <c r="AB9" s="1"/>
      <c r="AC9" s="1"/>
      <c r="AD9" s="1"/>
      <c r="AE9" s="1"/>
      <c r="AF9" s="1"/>
      <c r="AG9" s="1"/>
    </row>
    <row r="10" spans="1:33" ht="20.100000000000001" customHeight="1" x14ac:dyDescent="0.3">
      <c r="A10" s="1"/>
      <c r="B10" s="253"/>
      <c r="C10" s="246"/>
      <c r="D10" s="247"/>
      <c r="E10" s="260"/>
      <c r="F10" s="267"/>
      <c r="G10" s="268"/>
      <c r="H10" s="253"/>
      <c r="I10" s="246"/>
      <c r="J10" s="247"/>
      <c r="K10" s="260"/>
      <c r="L10" s="267"/>
      <c r="M10" s="268"/>
      <c r="N10" s="283"/>
      <c r="O10" s="284"/>
      <c r="P10" s="285"/>
      <c r="Q10" s="241" t="str">
        <f>IFERROR(VLOOKUP(O10,BORCALACAK!$B$5:$AD$54,12,0),"")</f>
        <v/>
      </c>
      <c r="R10" s="290"/>
      <c r="S10" s="291"/>
      <c r="T10" s="292"/>
      <c r="U10" s="293" t="str">
        <f>IFERROR(VLOOKUP(S10,BORCALACAK!$B$61:$AD$110,12,0),"")</f>
        <v/>
      </c>
      <c r="V10" s="1"/>
      <c r="W10" s="1"/>
      <c r="X10" s="1"/>
      <c r="Y10" s="1"/>
      <c r="Z10" s="1"/>
      <c r="AA10" s="1"/>
      <c r="AB10" s="1"/>
      <c r="AC10" s="1"/>
      <c r="AD10" s="1"/>
      <c r="AE10" s="1"/>
      <c r="AF10" s="1"/>
      <c r="AG10" s="1"/>
    </row>
    <row r="11" spans="1:33" ht="20.100000000000001" customHeight="1" x14ac:dyDescent="0.3">
      <c r="A11" s="1"/>
      <c r="B11" s="257"/>
      <c r="C11" s="251"/>
      <c r="D11" s="252"/>
      <c r="E11" s="263"/>
      <c r="F11" s="270"/>
      <c r="G11" s="271"/>
      <c r="H11" s="257"/>
      <c r="I11" s="251"/>
      <c r="J11" s="252"/>
      <c r="K11" s="263"/>
      <c r="L11" s="270"/>
      <c r="M11" s="271"/>
      <c r="N11" s="286"/>
      <c r="O11" s="287"/>
      <c r="P11" s="288"/>
      <c r="Q11" s="289" t="str">
        <f>IFERROR(VLOOKUP(O11,BORCALACAK!$B$5:$AD$54,12,0),"")</f>
        <v/>
      </c>
      <c r="R11" s="294"/>
      <c r="S11" s="295"/>
      <c r="T11" s="296"/>
      <c r="U11" s="297" t="str">
        <f>IFERROR(VLOOKUP(S11,BORCALACAK!$B$61:$AD$110,12,0),"")</f>
        <v/>
      </c>
      <c r="V11" s="1"/>
      <c r="W11" s="1"/>
      <c r="X11" s="1"/>
      <c r="Y11" s="1"/>
      <c r="Z11" s="1"/>
      <c r="AA11" s="1"/>
      <c r="AB11" s="1"/>
      <c r="AC11" s="1"/>
      <c r="AD11" s="1"/>
      <c r="AE11" s="1"/>
      <c r="AF11" s="1"/>
      <c r="AG11" s="1"/>
    </row>
    <row r="12" spans="1:33" ht="20.100000000000001" customHeight="1" x14ac:dyDescent="0.3">
      <c r="A12" s="1"/>
      <c r="B12" s="253"/>
      <c r="C12" s="246"/>
      <c r="D12" s="247"/>
      <c r="E12" s="260"/>
      <c r="F12" s="267"/>
      <c r="G12" s="268"/>
      <c r="H12" s="253"/>
      <c r="I12" s="246"/>
      <c r="J12" s="247"/>
      <c r="K12" s="260"/>
      <c r="L12" s="267"/>
      <c r="M12" s="268"/>
      <c r="N12" s="283"/>
      <c r="O12" s="284"/>
      <c r="P12" s="285"/>
      <c r="Q12" s="241" t="str">
        <f>IFERROR(VLOOKUP(O12,BORCALACAK!$B$5:$AD$54,12,0),"")</f>
        <v/>
      </c>
      <c r="R12" s="290"/>
      <c r="S12" s="291"/>
      <c r="T12" s="292"/>
      <c r="U12" s="293" t="str">
        <f>IFERROR(VLOOKUP(S12,BORCALACAK!$B$61:$AD$110,12,0),"")</f>
        <v/>
      </c>
      <c r="V12" s="1"/>
      <c r="W12" s="1"/>
      <c r="X12" s="1"/>
      <c r="Y12" s="1"/>
      <c r="Z12" s="1"/>
      <c r="AA12" s="1"/>
      <c r="AB12" s="1"/>
      <c r="AC12" s="1"/>
      <c r="AD12" s="1"/>
      <c r="AE12" s="1"/>
      <c r="AF12" s="1"/>
      <c r="AG12" s="1"/>
    </row>
    <row r="13" spans="1:33" ht="20.100000000000001" customHeight="1" x14ac:dyDescent="0.3">
      <c r="A13" s="1"/>
      <c r="B13" s="257"/>
      <c r="C13" s="251"/>
      <c r="D13" s="252"/>
      <c r="E13" s="263"/>
      <c r="F13" s="270"/>
      <c r="G13" s="271"/>
      <c r="H13" s="257"/>
      <c r="I13" s="251"/>
      <c r="J13" s="252"/>
      <c r="K13" s="263"/>
      <c r="L13" s="270"/>
      <c r="M13" s="271"/>
      <c r="N13" s="286"/>
      <c r="O13" s="287"/>
      <c r="P13" s="288"/>
      <c r="Q13" s="289" t="str">
        <f>IFERROR(VLOOKUP(O13,BORCALACAK!$B$5:$AD$54,12,0),"")</f>
        <v/>
      </c>
      <c r="R13" s="294"/>
      <c r="S13" s="295"/>
      <c r="T13" s="296"/>
      <c r="U13" s="297" t="str">
        <f>IFERROR(VLOOKUP(S13,BORCALACAK!$B$61:$AD$110,12,0),"")</f>
        <v/>
      </c>
      <c r="V13" s="1"/>
      <c r="W13" s="1"/>
      <c r="X13" s="1"/>
      <c r="Y13" s="1"/>
      <c r="Z13" s="1"/>
      <c r="AA13" s="1"/>
      <c r="AB13" s="1"/>
      <c r="AC13" s="1"/>
      <c r="AD13" s="1"/>
      <c r="AE13" s="1"/>
      <c r="AF13" s="1"/>
      <c r="AG13" s="1"/>
    </row>
    <row r="14" spans="1:33" ht="20.100000000000001" customHeight="1" x14ac:dyDescent="0.3">
      <c r="A14" s="1"/>
      <c r="B14" s="253"/>
      <c r="C14" s="246"/>
      <c r="D14" s="247"/>
      <c r="E14" s="260"/>
      <c r="F14" s="267"/>
      <c r="G14" s="268"/>
      <c r="H14" s="253"/>
      <c r="I14" s="246"/>
      <c r="J14" s="247"/>
      <c r="K14" s="260"/>
      <c r="L14" s="267"/>
      <c r="M14" s="268"/>
      <c r="N14" s="283"/>
      <c r="O14" s="284"/>
      <c r="P14" s="285"/>
      <c r="Q14" s="241" t="str">
        <f>IFERROR(VLOOKUP(O14,BORCALACAK!$B$5:$AD$54,12,0),"")</f>
        <v/>
      </c>
      <c r="R14" s="290"/>
      <c r="S14" s="291"/>
      <c r="T14" s="292"/>
      <c r="U14" s="293" t="str">
        <f>IFERROR(VLOOKUP(S14,BORCALACAK!$B$61:$AD$110,12,0),"")</f>
        <v/>
      </c>
      <c r="V14" s="1"/>
      <c r="W14" s="1"/>
      <c r="X14" s="1"/>
      <c r="Y14" s="1"/>
      <c r="Z14" s="1"/>
      <c r="AA14" s="1"/>
      <c r="AB14" s="1"/>
      <c r="AC14" s="1"/>
      <c r="AD14" s="1"/>
      <c r="AE14" s="1"/>
      <c r="AF14" s="1"/>
      <c r="AG14" s="1"/>
    </row>
    <row r="15" spans="1:33" ht="20.100000000000001" customHeight="1" x14ac:dyDescent="0.3">
      <c r="A15" s="1"/>
      <c r="B15" s="257"/>
      <c r="C15" s="251"/>
      <c r="D15" s="252"/>
      <c r="E15" s="263"/>
      <c r="F15" s="270"/>
      <c r="G15" s="271"/>
      <c r="H15" s="257"/>
      <c r="I15" s="251"/>
      <c r="J15" s="252"/>
      <c r="K15" s="263"/>
      <c r="L15" s="270"/>
      <c r="M15" s="271"/>
      <c r="N15" s="286"/>
      <c r="O15" s="287"/>
      <c r="P15" s="288"/>
      <c r="Q15" s="289" t="str">
        <f>IFERROR(VLOOKUP(O15,BORCALACAK!$B$5:$AD$54,12,0),"")</f>
        <v/>
      </c>
      <c r="R15" s="294"/>
      <c r="S15" s="295"/>
      <c r="T15" s="296"/>
      <c r="U15" s="297" t="str">
        <f>IFERROR(VLOOKUP(S15,BORCALACAK!$B$61:$AD$110,12,0),"")</f>
        <v/>
      </c>
      <c r="V15" s="1"/>
      <c r="W15" s="1"/>
      <c r="X15" s="1"/>
      <c r="Y15" s="1"/>
      <c r="Z15" s="1"/>
      <c r="AA15" s="1"/>
      <c r="AB15" s="1"/>
      <c r="AC15" s="1"/>
      <c r="AD15" s="1"/>
      <c r="AE15" s="1"/>
      <c r="AF15" s="1"/>
      <c r="AG15" s="1"/>
    </row>
    <row r="16" spans="1:33" ht="20.100000000000001" customHeight="1" x14ac:dyDescent="0.3">
      <c r="A16" s="1"/>
      <c r="B16" s="253"/>
      <c r="C16" s="246"/>
      <c r="D16" s="247"/>
      <c r="E16" s="260"/>
      <c r="F16" s="267"/>
      <c r="G16" s="268"/>
      <c r="H16" s="253"/>
      <c r="I16" s="246"/>
      <c r="J16" s="247"/>
      <c r="K16" s="260"/>
      <c r="L16" s="267"/>
      <c r="M16" s="268"/>
      <c r="N16" s="283"/>
      <c r="O16" s="284"/>
      <c r="P16" s="285"/>
      <c r="Q16" s="241" t="str">
        <f>IFERROR(VLOOKUP(O16,BORCALACAK!$B$5:$AD$54,12,0),"")</f>
        <v/>
      </c>
      <c r="R16" s="290"/>
      <c r="S16" s="291"/>
      <c r="T16" s="292"/>
      <c r="U16" s="293" t="str">
        <f>IFERROR(VLOOKUP(S16,BORCALACAK!$B$61:$AD$110,12,0),"")</f>
        <v/>
      </c>
      <c r="V16" s="1"/>
      <c r="W16" s="1"/>
      <c r="X16" s="1"/>
      <c r="Y16" s="1"/>
      <c r="Z16" s="1"/>
      <c r="AA16" s="1"/>
      <c r="AB16" s="1"/>
      <c r="AC16" s="1"/>
      <c r="AD16" s="1"/>
      <c r="AE16" s="1"/>
      <c r="AF16" s="1"/>
      <c r="AG16" s="1"/>
    </row>
    <row r="17" spans="1:33" ht="20.100000000000001" customHeight="1" x14ac:dyDescent="0.3">
      <c r="A17" s="1"/>
      <c r="B17" s="257"/>
      <c r="C17" s="251"/>
      <c r="D17" s="252"/>
      <c r="E17" s="263"/>
      <c r="F17" s="270"/>
      <c r="G17" s="271"/>
      <c r="H17" s="257"/>
      <c r="I17" s="251"/>
      <c r="J17" s="252"/>
      <c r="K17" s="263"/>
      <c r="L17" s="270"/>
      <c r="M17" s="271"/>
      <c r="N17" s="286"/>
      <c r="O17" s="287"/>
      <c r="P17" s="288"/>
      <c r="Q17" s="289" t="str">
        <f>IFERROR(VLOOKUP(O17,BORCALACAK!$B$5:$AD$54,12,0),"")</f>
        <v/>
      </c>
      <c r="R17" s="294"/>
      <c r="S17" s="295"/>
      <c r="T17" s="296"/>
      <c r="U17" s="297" t="str">
        <f>IFERROR(VLOOKUP(S17,BORCALACAK!$B$61:$AD$110,12,0),"")</f>
        <v/>
      </c>
      <c r="V17" s="1"/>
      <c r="W17" s="1"/>
      <c r="X17" s="1"/>
      <c r="Y17" s="1"/>
      <c r="Z17" s="1"/>
      <c r="AA17" s="1"/>
      <c r="AB17" s="1"/>
      <c r="AC17" s="1"/>
      <c r="AD17" s="1"/>
      <c r="AE17" s="1"/>
      <c r="AF17" s="1"/>
      <c r="AG17" s="1"/>
    </row>
    <row r="18" spans="1:33" ht="20.100000000000001" customHeight="1" x14ac:dyDescent="0.3">
      <c r="A18" s="1"/>
      <c r="B18" s="253"/>
      <c r="C18" s="246"/>
      <c r="D18" s="247"/>
      <c r="E18" s="260"/>
      <c r="F18" s="267"/>
      <c r="G18" s="268"/>
      <c r="H18" s="253"/>
      <c r="I18" s="246"/>
      <c r="J18" s="247"/>
      <c r="K18" s="260"/>
      <c r="L18" s="267"/>
      <c r="M18" s="268"/>
      <c r="N18" s="283"/>
      <c r="O18" s="284"/>
      <c r="P18" s="285"/>
      <c r="Q18" s="241" t="str">
        <f>IFERROR(VLOOKUP(O18,BORCALACAK!$B$5:$AD$54,12,0),"")</f>
        <v/>
      </c>
      <c r="R18" s="290"/>
      <c r="S18" s="291"/>
      <c r="T18" s="292"/>
      <c r="U18" s="293" t="str">
        <f>IFERROR(VLOOKUP(S18,BORCALACAK!$B$61:$AD$110,12,0),"")</f>
        <v/>
      </c>
      <c r="V18" s="1"/>
      <c r="W18" s="1"/>
      <c r="X18" s="1"/>
      <c r="Y18" s="1"/>
      <c r="Z18" s="1"/>
      <c r="AA18" s="1"/>
      <c r="AB18" s="1"/>
      <c r="AC18" s="1"/>
      <c r="AD18" s="1"/>
      <c r="AE18" s="1"/>
      <c r="AF18" s="1"/>
      <c r="AG18" s="1"/>
    </row>
    <row r="19" spans="1:33" ht="20.100000000000001" customHeight="1" x14ac:dyDescent="0.3">
      <c r="A19" s="1"/>
      <c r="B19" s="257"/>
      <c r="C19" s="251"/>
      <c r="D19" s="252"/>
      <c r="E19" s="263"/>
      <c r="F19" s="270"/>
      <c r="G19" s="271"/>
      <c r="H19" s="257"/>
      <c r="I19" s="251"/>
      <c r="J19" s="252"/>
      <c r="K19" s="263"/>
      <c r="L19" s="270"/>
      <c r="M19" s="271"/>
      <c r="N19" s="286"/>
      <c r="O19" s="287"/>
      <c r="P19" s="288"/>
      <c r="Q19" s="289" t="str">
        <f>IFERROR(VLOOKUP(O19,BORCALACAK!$B$5:$AD$54,12,0),"")</f>
        <v/>
      </c>
      <c r="R19" s="294"/>
      <c r="S19" s="295"/>
      <c r="T19" s="296"/>
      <c r="U19" s="297" t="str">
        <f>IFERROR(VLOOKUP(S19,BORCALACAK!$B$61:$AD$110,12,0),"")</f>
        <v/>
      </c>
      <c r="V19" s="1"/>
      <c r="W19" s="1"/>
      <c r="X19" s="1"/>
      <c r="Y19" s="1"/>
      <c r="Z19" s="1"/>
      <c r="AA19" s="1"/>
      <c r="AB19" s="1"/>
      <c r="AC19" s="1"/>
      <c r="AD19" s="1"/>
      <c r="AE19" s="1"/>
      <c r="AF19" s="1"/>
      <c r="AG19" s="1"/>
    </row>
    <row r="20" spans="1:33" ht="20.100000000000001" customHeight="1" x14ac:dyDescent="0.3">
      <c r="A20" s="1"/>
      <c r="B20" s="253"/>
      <c r="C20" s="246"/>
      <c r="D20" s="247"/>
      <c r="E20" s="260"/>
      <c r="F20" s="267"/>
      <c r="G20" s="268"/>
      <c r="H20" s="253"/>
      <c r="I20" s="246"/>
      <c r="J20" s="247"/>
      <c r="K20" s="260"/>
      <c r="L20" s="267"/>
      <c r="M20" s="268"/>
      <c r="N20" s="283"/>
      <c r="O20" s="284"/>
      <c r="P20" s="285"/>
      <c r="Q20" s="241" t="str">
        <f>IFERROR(VLOOKUP(O20,BORCALACAK!$B$5:$AD$54,12,0),"")</f>
        <v/>
      </c>
      <c r="R20" s="290"/>
      <c r="S20" s="291"/>
      <c r="T20" s="292"/>
      <c r="U20" s="293" t="str">
        <f>IFERROR(VLOOKUP(S20,BORCALACAK!$B$61:$AD$110,12,0),"")</f>
        <v/>
      </c>
      <c r="V20" s="1"/>
      <c r="W20" s="1"/>
      <c r="X20" s="1"/>
      <c r="Y20" s="1"/>
      <c r="Z20" s="1"/>
      <c r="AA20" s="1"/>
      <c r="AB20" s="1"/>
      <c r="AC20" s="1"/>
      <c r="AD20" s="1"/>
      <c r="AE20" s="1"/>
      <c r="AF20" s="1"/>
      <c r="AG20" s="1"/>
    </row>
    <row r="21" spans="1:33" ht="20.100000000000001" customHeight="1" x14ac:dyDescent="0.3">
      <c r="A21" s="1"/>
      <c r="B21" s="257"/>
      <c r="C21" s="251"/>
      <c r="D21" s="252"/>
      <c r="E21" s="263"/>
      <c r="F21" s="270"/>
      <c r="G21" s="271"/>
      <c r="H21" s="257"/>
      <c r="I21" s="251"/>
      <c r="J21" s="252"/>
      <c r="K21" s="263"/>
      <c r="L21" s="270"/>
      <c r="M21" s="271"/>
      <c r="N21" s="286"/>
      <c r="O21" s="287"/>
      <c r="P21" s="288"/>
      <c r="Q21" s="289" t="str">
        <f>IFERROR(VLOOKUP(O21,BORCALACAK!$B$5:$AD$54,12,0),"")</f>
        <v/>
      </c>
      <c r="R21" s="294"/>
      <c r="S21" s="295"/>
      <c r="T21" s="296"/>
      <c r="U21" s="297" t="str">
        <f>IFERROR(VLOOKUP(S21,BORCALACAK!$B$61:$AD$110,12,0),"")</f>
        <v/>
      </c>
      <c r="V21" s="1"/>
      <c r="W21" s="1"/>
      <c r="X21" s="1"/>
      <c r="Y21" s="1"/>
      <c r="Z21" s="1"/>
      <c r="AA21" s="1"/>
      <c r="AB21" s="1"/>
      <c r="AC21" s="1"/>
      <c r="AD21" s="1"/>
      <c r="AE21" s="1"/>
      <c r="AF21" s="1"/>
      <c r="AG21" s="1"/>
    </row>
    <row r="22" spans="1:33" ht="20.100000000000001" customHeight="1" x14ac:dyDescent="0.3">
      <c r="A22" s="1"/>
      <c r="B22" s="253"/>
      <c r="C22" s="246"/>
      <c r="D22" s="247"/>
      <c r="E22" s="260"/>
      <c r="F22" s="267"/>
      <c r="G22" s="268"/>
      <c r="H22" s="253"/>
      <c r="I22" s="246"/>
      <c r="J22" s="247"/>
      <c r="K22" s="260"/>
      <c r="L22" s="267"/>
      <c r="M22" s="268"/>
      <c r="N22" s="283"/>
      <c r="O22" s="284"/>
      <c r="P22" s="285"/>
      <c r="Q22" s="241" t="str">
        <f>IFERROR(VLOOKUP(O22,BORCALACAK!$B$5:$AD$54,12,0),"")</f>
        <v/>
      </c>
      <c r="R22" s="290"/>
      <c r="S22" s="291"/>
      <c r="T22" s="292"/>
      <c r="U22" s="293" t="str">
        <f>IFERROR(VLOOKUP(S22,BORCALACAK!$B$61:$AD$110,12,0),"")</f>
        <v/>
      </c>
      <c r="V22" s="1"/>
      <c r="W22" s="1"/>
      <c r="X22" s="1"/>
      <c r="Y22" s="1"/>
      <c r="Z22" s="1"/>
      <c r="AA22" s="1"/>
      <c r="AB22" s="1"/>
      <c r="AC22" s="1"/>
      <c r="AD22" s="1"/>
      <c r="AE22" s="1"/>
      <c r="AF22" s="1"/>
      <c r="AG22" s="1"/>
    </row>
    <row r="23" spans="1:33" ht="20.100000000000001" customHeight="1" x14ac:dyDescent="0.3">
      <c r="A23" s="1"/>
      <c r="B23" s="257"/>
      <c r="C23" s="251"/>
      <c r="D23" s="252"/>
      <c r="E23" s="263"/>
      <c r="F23" s="270"/>
      <c r="G23" s="271"/>
      <c r="H23" s="257"/>
      <c r="I23" s="251"/>
      <c r="J23" s="252"/>
      <c r="K23" s="263"/>
      <c r="L23" s="270"/>
      <c r="M23" s="271"/>
      <c r="N23" s="286"/>
      <c r="O23" s="287"/>
      <c r="P23" s="288"/>
      <c r="Q23" s="289" t="str">
        <f>IFERROR(VLOOKUP(O23,BORCALACAK!$B$5:$AD$54,12,0),"")</f>
        <v/>
      </c>
      <c r="R23" s="294"/>
      <c r="S23" s="295"/>
      <c r="T23" s="296"/>
      <c r="U23" s="297" t="str">
        <f>IFERROR(VLOOKUP(S23,BORCALACAK!$B$61:$AD$110,12,0),"")</f>
        <v/>
      </c>
      <c r="V23" s="1"/>
      <c r="W23" s="1"/>
      <c r="X23" s="1"/>
      <c r="Y23" s="1"/>
      <c r="Z23" s="1"/>
      <c r="AA23" s="1"/>
      <c r="AB23" s="1"/>
      <c r="AC23" s="1"/>
      <c r="AD23" s="1"/>
      <c r="AE23" s="1"/>
      <c r="AF23" s="1"/>
      <c r="AG23" s="1"/>
    </row>
    <row r="24" spans="1:33" ht="20.100000000000001" customHeight="1" x14ac:dyDescent="0.3">
      <c r="A24" s="1"/>
      <c r="B24" s="253"/>
      <c r="C24" s="246"/>
      <c r="D24" s="247"/>
      <c r="E24" s="260"/>
      <c r="F24" s="267"/>
      <c r="G24" s="268"/>
      <c r="H24" s="253"/>
      <c r="I24" s="246"/>
      <c r="J24" s="247"/>
      <c r="K24" s="260"/>
      <c r="L24" s="267"/>
      <c r="M24" s="268"/>
      <c r="N24" s="283"/>
      <c r="O24" s="284"/>
      <c r="P24" s="285"/>
      <c r="Q24" s="241" t="str">
        <f>IFERROR(VLOOKUP(O24,BORCALACAK!$B$5:$AD$54,12,0),"")</f>
        <v/>
      </c>
      <c r="R24" s="290"/>
      <c r="S24" s="291"/>
      <c r="T24" s="292"/>
      <c r="U24" s="293" t="str">
        <f>IFERROR(VLOOKUP(S24,BORCALACAK!$B$61:$AD$110,12,0),"")</f>
        <v/>
      </c>
      <c r="V24" s="1"/>
      <c r="W24" s="1"/>
      <c r="X24" s="1"/>
      <c r="Y24" s="1"/>
      <c r="Z24" s="1"/>
      <c r="AA24" s="1"/>
      <c r="AB24" s="1"/>
      <c r="AC24" s="1"/>
      <c r="AD24" s="1"/>
      <c r="AE24" s="1"/>
      <c r="AF24" s="1"/>
      <c r="AG24" s="1"/>
    </row>
    <row r="25" spans="1:33" ht="20.100000000000001" customHeight="1" x14ac:dyDescent="0.3">
      <c r="A25" s="1"/>
      <c r="B25" s="257"/>
      <c r="C25" s="251"/>
      <c r="D25" s="252"/>
      <c r="E25" s="263"/>
      <c r="F25" s="270"/>
      <c r="G25" s="271"/>
      <c r="H25" s="257"/>
      <c r="I25" s="251"/>
      <c r="J25" s="252"/>
      <c r="K25" s="263"/>
      <c r="L25" s="270"/>
      <c r="M25" s="271"/>
      <c r="N25" s="286"/>
      <c r="O25" s="287"/>
      <c r="P25" s="288"/>
      <c r="Q25" s="289" t="str">
        <f>IFERROR(VLOOKUP(O25,BORCALACAK!$B$5:$AD$54,12,0),"")</f>
        <v/>
      </c>
      <c r="R25" s="294"/>
      <c r="S25" s="295"/>
      <c r="T25" s="296"/>
      <c r="U25" s="297" t="str">
        <f>IFERROR(VLOOKUP(S25,BORCALACAK!$B$61:$AD$110,12,0),"")</f>
        <v/>
      </c>
      <c r="V25" s="1"/>
      <c r="W25" s="1"/>
      <c r="X25" s="1"/>
      <c r="Y25" s="1"/>
      <c r="Z25" s="1"/>
      <c r="AA25" s="1"/>
      <c r="AB25" s="1"/>
      <c r="AC25" s="1"/>
      <c r="AD25" s="1"/>
      <c r="AE25" s="1"/>
      <c r="AF25" s="1"/>
      <c r="AG25" s="1"/>
    </row>
    <row r="26" spans="1:33" ht="20.100000000000001" customHeight="1" x14ac:dyDescent="0.3">
      <c r="A26" s="1"/>
      <c r="B26" s="253"/>
      <c r="C26" s="246"/>
      <c r="D26" s="247"/>
      <c r="E26" s="260"/>
      <c r="F26" s="267"/>
      <c r="G26" s="268"/>
      <c r="H26" s="253"/>
      <c r="I26" s="246"/>
      <c r="J26" s="247"/>
      <c r="K26" s="260"/>
      <c r="L26" s="267"/>
      <c r="M26" s="268"/>
      <c r="N26" s="283"/>
      <c r="O26" s="284"/>
      <c r="P26" s="285"/>
      <c r="Q26" s="241" t="str">
        <f>IFERROR(VLOOKUP(O26,BORCALACAK!$B$5:$AD$54,12,0),"")</f>
        <v/>
      </c>
      <c r="R26" s="290"/>
      <c r="S26" s="291"/>
      <c r="T26" s="292"/>
      <c r="U26" s="293" t="str">
        <f>IFERROR(VLOOKUP(S26,BORCALACAK!$B$61:$AD$110,12,0),"")</f>
        <v/>
      </c>
      <c r="V26" s="1"/>
      <c r="W26" s="1"/>
      <c r="X26" s="1"/>
      <c r="Y26" s="1"/>
      <c r="Z26" s="1"/>
      <c r="AA26" s="1"/>
      <c r="AB26" s="1"/>
      <c r="AC26" s="1"/>
      <c r="AD26" s="1"/>
      <c r="AE26" s="1"/>
      <c r="AF26" s="1"/>
      <c r="AG26" s="1"/>
    </row>
    <row r="27" spans="1:33" ht="20.100000000000001" customHeight="1" x14ac:dyDescent="0.3">
      <c r="A27" s="1"/>
      <c r="B27" s="257"/>
      <c r="C27" s="251"/>
      <c r="D27" s="252"/>
      <c r="E27" s="263"/>
      <c r="F27" s="270"/>
      <c r="G27" s="271"/>
      <c r="H27" s="257"/>
      <c r="I27" s="251"/>
      <c r="J27" s="252"/>
      <c r="K27" s="263"/>
      <c r="L27" s="270"/>
      <c r="M27" s="271"/>
      <c r="N27" s="286"/>
      <c r="O27" s="287"/>
      <c r="P27" s="288"/>
      <c r="Q27" s="289" t="str">
        <f>IFERROR(VLOOKUP(O27,BORCALACAK!$B$5:$AD$54,12,0),"")</f>
        <v/>
      </c>
      <c r="R27" s="294"/>
      <c r="S27" s="295"/>
      <c r="T27" s="296"/>
      <c r="U27" s="297" t="str">
        <f>IFERROR(VLOOKUP(S27,BORCALACAK!$B$61:$AD$110,12,0),"")</f>
        <v/>
      </c>
      <c r="V27" s="1"/>
      <c r="W27" s="1"/>
      <c r="X27" s="1"/>
      <c r="Y27" s="1"/>
      <c r="Z27" s="1"/>
      <c r="AA27" s="1"/>
      <c r="AB27" s="1"/>
      <c r="AC27" s="1"/>
      <c r="AD27" s="1"/>
      <c r="AE27" s="1"/>
      <c r="AF27" s="1"/>
      <c r="AG27" s="1"/>
    </row>
    <row r="28" spans="1:33" ht="20.100000000000001" customHeight="1" x14ac:dyDescent="0.3">
      <c r="A28" s="1"/>
      <c r="B28" s="253"/>
      <c r="C28" s="246"/>
      <c r="D28" s="247"/>
      <c r="E28" s="260"/>
      <c r="F28" s="267"/>
      <c r="G28" s="268"/>
      <c r="H28" s="253"/>
      <c r="I28" s="246"/>
      <c r="J28" s="247"/>
      <c r="K28" s="260"/>
      <c r="L28" s="267"/>
      <c r="M28" s="268"/>
      <c r="N28" s="283"/>
      <c r="O28" s="284"/>
      <c r="P28" s="285"/>
      <c r="Q28" s="241" t="str">
        <f>IFERROR(VLOOKUP(O28,BORCALACAK!$B$5:$AD$54,12,0),"")</f>
        <v/>
      </c>
      <c r="R28" s="290"/>
      <c r="S28" s="291"/>
      <c r="T28" s="292"/>
      <c r="U28" s="293" t="str">
        <f>IFERROR(VLOOKUP(S28,BORCALACAK!$B$61:$AD$110,12,0),"")</f>
        <v/>
      </c>
      <c r="V28" s="1"/>
      <c r="W28" s="1"/>
      <c r="X28" s="1"/>
      <c r="Y28" s="1"/>
      <c r="Z28" s="1"/>
      <c r="AA28" s="1"/>
      <c r="AB28" s="1"/>
      <c r="AC28" s="1"/>
      <c r="AD28" s="1"/>
      <c r="AE28" s="1"/>
      <c r="AF28" s="1"/>
      <c r="AG28" s="1"/>
    </row>
    <row r="29" spans="1:33" ht="20.100000000000001" customHeight="1" x14ac:dyDescent="0.3">
      <c r="A29" s="1"/>
      <c r="B29" s="257"/>
      <c r="C29" s="251"/>
      <c r="D29" s="252"/>
      <c r="E29" s="263"/>
      <c r="F29" s="270"/>
      <c r="G29" s="271"/>
      <c r="H29" s="257"/>
      <c r="I29" s="251"/>
      <c r="J29" s="252"/>
      <c r="K29" s="263"/>
      <c r="L29" s="270"/>
      <c r="M29" s="271"/>
      <c r="N29" s="286"/>
      <c r="O29" s="287"/>
      <c r="P29" s="288"/>
      <c r="Q29" s="289" t="str">
        <f>IFERROR(VLOOKUP(O29,BORCALACAK!$B$5:$AD$54,12,0),"")</f>
        <v/>
      </c>
      <c r="R29" s="294"/>
      <c r="S29" s="295"/>
      <c r="T29" s="296"/>
      <c r="U29" s="297" t="str">
        <f>IFERROR(VLOOKUP(S29,BORCALACAK!$B$61:$AD$110,12,0),"")</f>
        <v/>
      </c>
      <c r="V29" s="1"/>
      <c r="W29" s="1"/>
      <c r="X29" s="1"/>
      <c r="Y29" s="1"/>
      <c r="Z29" s="1"/>
      <c r="AA29" s="1"/>
      <c r="AB29" s="1"/>
      <c r="AC29" s="1"/>
      <c r="AD29" s="1"/>
      <c r="AE29" s="1"/>
      <c r="AF29" s="1"/>
      <c r="AG29" s="1"/>
    </row>
    <row r="30" spans="1:33" ht="20.100000000000001" customHeight="1" x14ac:dyDescent="0.3">
      <c r="A30" s="1"/>
      <c r="B30" s="253"/>
      <c r="C30" s="246"/>
      <c r="D30" s="247"/>
      <c r="E30" s="260"/>
      <c r="F30" s="267"/>
      <c r="G30" s="268"/>
      <c r="H30" s="253"/>
      <c r="I30" s="246"/>
      <c r="J30" s="247"/>
      <c r="K30" s="260"/>
      <c r="L30" s="267"/>
      <c r="M30" s="268"/>
      <c r="N30" s="283"/>
      <c r="O30" s="284"/>
      <c r="P30" s="285"/>
      <c r="Q30" s="241" t="str">
        <f>IFERROR(VLOOKUP(O30,BORCALACAK!$B$5:$AD$54,12,0),"")</f>
        <v/>
      </c>
      <c r="R30" s="290"/>
      <c r="S30" s="291"/>
      <c r="T30" s="292"/>
      <c r="U30" s="293" t="str">
        <f>IFERROR(VLOOKUP(S30,BORCALACAK!$B$61:$AD$110,12,0),"")</f>
        <v/>
      </c>
      <c r="V30" s="1"/>
      <c r="W30" s="1"/>
      <c r="X30" s="1"/>
      <c r="Y30" s="1"/>
      <c r="Z30" s="1"/>
      <c r="AA30" s="1"/>
      <c r="AB30" s="1"/>
      <c r="AC30" s="1"/>
      <c r="AD30" s="1"/>
      <c r="AE30" s="1"/>
      <c r="AF30" s="1"/>
      <c r="AG30" s="1"/>
    </row>
    <row r="31" spans="1:33" ht="20.100000000000001" customHeight="1" x14ac:dyDescent="0.3">
      <c r="A31" s="1"/>
      <c r="B31" s="257"/>
      <c r="C31" s="251"/>
      <c r="D31" s="252"/>
      <c r="E31" s="263"/>
      <c r="F31" s="270"/>
      <c r="G31" s="271"/>
      <c r="H31" s="257"/>
      <c r="I31" s="251"/>
      <c r="J31" s="252"/>
      <c r="K31" s="263"/>
      <c r="L31" s="270"/>
      <c r="M31" s="271"/>
      <c r="N31" s="286"/>
      <c r="O31" s="287"/>
      <c r="P31" s="288"/>
      <c r="Q31" s="289" t="str">
        <f>IFERROR(VLOOKUP(O31,BORCALACAK!$B$5:$AD$54,12,0),"")</f>
        <v/>
      </c>
      <c r="R31" s="294"/>
      <c r="S31" s="295"/>
      <c r="T31" s="296"/>
      <c r="U31" s="297" t="str">
        <f>IFERROR(VLOOKUP(S31,BORCALACAK!$B$61:$AD$110,12,0),"")</f>
        <v/>
      </c>
      <c r="V31" s="1"/>
      <c r="W31" s="1"/>
      <c r="X31" s="1"/>
      <c r="Y31" s="1"/>
      <c r="Z31" s="1"/>
      <c r="AA31" s="1"/>
      <c r="AB31" s="1"/>
      <c r="AC31" s="1"/>
      <c r="AD31" s="1"/>
      <c r="AE31" s="1"/>
      <c r="AF31" s="1"/>
      <c r="AG31" s="1"/>
    </row>
    <row r="32" spans="1:33" ht="20.100000000000001" customHeight="1" x14ac:dyDescent="0.3">
      <c r="A32" s="1"/>
      <c r="B32" s="253"/>
      <c r="C32" s="246"/>
      <c r="D32" s="247"/>
      <c r="E32" s="260"/>
      <c r="F32" s="267"/>
      <c r="G32" s="268"/>
      <c r="H32" s="253"/>
      <c r="I32" s="246"/>
      <c r="J32" s="247"/>
      <c r="K32" s="260"/>
      <c r="L32" s="267"/>
      <c r="M32" s="268"/>
      <c r="N32" s="283"/>
      <c r="O32" s="284"/>
      <c r="P32" s="285"/>
      <c r="Q32" s="241" t="str">
        <f>IFERROR(VLOOKUP(O32,BORCALACAK!$B$5:$AD$54,12,0),"")</f>
        <v/>
      </c>
      <c r="R32" s="290"/>
      <c r="S32" s="291"/>
      <c r="T32" s="292"/>
      <c r="U32" s="293" t="str">
        <f>IFERROR(VLOOKUP(S32,BORCALACAK!$B$61:$AD$110,12,0),"")</f>
        <v/>
      </c>
      <c r="V32" s="1"/>
      <c r="W32" s="1"/>
      <c r="X32" s="1"/>
      <c r="Y32" s="1"/>
      <c r="Z32" s="1"/>
      <c r="AA32" s="1"/>
      <c r="AB32" s="1"/>
      <c r="AC32" s="1"/>
      <c r="AD32" s="1"/>
      <c r="AE32" s="1"/>
      <c r="AF32" s="1"/>
      <c r="AG32" s="1"/>
    </row>
    <row r="33" spans="1:33" ht="20.100000000000001" customHeight="1" x14ac:dyDescent="0.3">
      <c r="A33" s="1"/>
      <c r="B33" s="257"/>
      <c r="C33" s="251"/>
      <c r="D33" s="252"/>
      <c r="E33" s="263"/>
      <c r="F33" s="270"/>
      <c r="G33" s="271"/>
      <c r="H33" s="257"/>
      <c r="I33" s="251"/>
      <c r="J33" s="252"/>
      <c r="K33" s="263"/>
      <c r="L33" s="270"/>
      <c r="M33" s="271"/>
      <c r="N33" s="286"/>
      <c r="O33" s="287"/>
      <c r="P33" s="288"/>
      <c r="Q33" s="289" t="str">
        <f>IFERROR(VLOOKUP(O33,BORCALACAK!$B$5:$AD$54,12,0),"")</f>
        <v/>
      </c>
      <c r="R33" s="294"/>
      <c r="S33" s="295"/>
      <c r="T33" s="296"/>
      <c r="U33" s="297" t="str">
        <f>IFERROR(VLOOKUP(S33,BORCALACAK!$B$61:$AD$110,12,0),"")</f>
        <v/>
      </c>
      <c r="V33" s="1"/>
      <c r="W33" s="1"/>
      <c r="X33" s="1"/>
      <c r="Y33" s="1"/>
      <c r="Z33" s="1"/>
      <c r="AA33" s="1"/>
      <c r="AB33" s="1"/>
      <c r="AC33" s="1"/>
      <c r="AD33" s="1"/>
      <c r="AE33" s="1"/>
      <c r="AF33" s="1"/>
      <c r="AG33" s="1"/>
    </row>
    <row r="34" spans="1:33" ht="20.100000000000001" customHeight="1" x14ac:dyDescent="0.3">
      <c r="A34" s="1"/>
      <c r="B34" s="253"/>
      <c r="C34" s="246"/>
      <c r="D34" s="247"/>
      <c r="E34" s="260"/>
      <c r="F34" s="267"/>
      <c r="G34" s="268"/>
      <c r="H34" s="253"/>
      <c r="I34" s="246"/>
      <c r="J34" s="247"/>
      <c r="K34" s="260"/>
      <c r="L34" s="267"/>
      <c r="M34" s="268"/>
      <c r="N34" s="283"/>
      <c r="O34" s="284"/>
      <c r="P34" s="285"/>
      <c r="Q34" s="241" t="str">
        <f>IFERROR(VLOOKUP(O34,BORCALACAK!$B$5:$AD$54,12,0),"")</f>
        <v/>
      </c>
      <c r="R34" s="290"/>
      <c r="S34" s="291"/>
      <c r="T34" s="292"/>
      <c r="U34" s="293" t="str">
        <f>IFERROR(VLOOKUP(S34,BORCALACAK!$B$61:$AD$110,12,0),"")</f>
        <v/>
      </c>
      <c r="V34" s="1"/>
      <c r="W34" s="1"/>
      <c r="X34" s="1"/>
      <c r="Y34" s="1"/>
      <c r="Z34" s="1"/>
      <c r="AA34" s="1"/>
      <c r="AB34" s="1"/>
      <c r="AC34" s="1"/>
      <c r="AD34" s="1"/>
      <c r="AE34" s="1"/>
      <c r="AF34" s="1"/>
      <c r="AG34" s="1"/>
    </row>
    <row r="35" spans="1:33" ht="20.100000000000001" customHeight="1" x14ac:dyDescent="0.3">
      <c r="A35" s="1"/>
      <c r="B35" s="257"/>
      <c r="C35" s="251"/>
      <c r="D35" s="252"/>
      <c r="E35" s="263"/>
      <c r="F35" s="270"/>
      <c r="G35" s="271"/>
      <c r="H35" s="257"/>
      <c r="I35" s="251"/>
      <c r="J35" s="252"/>
      <c r="K35" s="263"/>
      <c r="L35" s="270"/>
      <c r="M35" s="271"/>
      <c r="N35" s="286"/>
      <c r="O35" s="287"/>
      <c r="P35" s="288"/>
      <c r="Q35" s="289" t="str">
        <f>IFERROR(VLOOKUP(O35,BORCALACAK!$B$5:$AD$54,12,0),"")</f>
        <v/>
      </c>
      <c r="R35" s="294"/>
      <c r="S35" s="295"/>
      <c r="T35" s="296"/>
      <c r="U35" s="297" t="str">
        <f>IFERROR(VLOOKUP(S35,BORCALACAK!$B$61:$AD$110,12,0),"")</f>
        <v/>
      </c>
      <c r="V35" s="1"/>
      <c r="W35" s="1"/>
      <c r="X35" s="1"/>
      <c r="Y35" s="1"/>
      <c r="Z35" s="1"/>
      <c r="AA35" s="1"/>
      <c r="AB35" s="1"/>
      <c r="AC35" s="1"/>
      <c r="AD35" s="1"/>
      <c r="AE35" s="1"/>
      <c r="AF35" s="1"/>
      <c r="AG35" s="1"/>
    </row>
    <row r="36" spans="1:33" ht="20.100000000000001" customHeight="1" x14ac:dyDescent="0.3">
      <c r="A36" s="1"/>
      <c r="B36" s="253"/>
      <c r="C36" s="246"/>
      <c r="D36" s="247"/>
      <c r="E36" s="260"/>
      <c r="F36" s="267"/>
      <c r="G36" s="268"/>
      <c r="H36" s="253"/>
      <c r="I36" s="246"/>
      <c r="J36" s="247"/>
      <c r="K36" s="260"/>
      <c r="L36" s="267"/>
      <c r="M36" s="268"/>
      <c r="N36" s="283"/>
      <c r="O36" s="284"/>
      <c r="P36" s="285"/>
      <c r="Q36" s="241" t="str">
        <f>IFERROR(VLOOKUP(O36,BORCALACAK!$B$5:$AD$54,12,0),"")</f>
        <v/>
      </c>
      <c r="R36" s="290"/>
      <c r="S36" s="291"/>
      <c r="T36" s="292"/>
      <c r="U36" s="293" t="str">
        <f>IFERROR(VLOOKUP(S36,BORCALACAK!$B$61:$AD$110,12,0),"")</f>
        <v/>
      </c>
      <c r="V36" s="1"/>
      <c r="W36" s="1"/>
      <c r="X36" s="1"/>
      <c r="Y36" s="1"/>
      <c r="Z36" s="1"/>
      <c r="AA36" s="1"/>
      <c r="AB36" s="1"/>
      <c r="AC36" s="1"/>
      <c r="AD36" s="1"/>
      <c r="AE36" s="1"/>
      <c r="AF36" s="1"/>
      <c r="AG36" s="1"/>
    </row>
    <row r="37" spans="1:33" ht="20.100000000000001" customHeight="1" x14ac:dyDescent="0.3">
      <c r="A37" s="1"/>
      <c r="B37" s="257"/>
      <c r="C37" s="251"/>
      <c r="D37" s="252"/>
      <c r="E37" s="263"/>
      <c r="F37" s="270"/>
      <c r="G37" s="271"/>
      <c r="H37" s="257"/>
      <c r="I37" s="251"/>
      <c r="J37" s="252"/>
      <c r="K37" s="263"/>
      <c r="L37" s="270"/>
      <c r="M37" s="271"/>
      <c r="N37" s="286"/>
      <c r="O37" s="287"/>
      <c r="P37" s="288"/>
      <c r="Q37" s="289" t="str">
        <f>IFERROR(VLOOKUP(O37,BORCALACAK!$B$5:$AD$54,12,0),"")</f>
        <v/>
      </c>
      <c r="R37" s="294"/>
      <c r="S37" s="295"/>
      <c r="T37" s="296"/>
      <c r="U37" s="297" t="str">
        <f>IFERROR(VLOOKUP(S37,BORCALACAK!$B$61:$AD$110,12,0),"")</f>
        <v/>
      </c>
      <c r="V37" s="1"/>
      <c r="W37" s="1"/>
      <c r="X37" s="1"/>
      <c r="Y37" s="1"/>
      <c r="Z37" s="1"/>
      <c r="AA37" s="1"/>
      <c r="AB37" s="1"/>
      <c r="AC37" s="1"/>
      <c r="AD37" s="1"/>
      <c r="AE37" s="1"/>
      <c r="AF37" s="1"/>
      <c r="AG37" s="1"/>
    </row>
    <row r="38" spans="1:33" ht="20.100000000000001" customHeight="1" x14ac:dyDescent="0.3">
      <c r="A38" s="1"/>
      <c r="B38" s="253"/>
      <c r="C38" s="246"/>
      <c r="D38" s="247"/>
      <c r="E38" s="260"/>
      <c r="F38" s="267"/>
      <c r="G38" s="268"/>
      <c r="H38" s="253"/>
      <c r="I38" s="246"/>
      <c r="J38" s="247"/>
      <c r="K38" s="260"/>
      <c r="L38" s="267"/>
      <c r="M38" s="268"/>
      <c r="N38" s="283"/>
      <c r="O38" s="284"/>
      <c r="P38" s="285"/>
      <c r="Q38" s="241" t="str">
        <f>IFERROR(VLOOKUP(O38,BORCALACAK!$B$5:$AD$54,12,0),"")</f>
        <v/>
      </c>
      <c r="R38" s="290"/>
      <c r="S38" s="291"/>
      <c r="T38" s="292"/>
      <c r="U38" s="293" t="str">
        <f>IFERROR(VLOOKUP(S38,BORCALACAK!$B$61:$AD$110,12,0),"")</f>
        <v/>
      </c>
      <c r="V38" s="1"/>
      <c r="W38" s="1"/>
      <c r="X38" s="1"/>
      <c r="Y38" s="1"/>
      <c r="Z38" s="1"/>
      <c r="AA38" s="1"/>
      <c r="AB38" s="1"/>
      <c r="AC38" s="1"/>
      <c r="AD38" s="1"/>
      <c r="AE38" s="1"/>
      <c r="AF38" s="1"/>
      <c r="AG38" s="1"/>
    </row>
    <row r="39" spans="1:33" ht="20.100000000000001" customHeight="1" x14ac:dyDescent="0.3">
      <c r="A39" s="1"/>
      <c r="B39" s="257"/>
      <c r="C39" s="251"/>
      <c r="D39" s="252"/>
      <c r="E39" s="263"/>
      <c r="F39" s="270"/>
      <c r="G39" s="271"/>
      <c r="H39" s="257"/>
      <c r="I39" s="251"/>
      <c r="J39" s="252"/>
      <c r="K39" s="263"/>
      <c r="L39" s="270"/>
      <c r="M39" s="271"/>
      <c r="N39" s="286"/>
      <c r="O39" s="287"/>
      <c r="P39" s="288"/>
      <c r="Q39" s="289" t="str">
        <f>IFERROR(VLOOKUP(O39,BORCALACAK!$B$5:$AD$54,12,0),"")</f>
        <v/>
      </c>
      <c r="R39" s="294"/>
      <c r="S39" s="295"/>
      <c r="T39" s="296"/>
      <c r="U39" s="297" t="str">
        <f>IFERROR(VLOOKUP(S39,BORCALACAK!$B$61:$AD$110,12,0),"")</f>
        <v/>
      </c>
      <c r="V39" s="1"/>
      <c r="W39" s="1"/>
      <c r="X39" s="1"/>
      <c r="Y39" s="1"/>
      <c r="Z39" s="1"/>
      <c r="AA39" s="1"/>
      <c r="AB39" s="1"/>
      <c r="AC39" s="1"/>
      <c r="AD39" s="1"/>
      <c r="AE39" s="1"/>
      <c r="AF39" s="1"/>
      <c r="AG39" s="1"/>
    </row>
    <row r="40" spans="1:33" ht="20.100000000000001" customHeight="1" x14ac:dyDescent="0.3">
      <c r="A40" s="1"/>
      <c r="B40" s="253"/>
      <c r="C40" s="246"/>
      <c r="D40" s="247"/>
      <c r="E40" s="260"/>
      <c r="F40" s="267"/>
      <c r="G40" s="268"/>
      <c r="H40" s="253"/>
      <c r="I40" s="246"/>
      <c r="J40" s="247"/>
      <c r="K40" s="260"/>
      <c r="L40" s="267"/>
      <c r="M40" s="268"/>
      <c r="N40" s="283"/>
      <c r="O40" s="284"/>
      <c r="P40" s="285"/>
      <c r="Q40" s="241" t="str">
        <f>IFERROR(VLOOKUP(O40,BORCALACAK!$B$5:$AD$54,12,0),"")</f>
        <v/>
      </c>
      <c r="R40" s="290"/>
      <c r="S40" s="291"/>
      <c r="T40" s="292"/>
      <c r="U40" s="293" t="str">
        <f>IFERROR(VLOOKUP(S40,BORCALACAK!$B$61:$AD$110,12,0),"")</f>
        <v/>
      </c>
      <c r="V40" s="1"/>
      <c r="W40" s="1"/>
      <c r="X40" s="1"/>
      <c r="Y40" s="1"/>
      <c r="Z40" s="1"/>
      <c r="AA40" s="1"/>
      <c r="AB40" s="1"/>
      <c r="AC40" s="1"/>
      <c r="AD40" s="1"/>
      <c r="AE40" s="1"/>
      <c r="AF40" s="1"/>
      <c r="AG40" s="1"/>
    </row>
    <row r="41" spans="1:33" ht="20.100000000000001" customHeight="1" x14ac:dyDescent="0.3">
      <c r="A41" s="1"/>
      <c r="B41" s="257"/>
      <c r="C41" s="251"/>
      <c r="D41" s="252"/>
      <c r="E41" s="263"/>
      <c r="F41" s="270"/>
      <c r="G41" s="271"/>
      <c r="H41" s="257"/>
      <c r="I41" s="251"/>
      <c r="J41" s="252"/>
      <c r="K41" s="263"/>
      <c r="L41" s="270"/>
      <c r="M41" s="271"/>
      <c r="N41" s="286"/>
      <c r="O41" s="287"/>
      <c r="P41" s="288"/>
      <c r="Q41" s="289" t="str">
        <f>IFERROR(VLOOKUP(O41,BORCALACAK!$B$5:$AD$54,12,0),"")</f>
        <v/>
      </c>
      <c r="R41" s="294"/>
      <c r="S41" s="295"/>
      <c r="T41" s="296"/>
      <c r="U41" s="297" t="str">
        <f>IFERROR(VLOOKUP(S41,BORCALACAK!$B$61:$AD$110,12,0),"")</f>
        <v/>
      </c>
      <c r="V41" s="1"/>
      <c r="W41" s="1"/>
      <c r="X41" s="1"/>
      <c r="Y41" s="1"/>
      <c r="Z41" s="1"/>
      <c r="AA41" s="1"/>
      <c r="AB41" s="1"/>
      <c r="AC41" s="1"/>
      <c r="AD41" s="1"/>
      <c r="AE41" s="1"/>
      <c r="AF41" s="1"/>
      <c r="AG41" s="1"/>
    </row>
    <row r="42" spans="1:33" ht="20.100000000000001" customHeight="1" x14ac:dyDescent="0.3">
      <c r="A42" s="1"/>
      <c r="B42" s="253"/>
      <c r="C42" s="246"/>
      <c r="D42" s="247"/>
      <c r="E42" s="260"/>
      <c r="F42" s="267"/>
      <c r="G42" s="268"/>
      <c r="H42" s="253"/>
      <c r="I42" s="246"/>
      <c r="J42" s="247"/>
      <c r="K42" s="260"/>
      <c r="L42" s="267"/>
      <c r="M42" s="268"/>
      <c r="N42" s="283"/>
      <c r="O42" s="284"/>
      <c r="P42" s="285"/>
      <c r="Q42" s="241" t="str">
        <f>IFERROR(VLOOKUP(O42,BORCALACAK!$B$5:$AD$54,12,0),"")</f>
        <v/>
      </c>
      <c r="R42" s="290"/>
      <c r="S42" s="291"/>
      <c r="T42" s="292"/>
      <c r="U42" s="293" t="str">
        <f>IFERROR(VLOOKUP(S42,BORCALACAK!$B$61:$AD$110,12,0),"")</f>
        <v/>
      </c>
      <c r="V42" s="1"/>
      <c r="W42" s="1"/>
      <c r="X42" s="1"/>
      <c r="Y42" s="1"/>
      <c r="Z42" s="1"/>
      <c r="AA42" s="1"/>
      <c r="AB42" s="1"/>
      <c r="AC42" s="1"/>
      <c r="AD42" s="1"/>
      <c r="AE42" s="1"/>
      <c r="AF42" s="1"/>
      <c r="AG42" s="1"/>
    </row>
    <row r="43" spans="1:33" ht="20.100000000000001" customHeight="1" x14ac:dyDescent="0.3">
      <c r="A43" s="1"/>
      <c r="B43" s="257"/>
      <c r="C43" s="251"/>
      <c r="D43" s="252"/>
      <c r="E43" s="263"/>
      <c r="F43" s="270"/>
      <c r="G43" s="271"/>
      <c r="H43" s="257"/>
      <c r="I43" s="251"/>
      <c r="J43" s="252"/>
      <c r="K43" s="263"/>
      <c r="L43" s="270"/>
      <c r="M43" s="271"/>
      <c r="N43" s="286"/>
      <c r="O43" s="287"/>
      <c r="P43" s="288"/>
      <c r="Q43" s="289" t="str">
        <f>IFERROR(VLOOKUP(O43,BORCALACAK!$B$5:$AD$54,12,0),"")</f>
        <v/>
      </c>
      <c r="R43" s="294"/>
      <c r="S43" s="295"/>
      <c r="T43" s="296"/>
      <c r="U43" s="297" t="str">
        <f>IFERROR(VLOOKUP(S43,BORCALACAK!$B$61:$AD$110,12,0),"")</f>
        <v/>
      </c>
      <c r="V43" s="1"/>
      <c r="W43" s="1"/>
      <c r="X43" s="1"/>
      <c r="Y43" s="1"/>
      <c r="Z43" s="1"/>
      <c r="AA43" s="1"/>
      <c r="AB43" s="1"/>
      <c r="AC43" s="1"/>
      <c r="AD43" s="1"/>
      <c r="AE43" s="1"/>
      <c r="AF43" s="1"/>
      <c r="AG43" s="1"/>
    </row>
    <row r="44" spans="1:33" ht="20.100000000000001" customHeight="1" x14ac:dyDescent="0.3">
      <c r="A44" s="1"/>
      <c r="B44" s="253"/>
      <c r="C44" s="246"/>
      <c r="D44" s="247"/>
      <c r="E44" s="260"/>
      <c r="F44" s="267"/>
      <c r="G44" s="268"/>
      <c r="H44" s="253"/>
      <c r="I44" s="246"/>
      <c r="J44" s="247"/>
      <c r="K44" s="260"/>
      <c r="L44" s="267"/>
      <c r="M44" s="268"/>
      <c r="N44" s="283"/>
      <c r="O44" s="284"/>
      <c r="P44" s="285"/>
      <c r="Q44" s="241" t="str">
        <f>IFERROR(VLOOKUP(O44,BORCALACAK!$B$5:$AD$54,12,0),"")</f>
        <v/>
      </c>
      <c r="R44" s="290"/>
      <c r="S44" s="291"/>
      <c r="T44" s="292"/>
      <c r="U44" s="293" t="str">
        <f>IFERROR(VLOOKUP(S44,BORCALACAK!$B$61:$AD$110,12,0),"")</f>
        <v/>
      </c>
      <c r="V44" s="1"/>
      <c r="W44" s="1"/>
      <c r="X44" s="1"/>
      <c r="Y44" s="1"/>
      <c r="Z44" s="1"/>
      <c r="AA44" s="1"/>
      <c r="AB44" s="1"/>
      <c r="AC44" s="1"/>
      <c r="AD44" s="1"/>
      <c r="AE44" s="1"/>
      <c r="AF44" s="1"/>
      <c r="AG44" s="1"/>
    </row>
    <row r="45" spans="1:33" ht="20.100000000000001" customHeight="1" x14ac:dyDescent="0.3">
      <c r="A45" s="1"/>
      <c r="B45" s="257"/>
      <c r="C45" s="251"/>
      <c r="D45" s="252"/>
      <c r="E45" s="263"/>
      <c r="F45" s="270"/>
      <c r="G45" s="271"/>
      <c r="H45" s="257"/>
      <c r="I45" s="251"/>
      <c r="J45" s="252"/>
      <c r="K45" s="263"/>
      <c r="L45" s="270"/>
      <c r="M45" s="271"/>
      <c r="N45" s="286"/>
      <c r="O45" s="287"/>
      <c r="P45" s="288"/>
      <c r="Q45" s="289" t="str">
        <f>IFERROR(VLOOKUP(O45,BORCALACAK!$B$5:$AD$54,12,0),"")</f>
        <v/>
      </c>
      <c r="R45" s="294"/>
      <c r="S45" s="295"/>
      <c r="T45" s="296"/>
      <c r="U45" s="297" t="str">
        <f>IFERROR(VLOOKUP(S45,BORCALACAK!$B$61:$AD$110,12,0),"")</f>
        <v/>
      </c>
      <c r="V45" s="1"/>
      <c r="W45" s="1"/>
      <c r="X45" s="1"/>
      <c r="Y45" s="1"/>
      <c r="Z45" s="1"/>
      <c r="AA45" s="1"/>
      <c r="AB45" s="1"/>
      <c r="AC45" s="1"/>
      <c r="AD45" s="1"/>
      <c r="AE45" s="1"/>
      <c r="AF45" s="1"/>
      <c r="AG45" s="1"/>
    </row>
    <row r="46" spans="1:33" ht="20.100000000000001" customHeight="1" x14ac:dyDescent="0.3">
      <c r="A46" s="1"/>
      <c r="B46" s="253"/>
      <c r="C46" s="246"/>
      <c r="D46" s="247"/>
      <c r="E46" s="260"/>
      <c r="F46" s="267"/>
      <c r="G46" s="268"/>
      <c r="H46" s="253"/>
      <c r="I46" s="246"/>
      <c r="J46" s="247"/>
      <c r="K46" s="260"/>
      <c r="L46" s="267"/>
      <c r="M46" s="268"/>
      <c r="N46" s="283"/>
      <c r="O46" s="284"/>
      <c r="P46" s="285"/>
      <c r="Q46" s="241" t="str">
        <f>IFERROR(VLOOKUP(O46,BORCALACAK!$B$5:$AD$54,12,0),"")</f>
        <v/>
      </c>
      <c r="R46" s="290"/>
      <c r="S46" s="291"/>
      <c r="T46" s="292"/>
      <c r="U46" s="293" t="str">
        <f>IFERROR(VLOOKUP(S46,BORCALACAK!$B$61:$AD$110,12,0),"")</f>
        <v/>
      </c>
      <c r="V46" s="1"/>
      <c r="W46" s="1"/>
      <c r="X46" s="1"/>
      <c r="Y46" s="1"/>
      <c r="Z46" s="1"/>
      <c r="AA46" s="1"/>
      <c r="AB46" s="1"/>
      <c r="AC46" s="1"/>
      <c r="AD46" s="1"/>
      <c r="AE46" s="1"/>
      <c r="AF46" s="1"/>
      <c r="AG46" s="1"/>
    </row>
    <row r="47" spans="1:33" ht="20.100000000000001" customHeight="1" x14ac:dyDescent="0.3">
      <c r="A47" s="1"/>
      <c r="B47" s="257"/>
      <c r="C47" s="251"/>
      <c r="D47" s="252"/>
      <c r="E47" s="263"/>
      <c r="F47" s="270"/>
      <c r="G47" s="271"/>
      <c r="H47" s="257"/>
      <c r="I47" s="251"/>
      <c r="J47" s="252"/>
      <c r="K47" s="263"/>
      <c r="L47" s="270"/>
      <c r="M47" s="271"/>
      <c r="N47" s="286"/>
      <c r="O47" s="287"/>
      <c r="P47" s="288"/>
      <c r="Q47" s="289" t="str">
        <f>IFERROR(VLOOKUP(O47,BORCALACAK!$B$5:$AD$54,12,0),"")</f>
        <v/>
      </c>
      <c r="R47" s="294"/>
      <c r="S47" s="295"/>
      <c r="T47" s="296"/>
      <c r="U47" s="297" t="str">
        <f>IFERROR(VLOOKUP(S47,BORCALACAK!$B$61:$AD$110,12,0),"")</f>
        <v/>
      </c>
      <c r="V47" s="1"/>
      <c r="W47" s="1"/>
      <c r="X47" s="1"/>
      <c r="Y47" s="1"/>
      <c r="Z47" s="1"/>
      <c r="AA47" s="1"/>
      <c r="AB47" s="1"/>
      <c r="AC47" s="1"/>
      <c r="AD47" s="1"/>
      <c r="AE47" s="1"/>
      <c r="AF47" s="1"/>
      <c r="AG47" s="1"/>
    </row>
    <row r="48" spans="1:33" ht="20.100000000000001" customHeight="1" x14ac:dyDescent="0.3">
      <c r="A48" s="1"/>
      <c r="B48" s="253"/>
      <c r="C48" s="246"/>
      <c r="D48" s="247"/>
      <c r="E48" s="260"/>
      <c r="F48" s="267"/>
      <c r="G48" s="268"/>
      <c r="H48" s="253"/>
      <c r="I48" s="246"/>
      <c r="J48" s="247"/>
      <c r="K48" s="260"/>
      <c r="L48" s="267"/>
      <c r="M48" s="268"/>
      <c r="N48" s="283"/>
      <c r="O48" s="284"/>
      <c r="P48" s="285"/>
      <c r="Q48" s="241" t="str">
        <f>IFERROR(VLOOKUP(O48,BORCALACAK!$B$5:$AD$54,12,0),"")</f>
        <v/>
      </c>
      <c r="R48" s="290"/>
      <c r="S48" s="291"/>
      <c r="T48" s="292"/>
      <c r="U48" s="293" t="str">
        <f>IFERROR(VLOOKUP(S48,BORCALACAK!$B$61:$AD$110,12,0),"")</f>
        <v/>
      </c>
      <c r="V48" s="1"/>
      <c r="W48" s="1"/>
      <c r="X48" s="1"/>
      <c r="Y48" s="1"/>
      <c r="Z48" s="1"/>
      <c r="AA48" s="1"/>
      <c r="AB48" s="1"/>
      <c r="AC48" s="1"/>
      <c r="AD48" s="1"/>
      <c r="AE48" s="1"/>
      <c r="AF48" s="1"/>
      <c r="AG48" s="1"/>
    </row>
    <row r="49" spans="1:33" ht="20.100000000000001" customHeight="1" x14ac:dyDescent="0.3">
      <c r="A49" s="1"/>
      <c r="B49" s="257"/>
      <c r="C49" s="251"/>
      <c r="D49" s="252"/>
      <c r="E49" s="263"/>
      <c r="F49" s="270"/>
      <c r="G49" s="271"/>
      <c r="H49" s="257"/>
      <c r="I49" s="251"/>
      <c r="J49" s="252"/>
      <c r="K49" s="263"/>
      <c r="L49" s="270"/>
      <c r="M49" s="271"/>
      <c r="N49" s="286"/>
      <c r="O49" s="287"/>
      <c r="P49" s="288"/>
      <c r="Q49" s="289" t="str">
        <f>IFERROR(VLOOKUP(O49,BORCALACAK!$B$5:$AD$54,12,0),"")</f>
        <v/>
      </c>
      <c r="R49" s="294"/>
      <c r="S49" s="295"/>
      <c r="T49" s="296"/>
      <c r="U49" s="297" t="str">
        <f>IFERROR(VLOOKUP(S49,BORCALACAK!$B$61:$AD$110,12,0),"")</f>
        <v/>
      </c>
      <c r="V49" s="1"/>
      <c r="W49" s="1"/>
      <c r="X49" s="1"/>
      <c r="Y49" s="1"/>
      <c r="Z49" s="1"/>
      <c r="AA49" s="1"/>
      <c r="AB49" s="1"/>
      <c r="AC49" s="1"/>
      <c r="AD49" s="1"/>
      <c r="AE49" s="1"/>
      <c r="AF49" s="1"/>
      <c r="AG49" s="1"/>
    </row>
    <row r="50" spans="1:33" ht="20.100000000000001" customHeight="1" x14ac:dyDescent="0.3">
      <c r="A50" s="1"/>
      <c r="B50" s="253"/>
      <c r="C50" s="246"/>
      <c r="D50" s="247"/>
      <c r="E50" s="260"/>
      <c r="F50" s="267"/>
      <c r="G50" s="268"/>
      <c r="H50" s="253"/>
      <c r="I50" s="246"/>
      <c r="J50" s="247"/>
      <c r="K50" s="260"/>
      <c r="L50" s="267"/>
      <c r="M50" s="268"/>
      <c r="N50" s="283"/>
      <c r="O50" s="284"/>
      <c r="P50" s="285"/>
      <c r="Q50" s="241" t="str">
        <f>IFERROR(VLOOKUP(O50,BORCALACAK!$B$5:$AD$54,12,0),"")</f>
        <v/>
      </c>
      <c r="R50" s="290"/>
      <c r="S50" s="291"/>
      <c r="T50" s="292"/>
      <c r="U50" s="293" t="str">
        <f>IFERROR(VLOOKUP(S50,BORCALACAK!$B$61:$AD$110,12,0),"")</f>
        <v/>
      </c>
      <c r="V50" s="1"/>
      <c r="W50" s="1"/>
      <c r="X50" s="1"/>
      <c r="Y50" s="1"/>
      <c r="Z50" s="1"/>
      <c r="AA50" s="1"/>
      <c r="AB50" s="1"/>
      <c r="AC50" s="1"/>
      <c r="AD50" s="1"/>
      <c r="AE50" s="1"/>
      <c r="AF50" s="1"/>
      <c r="AG50" s="1"/>
    </row>
    <row r="51" spans="1:33" ht="20.100000000000001" customHeight="1" x14ac:dyDescent="0.3">
      <c r="A51" s="1"/>
      <c r="B51" s="257"/>
      <c r="C51" s="251"/>
      <c r="D51" s="252"/>
      <c r="E51" s="263"/>
      <c r="F51" s="270"/>
      <c r="G51" s="271"/>
      <c r="H51" s="257"/>
      <c r="I51" s="251"/>
      <c r="J51" s="252"/>
      <c r="K51" s="263"/>
      <c r="L51" s="270"/>
      <c r="M51" s="271"/>
      <c r="N51" s="286"/>
      <c r="O51" s="287"/>
      <c r="P51" s="288"/>
      <c r="Q51" s="289" t="str">
        <f>IFERROR(VLOOKUP(O51,BORCALACAK!$B$5:$AD$54,12,0),"")</f>
        <v/>
      </c>
      <c r="R51" s="294"/>
      <c r="S51" s="295"/>
      <c r="T51" s="296"/>
      <c r="U51" s="297" t="str">
        <f>IFERROR(VLOOKUP(S51,BORCALACAK!$B$61:$AD$110,12,0),"")</f>
        <v/>
      </c>
      <c r="V51" s="1"/>
      <c r="W51" s="1"/>
      <c r="X51" s="1"/>
      <c r="Y51" s="1"/>
      <c r="Z51" s="1"/>
      <c r="AA51" s="1"/>
      <c r="AB51" s="1"/>
      <c r="AC51" s="1"/>
      <c r="AD51" s="1"/>
      <c r="AE51" s="1"/>
      <c r="AF51" s="1"/>
      <c r="AG51" s="1"/>
    </row>
    <row r="52" spans="1:33" ht="20.100000000000001" customHeight="1" x14ac:dyDescent="0.3">
      <c r="A52" s="1"/>
      <c r="B52" s="253"/>
      <c r="C52" s="246"/>
      <c r="D52" s="247"/>
      <c r="E52" s="260"/>
      <c r="F52" s="267"/>
      <c r="G52" s="268"/>
      <c r="H52" s="253"/>
      <c r="I52" s="246"/>
      <c r="J52" s="247"/>
      <c r="K52" s="260"/>
      <c r="L52" s="267"/>
      <c r="M52" s="268"/>
      <c r="N52" s="283"/>
      <c r="O52" s="284"/>
      <c r="P52" s="285"/>
      <c r="Q52" s="241" t="str">
        <f>IFERROR(VLOOKUP(O52,BORCALACAK!$B$5:$AD$54,12,0),"")</f>
        <v/>
      </c>
      <c r="R52" s="290"/>
      <c r="S52" s="291"/>
      <c r="T52" s="292"/>
      <c r="U52" s="293" t="str">
        <f>IFERROR(VLOOKUP(S52,BORCALACAK!$B$61:$AD$110,12,0),"")</f>
        <v/>
      </c>
      <c r="V52" s="1"/>
      <c r="W52" s="1"/>
      <c r="X52" s="1"/>
      <c r="Y52" s="1"/>
      <c r="Z52" s="1"/>
      <c r="AA52" s="1"/>
      <c r="AB52" s="1"/>
      <c r="AC52" s="1"/>
      <c r="AD52" s="1"/>
      <c r="AE52" s="1"/>
      <c r="AF52" s="1"/>
      <c r="AG52" s="1"/>
    </row>
    <row r="53" spans="1:33" ht="20.100000000000001" customHeight="1" x14ac:dyDescent="0.3">
      <c r="A53" s="1"/>
      <c r="B53" s="257"/>
      <c r="C53" s="251"/>
      <c r="D53" s="252"/>
      <c r="E53" s="263"/>
      <c r="F53" s="270"/>
      <c r="G53" s="271"/>
      <c r="H53" s="257"/>
      <c r="I53" s="251"/>
      <c r="J53" s="252"/>
      <c r="K53" s="263"/>
      <c r="L53" s="270"/>
      <c r="M53" s="271"/>
      <c r="N53" s="286"/>
      <c r="O53" s="287"/>
      <c r="P53" s="288"/>
      <c r="Q53" s="289" t="str">
        <f>IFERROR(VLOOKUP(O53,BORCALACAK!$B$5:$AD$54,12,0),"")</f>
        <v/>
      </c>
      <c r="R53" s="294"/>
      <c r="S53" s="295"/>
      <c r="T53" s="296"/>
      <c r="U53" s="297" t="str">
        <f>IFERROR(VLOOKUP(S53,BORCALACAK!$B$61:$AD$110,12,0),"")</f>
        <v/>
      </c>
      <c r="V53" s="1"/>
      <c r="W53" s="1"/>
      <c r="X53" s="1"/>
      <c r="Y53" s="1"/>
      <c r="Z53" s="1"/>
      <c r="AA53" s="1"/>
      <c r="AB53" s="1"/>
      <c r="AC53" s="1"/>
      <c r="AD53" s="1"/>
      <c r="AE53" s="1"/>
      <c r="AF53" s="1"/>
      <c r="AG53" s="1"/>
    </row>
    <row r="54" spans="1:33" ht="20.100000000000001" customHeight="1" x14ac:dyDescent="0.3">
      <c r="A54" s="1"/>
      <c r="B54" s="253"/>
      <c r="C54" s="246"/>
      <c r="D54" s="247"/>
      <c r="E54" s="260"/>
      <c r="F54" s="267"/>
      <c r="G54" s="268"/>
      <c r="H54" s="253"/>
      <c r="I54" s="246"/>
      <c r="J54" s="247"/>
      <c r="K54" s="260"/>
      <c r="L54" s="267"/>
      <c r="M54" s="268"/>
      <c r="N54" s="283"/>
      <c r="O54" s="284"/>
      <c r="P54" s="285"/>
      <c r="Q54" s="241" t="str">
        <f>IFERROR(VLOOKUP(O54,BORCALACAK!$B$5:$AD$54,12,0),"")</f>
        <v/>
      </c>
      <c r="R54" s="290"/>
      <c r="S54" s="291"/>
      <c r="T54" s="292"/>
      <c r="U54" s="293" t="str">
        <f>IFERROR(VLOOKUP(S54,BORCALACAK!$B$61:$AD$110,12,0),"")</f>
        <v/>
      </c>
      <c r="V54" s="1"/>
      <c r="W54" s="1"/>
      <c r="X54" s="1"/>
      <c r="Y54" s="1"/>
      <c r="Z54" s="1"/>
      <c r="AA54" s="1"/>
      <c r="AB54" s="1"/>
      <c r="AC54" s="1"/>
      <c r="AD54" s="1"/>
      <c r="AE54" s="1"/>
      <c r="AF54" s="1"/>
      <c r="AG54" s="1"/>
    </row>
    <row r="55" spans="1:33" ht="20.100000000000001" customHeight="1" x14ac:dyDescent="0.3">
      <c r="A55" s="1"/>
      <c r="B55" s="257"/>
      <c r="C55" s="251"/>
      <c r="D55" s="252"/>
      <c r="E55" s="263"/>
      <c r="F55" s="270"/>
      <c r="G55" s="271"/>
      <c r="H55" s="257"/>
      <c r="I55" s="251"/>
      <c r="J55" s="252"/>
      <c r="K55" s="263"/>
      <c r="L55" s="270"/>
      <c r="M55" s="271"/>
      <c r="N55" s="286"/>
      <c r="O55" s="287"/>
      <c r="P55" s="288"/>
      <c r="Q55" s="289" t="str">
        <f>IFERROR(VLOOKUP(O55,BORCALACAK!$B$5:$AD$54,12,0),"")</f>
        <v/>
      </c>
      <c r="R55" s="294"/>
      <c r="S55" s="295"/>
      <c r="T55" s="296"/>
      <c r="U55" s="297" t="str">
        <f>IFERROR(VLOOKUP(S55,BORCALACAK!$B$61:$AD$110,12,0),"")</f>
        <v/>
      </c>
      <c r="V55" s="1"/>
      <c r="W55" s="1"/>
      <c r="X55" s="1"/>
      <c r="Y55" s="1"/>
      <c r="Z55" s="1"/>
      <c r="AA55" s="1"/>
      <c r="AB55" s="1"/>
      <c r="AC55" s="1"/>
      <c r="AD55" s="1"/>
      <c r="AE55" s="1"/>
      <c r="AF55" s="1"/>
      <c r="AG55" s="1"/>
    </row>
    <row r="56" spans="1:33" ht="20.100000000000001" customHeight="1" x14ac:dyDescent="0.3">
      <c r="A56" s="1"/>
      <c r="B56" s="253"/>
      <c r="C56" s="246"/>
      <c r="D56" s="247"/>
      <c r="E56" s="260"/>
      <c r="F56" s="267"/>
      <c r="G56" s="268"/>
      <c r="H56" s="253"/>
      <c r="I56" s="246"/>
      <c r="J56" s="247"/>
      <c r="K56" s="260"/>
      <c r="L56" s="267"/>
      <c r="M56" s="268"/>
      <c r="N56" s="283"/>
      <c r="O56" s="284"/>
      <c r="P56" s="285"/>
      <c r="Q56" s="241" t="str">
        <f>IFERROR(VLOOKUP(O56,BORCALACAK!$B$5:$AD$54,12,0),"")</f>
        <v/>
      </c>
      <c r="R56" s="290"/>
      <c r="S56" s="291"/>
      <c r="T56" s="292"/>
      <c r="U56" s="293" t="str">
        <f>IFERROR(VLOOKUP(S56,BORCALACAK!$B$61:$AD$110,12,0),"")</f>
        <v/>
      </c>
      <c r="V56" s="1"/>
      <c r="W56" s="1"/>
      <c r="X56" s="1"/>
      <c r="Y56" s="1"/>
      <c r="Z56" s="1"/>
      <c r="AA56" s="1"/>
      <c r="AB56" s="1"/>
      <c r="AC56" s="1"/>
      <c r="AD56" s="1"/>
      <c r="AE56" s="1"/>
      <c r="AF56" s="1"/>
      <c r="AG56" s="1"/>
    </row>
    <row r="57" spans="1:33" ht="20.100000000000001" customHeight="1" x14ac:dyDescent="0.3">
      <c r="A57" s="1"/>
      <c r="B57" s="257"/>
      <c r="C57" s="251"/>
      <c r="D57" s="252"/>
      <c r="E57" s="263"/>
      <c r="F57" s="270"/>
      <c r="G57" s="271"/>
      <c r="H57" s="257"/>
      <c r="I57" s="251"/>
      <c r="J57" s="252"/>
      <c r="K57" s="263"/>
      <c r="L57" s="270"/>
      <c r="M57" s="271"/>
      <c r="N57" s="286"/>
      <c r="O57" s="287"/>
      <c r="P57" s="288"/>
      <c r="Q57" s="289" t="str">
        <f>IFERROR(VLOOKUP(O57,BORCALACAK!$B$5:$AD$54,12,0),"")</f>
        <v/>
      </c>
      <c r="R57" s="294"/>
      <c r="S57" s="295"/>
      <c r="T57" s="296"/>
      <c r="U57" s="297" t="str">
        <f>IFERROR(VLOOKUP(S57,BORCALACAK!$B$61:$AD$110,12,0),"")</f>
        <v/>
      </c>
      <c r="V57" s="1"/>
      <c r="W57" s="1"/>
      <c r="X57" s="1"/>
      <c r="Y57" s="1"/>
      <c r="Z57" s="1"/>
      <c r="AA57" s="1"/>
      <c r="AB57" s="1"/>
      <c r="AC57" s="1"/>
      <c r="AD57" s="1"/>
      <c r="AE57" s="1"/>
      <c r="AF57" s="1"/>
      <c r="AG57" s="1"/>
    </row>
    <row r="58" spans="1:33" ht="20.100000000000001" customHeight="1" x14ac:dyDescent="0.3">
      <c r="A58" s="1"/>
      <c r="B58" s="253"/>
      <c r="C58" s="246"/>
      <c r="D58" s="247"/>
      <c r="E58" s="260"/>
      <c r="F58" s="267"/>
      <c r="G58" s="268"/>
      <c r="H58" s="253"/>
      <c r="I58" s="246"/>
      <c r="J58" s="247"/>
      <c r="K58" s="260"/>
      <c r="L58" s="267"/>
      <c r="M58" s="268"/>
      <c r="N58" s="283"/>
      <c r="O58" s="284"/>
      <c r="P58" s="285"/>
      <c r="Q58" s="241" t="str">
        <f>IFERROR(VLOOKUP(O58,BORCALACAK!$B$5:$AD$54,12,0),"")</f>
        <v/>
      </c>
      <c r="R58" s="290"/>
      <c r="S58" s="291"/>
      <c r="T58" s="292"/>
      <c r="U58" s="293" t="str">
        <f>IFERROR(VLOOKUP(S58,BORCALACAK!$B$61:$AD$110,12,0),"")</f>
        <v/>
      </c>
      <c r="V58" s="1"/>
      <c r="W58" s="1"/>
      <c r="X58" s="1"/>
      <c r="Y58" s="1"/>
      <c r="Z58" s="1"/>
      <c r="AA58" s="1"/>
      <c r="AB58" s="1"/>
      <c r="AC58" s="1"/>
      <c r="AD58" s="1"/>
      <c r="AE58" s="1"/>
      <c r="AF58" s="1"/>
      <c r="AG58" s="1"/>
    </row>
    <row r="59" spans="1:33" ht="20.100000000000001" customHeight="1" x14ac:dyDescent="0.3">
      <c r="A59" s="1"/>
      <c r="B59" s="257"/>
      <c r="C59" s="251"/>
      <c r="D59" s="252"/>
      <c r="E59" s="263"/>
      <c r="F59" s="270"/>
      <c r="G59" s="271"/>
      <c r="H59" s="257"/>
      <c r="I59" s="251"/>
      <c r="J59" s="252"/>
      <c r="K59" s="263"/>
      <c r="L59" s="270"/>
      <c r="M59" s="271"/>
      <c r="N59" s="286"/>
      <c r="O59" s="287"/>
      <c r="P59" s="288"/>
      <c r="Q59" s="289" t="str">
        <f>IFERROR(VLOOKUP(O59,BORCALACAK!$B$5:$AD$54,12,0),"")</f>
        <v/>
      </c>
      <c r="R59" s="294"/>
      <c r="S59" s="295"/>
      <c r="T59" s="296"/>
      <c r="U59" s="297" t="str">
        <f>IFERROR(VLOOKUP(S59,BORCALACAK!$B$61:$AD$110,12,0),"")</f>
        <v/>
      </c>
      <c r="V59" s="1"/>
      <c r="W59" s="1"/>
      <c r="X59" s="1"/>
      <c r="Y59" s="1"/>
      <c r="Z59" s="1"/>
      <c r="AA59" s="1"/>
      <c r="AB59" s="1"/>
      <c r="AC59" s="1"/>
      <c r="AD59" s="1"/>
      <c r="AE59" s="1"/>
      <c r="AF59" s="1"/>
      <c r="AG59" s="1"/>
    </row>
    <row r="60" spans="1:33" ht="20.100000000000001" customHeight="1" x14ac:dyDescent="0.3">
      <c r="A60" s="1"/>
      <c r="B60" s="253"/>
      <c r="C60" s="246"/>
      <c r="D60" s="247"/>
      <c r="E60" s="260"/>
      <c r="F60" s="267"/>
      <c r="G60" s="268"/>
      <c r="H60" s="253"/>
      <c r="I60" s="246"/>
      <c r="J60" s="247"/>
      <c r="K60" s="260"/>
      <c r="L60" s="267"/>
      <c r="M60" s="268"/>
      <c r="N60" s="283"/>
      <c r="O60" s="284"/>
      <c r="P60" s="285"/>
      <c r="Q60" s="241" t="str">
        <f>IFERROR(VLOOKUP(O60,BORCALACAK!$B$5:$AD$54,12,0),"")</f>
        <v/>
      </c>
      <c r="R60" s="290"/>
      <c r="S60" s="291"/>
      <c r="T60" s="292"/>
      <c r="U60" s="293" t="str">
        <f>IFERROR(VLOOKUP(S60,BORCALACAK!$B$61:$AD$110,12,0),"")</f>
        <v/>
      </c>
      <c r="V60" s="1"/>
      <c r="W60" s="1"/>
      <c r="X60" s="1"/>
      <c r="Y60" s="1"/>
      <c r="Z60" s="1"/>
      <c r="AA60" s="1"/>
      <c r="AB60" s="1"/>
      <c r="AC60" s="1"/>
      <c r="AD60" s="1"/>
      <c r="AE60" s="1"/>
      <c r="AF60" s="1"/>
      <c r="AG60" s="1"/>
    </row>
    <row r="61" spans="1:33" ht="20.100000000000001" customHeight="1" x14ac:dyDescent="0.3">
      <c r="A61" s="1"/>
      <c r="B61" s="257"/>
      <c r="C61" s="251"/>
      <c r="D61" s="252"/>
      <c r="E61" s="263"/>
      <c r="F61" s="270"/>
      <c r="G61" s="271"/>
      <c r="H61" s="257"/>
      <c r="I61" s="251"/>
      <c r="J61" s="252"/>
      <c r="K61" s="263"/>
      <c r="L61" s="270"/>
      <c r="M61" s="271"/>
      <c r="N61" s="286"/>
      <c r="O61" s="287"/>
      <c r="P61" s="288"/>
      <c r="Q61" s="289" t="str">
        <f>IFERROR(VLOOKUP(O61,BORCALACAK!$B$5:$AD$54,12,0),"")</f>
        <v/>
      </c>
      <c r="R61" s="294"/>
      <c r="S61" s="295"/>
      <c r="T61" s="296"/>
      <c r="U61" s="297" t="str">
        <f>IFERROR(VLOOKUP(S61,BORCALACAK!$B$61:$AD$110,12,0),"")</f>
        <v/>
      </c>
      <c r="V61" s="1"/>
      <c r="W61" s="1"/>
      <c r="X61" s="1"/>
      <c r="Y61" s="1"/>
      <c r="Z61" s="1"/>
      <c r="AA61" s="1"/>
      <c r="AB61" s="1"/>
      <c r="AC61" s="1"/>
      <c r="AD61" s="1"/>
      <c r="AE61" s="1"/>
      <c r="AF61" s="1"/>
      <c r="AG61" s="1"/>
    </row>
    <row r="62" spans="1:33" ht="20.100000000000001" customHeight="1" x14ac:dyDescent="0.3">
      <c r="A62" s="1"/>
      <c r="B62" s="253"/>
      <c r="C62" s="246"/>
      <c r="D62" s="247"/>
      <c r="E62" s="260"/>
      <c r="F62" s="267"/>
      <c r="G62" s="268"/>
      <c r="H62" s="253"/>
      <c r="I62" s="246"/>
      <c r="J62" s="247"/>
      <c r="K62" s="260"/>
      <c r="L62" s="267"/>
      <c r="M62" s="268"/>
      <c r="N62" s="283"/>
      <c r="O62" s="284"/>
      <c r="P62" s="285"/>
      <c r="Q62" s="241" t="str">
        <f>IFERROR(VLOOKUP(O62,BORCALACAK!$B$5:$AD$54,12,0),"")</f>
        <v/>
      </c>
      <c r="R62" s="290"/>
      <c r="S62" s="291"/>
      <c r="T62" s="292"/>
      <c r="U62" s="293" t="str">
        <f>IFERROR(VLOOKUP(S62,BORCALACAK!$B$61:$AD$110,12,0),"")</f>
        <v/>
      </c>
      <c r="V62" s="1"/>
      <c r="W62" s="1"/>
      <c r="X62" s="1"/>
      <c r="Y62" s="1"/>
      <c r="Z62" s="1"/>
      <c r="AA62" s="1"/>
      <c r="AB62" s="1"/>
      <c r="AC62" s="1"/>
      <c r="AD62" s="1"/>
      <c r="AE62" s="1"/>
      <c r="AF62" s="1"/>
      <c r="AG62" s="1"/>
    </row>
    <row r="63" spans="1:33" ht="20.100000000000001" customHeight="1" x14ac:dyDescent="0.3">
      <c r="A63" s="1"/>
      <c r="B63" s="257"/>
      <c r="C63" s="251"/>
      <c r="D63" s="252"/>
      <c r="E63" s="263"/>
      <c r="F63" s="270"/>
      <c r="G63" s="271"/>
      <c r="H63" s="257"/>
      <c r="I63" s="251"/>
      <c r="J63" s="252"/>
      <c r="K63" s="263"/>
      <c r="L63" s="270"/>
      <c r="M63" s="271"/>
      <c r="N63" s="286"/>
      <c r="O63" s="287"/>
      <c r="P63" s="288"/>
      <c r="Q63" s="289" t="str">
        <f>IFERROR(VLOOKUP(O63,BORCALACAK!$B$5:$AD$54,12,0),"")</f>
        <v/>
      </c>
      <c r="R63" s="294"/>
      <c r="S63" s="295"/>
      <c r="T63" s="296"/>
      <c r="U63" s="297" t="str">
        <f>IFERROR(VLOOKUP(S63,BORCALACAK!$B$61:$AD$110,12,0),"")</f>
        <v/>
      </c>
      <c r="V63" s="1"/>
      <c r="W63" s="1"/>
      <c r="X63" s="1"/>
      <c r="Y63" s="1"/>
      <c r="Z63" s="1"/>
      <c r="AA63" s="1"/>
      <c r="AB63" s="1"/>
      <c r="AC63" s="1"/>
      <c r="AD63" s="1"/>
      <c r="AE63" s="1"/>
      <c r="AF63" s="1"/>
      <c r="AG63" s="1"/>
    </row>
    <row r="64" spans="1:33" ht="20.100000000000001" customHeight="1" x14ac:dyDescent="0.3">
      <c r="A64" s="1"/>
      <c r="B64" s="253"/>
      <c r="C64" s="246"/>
      <c r="D64" s="247"/>
      <c r="E64" s="260"/>
      <c r="F64" s="267"/>
      <c r="G64" s="268"/>
      <c r="H64" s="253"/>
      <c r="I64" s="246"/>
      <c r="J64" s="247"/>
      <c r="K64" s="260"/>
      <c r="L64" s="267"/>
      <c r="M64" s="268"/>
      <c r="N64" s="283"/>
      <c r="O64" s="284"/>
      <c r="P64" s="285"/>
      <c r="Q64" s="241" t="str">
        <f>IFERROR(VLOOKUP(O64,BORCALACAK!$B$5:$AD$54,12,0),"")</f>
        <v/>
      </c>
      <c r="R64" s="290"/>
      <c r="S64" s="291"/>
      <c r="T64" s="292"/>
      <c r="U64" s="293" t="str">
        <f>IFERROR(VLOOKUP(S64,BORCALACAK!$B$61:$AD$110,12,0),"")</f>
        <v/>
      </c>
      <c r="V64" s="1"/>
      <c r="W64" s="1"/>
      <c r="X64" s="1"/>
      <c r="Y64" s="1"/>
      <c r="Z64" s="1"/>
      <c r="AA64" s="1"/>
      <c r="AB64" s="1"/>
      <c r="AC64" s="1"/>
      <c r="AD64" s="1"/>
      <c r="AE64" s="1"/>
      <c r="AF64" s="1"/>
      <c r="AG64" s="1"/>
    </row>
    <row r="65" spans="1:33" ht="20.100000000000001" customHeight="1" x14ac:dyDescent="0.3">
      <c r="A65" s="1"/>
      <c r="B65" s="257"/>
      <c r="C65" s="251"/>
      <c r="D65" s="252"/>
      <c r="E65" s="263"/>
      <c r="F65" s="270"/>
      <c r="G65" s="271"/>
      <c r="H65" s="257"/>
      <c r="I65" s="251"/>
      <c r="J65" s="252"/>
      <c r="K65" s="263"/>
      <c r="L65" s="270"/>
      <c r="M65" s="271"/>
      <c r="N65" s="286"/>
      <c r="O65" s="287"/>
      <c r="P65" s="288"/>
      <c r="Q65" s="289" t="str">
        <f>IFERROR(VLOOKUP(O65,BORCALACAK!$B$5:$AD$54,12,0),"")</f>
        <v/>
      </c>
      <c r="R65" s="294"/>
      <c r="S65" s="295"/>
      <c r="T65" s="296"/>
      <c r="U65" s="297" t="str">
        <f>IFERROR(VLOOKUP(S65,BORCALACAK!$B$61:$AD$110,12,0),"")</f>
        <v/>
      </c>
      <c r="V65" s="1"/>
      <c r="W65" s="1"/>
      <c r="X65" s="1"/>
      <c r="Y65" s="1"/>
      <c r="Z65" s="1"/>
      <c r="AA65" s="1"/>
      <c r="AB65" s="1"/>
      <c r="AC65" s="1"/>
      <c r="AD65" s="1"/>
      <c r="AE65" s="1"/>
      <c r="AF65" s="1"/>
      <c r="AG65" s="1"/>
    </row>
    <row r="66" spans="1:33" ht="20.100000000000001" customHeight="1" x14ac:dyDescent="0.3">
      <c r="A66" s="1"/>
      <c r="B66" s="253"/>
      <c r="C66" s="246"/>
      <c r="D66" s="247"/>
      <c r="E66" s="260"/>
      <c r="F66" s="267"/>
      <c r="G66" s="268"/>
      <c r="H66" s="253"/>
      <c r="I66" s="246"/>
      <c r="J66" s="247"/>
      <c r="K66" s="260"/>
      <c r="L66" s="267"/>
      <c r="M66" s="268"/>
      <c r="N66" s="283"/>
      <c r="O66" s="284"/>
      <c r="P66" s="285"/>
      <c r="Q66" s="241" t="str">
        <f>IFERROR(VLOOKUP(O66,BORCALACAK!$B$5:$AD$54,12,0),"")</f>
        <v/>
      </c>
      <c r="R66" s="290"/>
      <c r="S66" s="291"/>
      <c r="T66" s="292"/>
      <c r="U66" s="293" t="str">
        <f>IFERROR(VLOOKUP(S66,BORCALACAK!$B$61:$AD$110,12,0),"")</f>
        <v/>
      </c>
      <c r="V66" s="1"/>
      <c r="W66" s="1"/>
      <c r="X66" s="1"/>
      <c r="Y66" s="1"/>
      <c r="Z66" s="1"/>
      <c r="AA66" s="1"/>
      <c r="AB66" s="1"/>
      <c r="AC66" s="1"/>
      <c r="AD66" s="1"/>
      <c r="AE66" s="1"/>
      <c r="AF66" s="1"/>
      <c r="AG66" s="1"/>
    </row>
    <row r="67" spans="1:33" ht="20.100000000000001" customHeight="1" x14ac:dyDescent="0.3">
      <c r="A67" s="1"/>
      <c r="B67" s="257"/>
      <c r="C67" s="251"/>
      <c r="D67" s="252"/>
      <c r="E67" s="263"/>
      <c r="F67" s="270"/>
      <c r="G67" s="271"/>
      <c r="H67" s="257"/>
      <c r="I67" s="251"/>
      <c r="J67" s="252"/>
      <c r="K67" s="263"/>
      <c r="L67" s="270"/>
      <c r="M67" s="271"/>
      <c r="N67" s="286"/>
      <c r="O67" s="287"/>
      <c r="P67" s="288"/>
      <c r="Q67" s="289" t="str">
        <f>IFERROR(VLOOKUP(O67,BORCALACAK!$B$5:$AD$54,12,0),"")</f>
        <v/>
      </c>
      <c r="R67" s="294"/>
      <c r="S67" s="295"/>
      <c r="T67" s="296"/>
      <c r="U67" s="297" t="str">
        <f>IFERROR(VLOOKUP(S67,BORCALACAK!$B$61:$AD$110,12,0),"")</f>
        <v/>
      </c>
      <c r="V67" s="1"/>
      <c r="W67" s="1"/>
      <c r="X67" s="1"/>
      <c r="Y67" s="1"/>
      <c r="Z67" s="1"/>
      <c r="AA67" s="1"/>
      <c r="AB67" s="1"/>
      <c r="AC67" s="1"/>
      <c r="AD67" s="1"/>
      <c r="AE67" s="1"/>
      <c r="AF67" s="1"/>
      <c r="AG67" s="1"/>
    </row>
    <row r="68" spans="1:33" ht="20.100000000000001" customHeight="1" x14ac:dyDescent="0.3">
      <c r="A68" s="1"/>
      <c r="B68" s="253"/>
      <c r="C68" s="246"/>
      <c r="D68" s="247"/>
      <c r="E68" s="260"/>
      <c r="F68" s="267"/>
      <c r="G68" s="268"/>
      <c r="H68" s="253"/>
      <c r="I68" s="246"/>
      <c r="J68" s="247"/>
      <c r="K68" s="260"/>
      <c r="L68" s="267"/>
      <c r="M68" s="268"/>
      <c r="N68" s="283"/>
      <c r="O68" s="284"/>
      <c r="P68" s="285"/>
      <c r="Q68" s="241" t="str">
        <f>IFERROR(VLOOKUP(O68,BORCALACAK!$B$5:$AD$54,12,0),"")</f>
        <v/>
      </c>
      <c r="R68" s="290"/>
      <c r="S68" s="291"/>
      <c r="T68" s="292"/>
      <c r="U68" s="293" t="str">
        <f>IFERROR(VLOOKUP(S68,BORCALACAK!$B$61:$AD$110,12,0),"")</f>
        <v/>
      </c>
      <c r="V68" s="1"/>
      <c r="W68" s="1"/>
      <c r="X68" s="1"/>
      <c r="Y68" s="1"/>
      <c r="Z68" s="1"/>
      <c r="AA68" s="1"/>
      <c r="AB68" s="1"/>
      <c r="AC68" s="1"/>
      <c r="AD68" s="1"/>
      <c r="AE68" s="1"/>
      <c r="AF68" s="1"/>
      <c r="AG68" s="1"/>
    </row>
    <row r="69" spans="1:33" ht="20.100000000000001" customHeight="1" x14ac:dyDescent="0.3">
      <c r="A69" s="1"/>
      <c r="B69" s="257"/>
      <c r="C69" s="251"/>
      <c r="D69" s="252"/>
      <c r="E69" s="263"/>
      <c r="F69" s="270"/>
      <c r="G69" s="271"/>
      <c r="H69" s="257"/>
      <c r="I69" s="251"/>
      <c r="J69" s="252"/>
      <c r="K69" s="263"/>
      <c r="L69" s="270"/>
      <c r="M69" s="271"/>
      <c r="N69" s="286"/>
      <c r="O69" s="287"/>
      <c r="P69" s="288"/>
      <c r="Q69" s="289" t="str">
        <f>IFERROR(VLOOKUP(O69,BORCALACAK!$B$5:$AD$54,12,0),"")</f>
        <v/>
      </c>
      <c r="R69" s="294"/>
      <c r="S69" s="295"/>
      <c r="T69" s="296"/>
      <c r="U69" s="297" t="str">
        <f>IFERROR(VLOOKUP(S69,BORCALACAK!$B$61:$AD$110,12,0),"")</f>
        <v/>
      </c>
      <c r="V69" s="1"/>
      <c r="W69" s="1"/>
      <c r="X69" s="1"/>
      <c r="Y69" s="1"/>
      <c r="Z69" s="1"/>
      <c r="AA69" s="1"/>
      <c r="AB69" s="1"/>
      <c r="AC69" s="1"/>
      <c r="AD69" s="1"/>
      <c r="AE69" s="1"/>
      <c r="AF69" s="1"/>
      <c r="AG69" s="1"/>
    </row>
    <row r="70" spans="1:33" ht="20.100000000000001" customHeight="1" x14ac:dyDescent="0.3">
      <c r="A70" s="1"/>
      <c r="B70" s="253"/>
      <c r="C70" s="246"/>
      <c r="D70" s="247"/>
      <c r="E70" s="260"/>
      <c r="F70" s="267"/>
      <c r="G70" s="268"/>
      <c r="H70" s="253"/>
      <c r="I70" s="246"/>
      <c r="J70" s="247"/>
      <c r="K70" s="260"/>
      <c r="L70" s="267"/>
      <c r="M70" s="268"/>
      <c r="N70" s="283"/>
      <c r="O70" s="284"/>
      <c r="P70" s="285"/>
      <c r="Q70" s="241" t="str">
        <f>IFERROR(VLOOKUP(O70,BORCALACAK!$B$5:$AD$54,12,0),"")</f>
        <v/>
      </c>
      <c r="R70" s="290"/>
      <c r="S70" s="291"/>
      <c r="T70" s="292"/>
      <c r="U70" s="293" t="str">
        <f>IFERROR(VLOOKUP(S70,BORCALACAK!$B$61:$AD$110,12,0),"")</f>
        <v/>
      </c>
      <c r="V70" s="1"/>
      <c r="W70" s="1"/>
      <c r="X70" s="1"/>
      <c r="Y70" s="1"/>
      <c r="Z70" s="1"/>
      <c r="AA70" s="1"/>
      <c r="AB70" s="1"/>
      <c r="AC70" s="1"/>
      <c r="AD70" s="1"/>
      <c r="AE70" s="1"/>
      <c r="AF70" s="1"/>
      <c r="AG70" s="1"/>
    </row>
    <row r="71" spans="1:33" ht="20.100000000000001" customHeight="1" x14ac:dyDescent="0.3">
      <c r="A71" s="1"/>
      <c r="B71" s="257"/>
      <c r="C71" s="251"/>
      <c r="D71" s="252"/>
      <c r="E71" s="263"/>
      <c r="F71" s="270"/>
      <c r="G71" s="271"/>
      <c r="H71" s="257"/>
      <c r="I71" s="251"/>
      <c r="J71" s="252"/>
      <c r="K71" s="263"/>
      <c r="L71" s="270"/>
      <c r="M71" s="271"/>
      <c r="N71" s="286"/>
      <c r="O71" s="287"/>
      <c r="P71" s="288"/>
      <c r="Q71" s="289" t="str">
        <f>IFERROR(VLOOKUP(O71,BORCALACAK!$B$5:$AD$54,12,0),"")</f>
        <v/>
      </c>
      <c r="R71" s="294"/>
      <c r="S71" s="295"/>
      <c r="T71" s="296"/>
      <c r="U71" s="297" t="str">
        <f>IFERROR(VLOOKUP(S71,BORCALACAK!$B$61:$AD$110,12,0),"")</f>
        <v/>
      </c>
      <c r="V71" s="1"/>
      <c r="W71" s="1"/>
      <c r="X71" s="1"/>
      <c r="Y71" s="1"/>
      <c r="Z71" s="1"/>
      <c r="AA71" s="1"/>
      <c r="AB71" s="1"/>
      <c r="AC71" s="1"/>
      <c r="AD71" s="1"/>
      <c r="AE71" s="1"/>
      <c r="AF71" s="1"/>
      <c r="AG71" s="1"/>
    </row>
    <row r="72" spans="1:33" ht="20.100000000000001" customHeight="1" x14ac:dyDescent="0.3">
      <c r="A72" s="1"/>
      <c r="B72" s="253"/>
      <c r="C72" s="246"/>
      <c r="D72" s="247"/>
      <c r="E72" s="260"/>
      <c r="F72" s="267"/>
      <c r="G72" s="268"/>
      <c r="H72" s="253"/>
      <c r="I72" s="246"/>
      <c r="J72" s="247"/>
      <c r="K72" s="260"/>
      <c r="L72" s="267"/>
      <c r="M72" s="268"/>
      <c r="N72" s="283"/>
      <c r="O72" s="284"/>
      <c r="P72" s="285"/>
      <c r="Q72" s="241" t="str">
        <f>IFERROR(VLOOKUP(O72,BORCALACAK!$B$5:$AD$54,12,0),"")</f>
        <v/>
      </c>
      <c r="R72" s="290"/>
      <c r="S72" s="291"/>
      <c r="T72" s="292"/>
      <c r="U72" s="293" t="str">
        <f>IFERROR(VLOOKUP(S72,BORCALACAK!$B$61:$AD$110,12,0),"")</f>
        <v/>
      </c>
      <c r="V72" s="1"/>
      <c r="W72" s="1"/>
      <c r="X72" s="1"/>
      <c r="Y72" s="1"/>
      <c r="Z72" s="1"/>
      <c r="AA72" s="1"/>
      <c r="AB72" s="1"/>
      <c r="AC72" s="1"/>
      <c r="AD72" s="1"/>
      <c r="AE72" s="1"/>
      <c r="AF72" s="1"/>
      <c r="AG72" s="1"/>
    </row>
    <row r="73" spans="1:33" ht="20.100000000000001" customHeight="1" x14ac:dyDescent="0.3">
      <c r="A73" s="1"/>
      <c r="B73" s="257"/>
      <c r="C73" s="251"/>
      <c r="D73" s="252"/>
      <c r="E73" s="263"/>
      <c r="F73" s="270"/>
      <c r="G73" s="271"/>
      <c r="H73" s="257"/>
      <c r="I73" s="251"/>
      <c r="J73" s="252"/>
      <c r="K73" s="263"/>
      <c r="L73" s="270"/>
      <c r="M73" s="271"/>
      <c r="N73" s="286"/>
      <c r="O73" s="287"/>
      <c r="P73" s="288"/>
      <c r="Q73" s="289" t="str">
        <f>IFERROR(VLOOKUP(O73,BORCALACAK!$B$5:$AD$54,12,0),"")</f>
        <v/>
      </c>
      <c r="R73" s="294"/>
      <c r="S73" s="295"/>
      <c r="T73" s="296"/>
      <c r="U73" s="297" t="str">
        <f>IFERROR(VLOOKUP(S73,BORCALACAK!$B$61:$AD$110,12,0),"")</f>
        <v/>
      </c>
      <c r="V73" s="1"/>
      <c r="W73" s="1"/>
      <c r="X73" s="1"/>
      <c r="Y73" s="1"/>
      <c r="Z73" s="1"/>
      <c r="AA73" s="1"/>
      <c r="AB73" s="1"/>
      <c r="AC73" s="1"/>
      <c r="AD73" s="1"/>
      <c r="AE73" s="1"/>
      <c r="AF73" s="1"/>
      <c r="AG73" s="1"/>
    </row>
    <row r="74" spans="1:33" ht="20.100000000000001" customHeight="1" x14ac:dyDescent="0.3">
      <c r="A74" s="1"/>
      <c r="B74" s="253"/>
      <c r="C74" s="246"/>
      <c r="D74" s="247"/>
      <c r="E74" s="260"/>
      <c r="F74" s="267"/>
      <c r="G74" s="268"/>
      <c r="H74" s="253"/>
      <c r="I74" s="246"/>
      <c r="J74" s="247"/>
      <c r="K74" s="260"/>
      <c r="L74" s="267"/>
      <c r="M74" s="268"/>
      <c r="N74" s="283"/>
      <c r="O74" s="284"/>
      <c r="P74" s="285"/>
      <c r="Q74" s="241" t="str">
        <f>IFERROR(VLOOKUP(O74,BORCALACAK!$B$5:$AD$54,12,0),"")</f>
        <v/>
      </c>
      <c r="R74" s="290"/>
      <c r="S74" s="291"/>
      <c r="T74" s="292"/>
      <c r="U74" s="293" t="str">
        <f>IFERROR(VLOOKUP(S74,BORCALACAK!$B$61:$AD$110,12,0),"")</f>
        <v/>
      </c>
      <c r="V74" s="1"/>
      <c r="W74" s="1"/>
      <c r="X74" s="1"/>
      <c r="Y74" s="1"/>
      <c r="Z74" s="1"/>
      <c r="AA74" s="1"/>
      <c r="AB74" s="1"/>
      <c r="AC74" s="1"/>
      <c r="AD74" s="1"/>
      <c r="AE74" s="1"/>
      <c r="AF74" s="1"/>
      <c r="AG74" s="1"/>
    </row>
    <row r="75" spans="1:33" ht="20.100000000000001" customHeight="1" x14ac:dyDescent="0.3">
      <c r="A75" s="1"/>
      <c r="B75" s="257"/>
      <c r="C75" s="251"/>
      <c r="D75" s="252"/>
      <c r="E75" s="263"/>
      <c r="F75" s="270"/>
      <c r="G75" s="271"/>
      <c r="H75" s="257"/>
      <c r="I75" s="251"/>
      <c r="J75" s="252"/>
      <c r="K75" s="263"/>
      <c r="L75" s="270"/>
      <c r="M75" s="271"/>
      <c r="N75" s="286"/>
      <c r="O75" s="287"/>
      <c r="P75" s="288"/>
      <c r="Q75" s="289" t="str">
        <f>IFERROR(VLOOKUP(O75,BORCALACAK!$B$5:$AD$54,12,0),"")</f>
        <v/>
      </c>
      <c r="R75" s="294"/>
      <c r="S75" s="295"/>
      <c r="T75" s="296"/>
      <c r="U75" s="297" t="str">
        <f>IFERROR(VLOOKUP(S75,BORCALACAK!$B$61:$AD$110,12,0),"")</f>
        <v/>
      </c>
      <c r="V75" s="1"/>
      <c r="W75" s="1"/>
      <c r="X75" s="1"/>
      <c r="Y75" s="1"/>
      <c r="Z75" s="1"/>
      <c r="AA75" s="1"/>
      <c r="AB75" s="1"/>
      <c r="AC75" s="1"/>
      <c r="AD75" s="1"/>
      <c r="AE75" s="1"/>
      <c r="AF75" s="1"/>
      <c r="AG75" s="1"/>
    </row>
    <row r="76" spans="1:33" ht="20.100000000000001" customHeight="1" x14ac:dyDescent="0.3">
      <c r="A76" s="1"/>
      <c r="B76" s="253"/>
      <c r="C76" s="246"/>
      <c r="D76" s="247"/>
      <c r="E76" s="260"/>
      <c r="F76" s="267"/>
      <c r="G76" s="268"/>
      <c r="H76" s="253"/>
      <c r="I76" s="246"/>
      <c r="J76" s="247"/>
      <c r="K76" s="260"/>
      <c r="L76" s="267"/>
      <c r="M76" s="268"/>
      <c r="N76" s="283"/>
      <c r="O76" s="284"/>
      <c r="P76" s="285"/>
      <c r="Q76" s="241" t="str">
        <f>IFERROR(VLOOKUP(O76,BORCALACAK!$B$5:$AD$54,12,0),"")</f>
        <v/>
      </c>
      <c r="R76" s="290"/>
      <c r="S76" s="291"/>
      <c r="T76" s="292"/>
      <c r="U76" s="293" t="str">
        <f>IFERROR(VLOOKUP(S76,BORCALACAK!$B$61:$AD$110,12,0),"")</f>
        <v/>
      </c>
      <c r="V76" s="1"/>
      <c r="W76" s="1"/>
      <c r="X76" s="1"/>
      <c r="Y76" s="1"/>
      <c r="Z76" s="1"/>
      <c r="AA76" s="1"/>
      <c r="AB76" s="1"/>
      <c r="AC76" s="1"/>
      <c r="AD76" s="1"/>
      <c r="AE76" s="1"/>
      <c r="AF76" s="1"/>
      <c r="AG76" s="1"/>
    </row>
    <row r="77" spans="1:33" ht="20.100000000000001" customHeight="1" x14ac:dyDescent="0.3">
      <c r="A77" s="1"/>
      <c r="B77" s="257"/>
      <c r="C77" s="251"/>
      <c r="D77" s="252"/>
      <c r="E77" s="263"/>
      <c r="F77" s="270"/>
      <c r="G77" s="271"/>
      <c r="H77" s="257"/>
      <c r="I77" s="251"/>
      <c r="J77" s="252"/>
      <c r="K77" s="263"/>
      <c r="L77" s="270"/>
      <c r="M77" s="271"/>
      <c r="N77" s="286"/>
      <c r="O77" s="287"/>
      <c r="P77" s="288"/>
      <c r="Q77" s="289" t="str">
        <f>IFERROR(VLOOKUP(O77,BORCALACAK!$B$5:$AD$54,12,0),"")</f>
        <v/>
      </c>
      <c r="R77" s="294"/>
      <c r="S77" s="295"/>
      <c r="T77" s="296"/>
      <c r="U77" s="297" t="str">
        <f>IFERROR(VLOOKUP(S77,BORCALACAK!$B$61:$AD$110,12,0),"")</f>
        <v/>
      </c>
      <c r="V77" s="1"/>
      <c r="W77" s="1"/>
      <c r="X77" s="1"/>
      <c r="Y77" s="1"/>
      <c r="Z77" s="1"/>
      <c r="AA77" s="1"/>
      <c r="AB77" s="1"/>
      <c r="AC77" s="1"/>
      <c r="AD77" s="1"/>
      <c r="AE77" s="1"/>
      <c r="AF77" s="1"/>
      <c r="AG77" s="1"/>
    </row>
    <row r="78" spans="1:33" ht="20.100000000000001" customHeight="1" x14ac:dyDescent="0.3">
      <c r="A78" s="1"/>
      <c r="B78" s="253"/>
      <c r="C78" s="246"/>
      <c r="D78" s="247"/>
      <c r="E78" s="260"/>
      <c r="F78" s="267"/>
      <c r="G78" s="268"/>
      <c r="H78" s="253"/>
      <c r="I78" s="246"/>
      <c r="J78" s="247"/>
      <c r="K78" s="260"/>
      <c r="L78" s="267"/>
      <c r="M78" s="268"/>
      <c r="N78" s="283"/>
      <c r="O78" s="284"/>
      <c r="P78" s="285"/>
      <c r="Q78" s="241" t="str">
        <f>IFERROR(VLOOKUP(O78,BORCALACAK!$B$5:$AD$54,12,0),"")</f>
        <v/>
      </c>
      <c r="R78" s="290"/>
      <c r="S78" s="291"/>
      <c r="T78" s="292"/>
      <c r="U78" s="293" t="str">
        <f>IFERROR(VLOOKUP(S78,BORCALACAK!$B$61:$AD$110,12,0),"")</f>
        <v/>
      </c>
      <c r="V78" s="1"/>
      <c r="W78" s="1"/>
      <c r="X78" s="1"/>
      <c r="Y78" s="1"/>
      <c r="Z78" s="1"/>
      <c r="AA78" s="1"/>
      <c r="AB78" s="1"/>
      <c r="AC78" s="1"/>
      <c r="AD78" s="1"/>
      <c r="AE78" s="1"/>
      <c r="AF78" s="1"/>
      <c r="AG78" s="1"/>
    </row>
    <row r="79" spans="1:33" ht="20.100000000000001" customHeight="1" x14ac:dyDescent="0.3">
      <c r="A79" s="1"/>
      <c r="B79" s="257"/>
      <c r="C79" s="251"/>
      <c r="D79" s="252"/>
      <c r="E79" s="263"/>
      <c r="F79" s="270"/>
      <c r="G79" s="271"/>
      <c r="H79" s="257"/>
      <c r="I79" s="251"/>
      <c r="J79" s="252"/>
      <c r="K79" s="263"/>
      <c r="L79" s="270"/>
      <c r="M79" s="271"/>
      <c r="N79" s="286"/>
      <c r="O79" s="287"/>
      <c r="P79" s="288"/>
      <c r="Q79" s="289" t="str">
        <f>IFERROR(VLOOKUP(O79,BORCALACAK!$B$5:$AD$54,12,0),"")</f>
        <v/>
      </c>
      <c r="R79" s="294"/>
      <c r="S79" s="295"/>
      <c r="T79" s="296"/>
      <c r="U79" s="297" t="str">
        <f>IFERROR(VLOOKUP(S79,BORCALACAK!$B$61:$AD$110,12,0),"")</f>
        <v/>
      </c>
      <c r="V79" s="1"/>
      <c r="W79" s="1"/>
      <c r="X79" s="1"/>
      <c r="Y79" s="1"/>
      <c r="Z79" s="1"/>
      <c r="AA79" s="1"/>
      <c r="AB79" s="1"/>
      <c r="AC79" s="1"/>
      <c r="AD79" s="1"/>
      <c r="AE79" s="1"/>
      <c r="AF79" s="1"/>
      <c r="AG79" s="1"/>
    </row>
    <row r="80" spans="1:33" ht="20.100000000000001" customHeight="1" x14ac:dyDescent="0.3">
      <c r="A80" s="1"/>
      <c r="B80" s="253"/>
      <c r="C80" s="246"/>
      <c r="D80" s="247"/>
      <c r="E80" s="260"/>
      <c r="F80" s="267"/>
      <c r="G80" s="268"/>
      <c r="H80" s="253"/>
      <c r="I80" s="246"/>
      <c r="J80" s="247"/>
      <c r="K80" s="260"/>
      <c r="L80" s="267"/>
      <c r="M80" s="268"/>
      <c r="N80" s="283"/>
      <c r="O80" s="284"/>
      <c r="P80" s="285"/>
      <c r="Q80" s="241" t="str">
        <f>IFERROR(VLOOKUP(O80,BORCALACAK!$B$5:$AD$54,12,0),"")</f>
        <v/>
      </c>
      <c r="R80" s="290"/>
      <c r="S80" s="291"/>
      <c r="T80" s="292"/>
      <c r="U80" s="293" t="str">
        <f>IFERROR(VLOOKUP(S80,BORCALACAK!$B$61:$AD$110,12,0),"")</f>
        <v/>
      </c>
      <c r="V80" s="1"/>
      <c r="W80" s="1"/>
      <c r="X80" s="1"/>
      <c r="Y80" s="1"/>
      <c r="Z80" s="1"/>
      <c r="AA80" s="1"/>
      <c r="AB80" s="1"/>
      <c r="AC80" s="1"/>
      <c r="AD80" s="1"/>
      <c r="AE80" s="1"/>
      <c r="AF80" s="1"/>
      <c r="AG80" s="1"/>
    </row>
    <row r="81" spans="1:33" ht="20.100000000000001" customHeight="1" x14ac:dyDescent="0.3">
      <c r="A81" s="1"/>
      <c r="B81" s="257"/>
      <c r="C81" s="251"/>
      <c r="D81" s="252"/>
      <c r="E81" s="263"/>
      <c r="F81" s="270"/>
      <c r="G81" s="271"/>
      <c r="H81" s="257"/>
      <c r="I81" s="251"/>
      <c r="J81" s="252"/>
      <c r="K81" s="263"/>
      <c r="L81" s="270"/>
      <c r="M81" s="271"/>
      <c r="N81" s="286"/>
      <c r="O81" s="287"/>
      <c r="P81" s="288"/>
      <c r="Q81" s="289" t="str">
        <f>IFERROR(VLOOKUP(O81,BORCALACAK!$B$5:$AD$54,12,0),"")</f>
        <v/>
      </c>
      <c r="R81" s="294"/>
      <c r="S81" s="295"/>
      <c r="T81" s="296"/>
      <c r="U81" s="297" t="str">
        <f>IFERROR(VLOOKUP(S81,BORCALACAK!$B$61:$AD$110,12,0),"")</f>
        <v/>
      </c>
      <c r="V81" s="1"/>
      <c r="W81" s="1"/>
      <c r="X81" s="1"/>
      <c r="Y81" s="1"/>
      <c r="Z81" s="1"/>
      <c r="AA81" s="1"/>
      <c r="AB81" s="1"/>
      <c r="AC81" s="1"/>
      <c r="AD81" s="1"/>
      <c r="AE81" s="1"/>
      <c r="AF81" s="1"/>
      <c r="AG81" s="1"/>
    </row>
    <row r="82" spans="1:33" ht="20.100000000000001" customHeight="1" x14ac:dyDescent="0.3">
      <c r="A82" s="1"/>
      <c r="B82" s="253"/>
      <c r="C82" s="246"/>
      <c r="D82" s="247"/>
      <c r="E82" s="260"/>
      <c r="F82" s="267"/>
      <c r="G82" s="268"/>
      <c r="H82" s="253"/>
      <c r="I82" s="246"/>
      <c r="J82" s="247"/>
      <c r="K82" s="260"/>
      <c r="L82" s="267"/>
      <c r="M82" s="268"/>
      <c r="N82" s="283"/>
      <c r="O82" s="284"/>
      <c r="P82" s="285"/>
      <c r="Q82" s="241" t="str">
        <f>IFERROR(VLOOKUP(O82,BORCALACAK!$B$5:$AD$54,12,0),"")</f>
        <v/>
      </c>
      <c r="R82" s="290"/>
      <c r="S82" s="291"/>
      <c r="T82" s="292"/>
      <c r="U82" s="293" t="str">
        <f>IFERROR(VLOOKUP(S82,BORCALACAK!$B$61:$AD$110,12,0),"")</f>
        <v/>
      </c>
      <c r="V82" s="1"/>
      <c r="W82" s="1"/>
      <c r="X82" s="1"/>
      <c r="Y82" s="1"/>
      <c r="Z82" s="1"/>
      <c r="AA82" s="1"/>
      <c r="AB82" s="1"/>
      <c r="AC82" s="1"/>
      <c r="AD82" s="1"/>
      <c r="AE82" s="1"/>
      <c r="AF82" s="1"/>
      <c r="AG82" s="1"/>
    </row>
    <row r="83" spans="1:33" ht="20.100000000000001" customHeight="1" x14ac:dyDescent="0.3">
      <c r="A83" s="1"/>
      <c r="B83" s="257"/>
      <c r="C83" s="251"/>
      <c r="D83" s="252"/>
      <c r="E83" s="263"/>
      <c r="F83" s="270"/>
      <c r="G83" s="271"/>
      <c r="H83" s="257"/>
      <c r="I83" s="251"/>
      <c r="J83" s="252"/>
      <c r="K83" s="263"/>
      <c r="L83" s="270"/>
      <c r="M83" s="271"/>
      <c r="N83" s="286"/>
      <c r="O83" s="287"/>
      <c r="P83" s="288"/>
      <c r="Q83" s="289" t="str">
        <f>IFERROR(VLOOKUP(O83,BORCALACAK!$B$5:$AD$54,12,0),"")</f>
        <v/>
      </c>
      <c r="R83" s="294"/>
      <c r="S83" s="295"/>
      <c r="T83" s="296"/>
      <c r="U83" s="297" t="str">
        <f>IFERROR(VLOOKUP(S83,BORCALACAK!$B$61:$AD$110,12,0),"")</f>
        <v/>
      </c>
      <c r="V83" s="1"/>
      <c r="W83" s="1"/>
      <c r="X83" s="1"/>
      <c r="Y83" s="1"/>
      <c r="Z83" s="1"/>
      <c r="AA83" s="1"/>
      <c r="AB83" s="1"/>
      <c r="AC83" s="1"/>
      <c r="AD83" s="1"/>
      <c r="AE83" s="1"/>
      <c r="AF83" s="1"/>
      <c r="AG83" s="1"/>
    </row>
    <row r="84" spans="1:33" ht="20.100000000000001" customHeight="1" x14ac:dyDescent="0.3">
      <c r="A84" s="1"/>
      <c r="B84" s="253"/>
      <c r="C84" s="246"/>
      <c r="D84" s="247"/>
      <c r="E84" s="260"/>
      <c r="F84" s="267"/>
      <c r="G84" s="268"/>
      <c r="H84" s="253"/>
      <c r="I84" s="246"/>
      <c r="J84" s="247"/>
      <c r="K84" s="260"/>
      <c r="L84" s="267"/>
      <c r="M84" s="268"/>
      <c r="N84" s="283"/>
      <c r="O84" s="284"/>
      <c r="P84" s="285"/>
      <c r="Q84" s="241" t="str">
        <f>IFERROR(VLOOKUP(O84,BORCALACAK!$B$5:$AD$54,12,0),"")</f>
        <v/>
      </c>
      <c r="R84" s="290"/>
      <c r="S84" s="291"/>
      <c r="T84" s="292"/>
      <c r="U84" s="293" t="str">
        <f>IFERROR(VLOOKUP(S84,BORCALACAK!$B$61:$AD$110,12,0),"")</f>
        <v/>
      </c>
      <c r="V84" s="1"/>
      <c r="W84" s="1"/>
      <c r="X84" s="1"/>
      <c r="Y84" s="1"/>
      <c r="Z84" s="1"/>
      <c r="AA84" s="1"/>
      <c r="AB84" s="1"/>
      <c r="AC84" s="1"/>
      <c r="AD84" s="1"/>
      <c r="AE84" s="1"/>
      <c r="AF84" s="1"/>
      <c r="AG84" s="1"/>
    </row>
    <row r="85" spans="1:33" ht="20.100000000000001" customHeight="1" x14ac:dyDescent="0.3">
      <c r="A85" s="1"/>
      <c r="B85" s="257"/>
      <c r="C85" s="251"/>
      <c r="D85" s="252"/>
      <c r="E85" s="263"/>
      <c r="F85" s="270"/>
      <c r="G85" s="271"/>
      <c r="H85" s="257"/>
      <c r="I85" s="251"/>
      <c r="J85" s="252"/>
      <c r="K85" s="263"/>
      <c r="L85" s="270"/>
      <c r="M85" s="271"/>
      <c r="N85" s="286"/>
      <c r="O85" s="287"/>
      <c r="P85" s="288"/>
      <c r="Q85" s="289" t="str">
        <f>IFERROR(VLOOKUP(O85,BORCALACAK!$B$5:$AD$54,12,0),"")</f>
        <v/>
      </c>
      <c r="R85" s="294"/>
      <c r="S85" s="295"/>
      <c r="T85" s="296"/>
      <c r="U85" s="297" t="str">
        <f>IFERROR(VLOOKUP(S85,BORCALACAK!$B$61:$AD$110,12,0),"")</f>
        <v/>
      </c>
      <c r="V85" s="1"/>
      <c r="W85" s="1"/>
      <c r="X85" s="1"/>
      <c r="Y85" s="1"/>
      <c r="Z85" s="1"/>
      <c r="AA85" s="1"/>
      <c r="AB85" s="1"/>
      <c r="AC85" s="1"/>
      <c r="AD85" s="1"/>
      <c r="AE85" s="1"/>
      <c r="AF85" s="1"/>
      <c r="AG85" s="1"/>
    </row>
    <row r="86" spans="1:33" ht="20.100000000000001" customHeight="1" x14ac:dyDescent="0.3">
      <c r="A86" s="1"/>
      <c r="B86" s="253"/>
      <c r="C86" s="246"/>
      <c r="D86" s="247"/>
      <c r="E86" s="260"/>
      <c r="F86" s="267"/>
      <c r="G86" s="268"/>
      <c r="H86" s="253"/>
      <c r="I86" s="246"/>
      <c r="J86" s="247"/>
      <c r="K86" s="260"/>
      <c r="L86" s="267"/>
      <c r="M86" s="268"/>
      <c r="N86" s="283"/>
      <c r="O86" s="284"/>
      <c r="P86" s="285"/>
      <c r="Q86" s="241" t="str">
        <f>IFERROR(VLOOKUP(O86,BORCALACAK!$B$5:$AD$54,12,0),"")</f>
        <v/>
      </c>
      <c r="R86" s="290"/>
      <c r="S86" s="291"/>
      <c r="T86" s="292"/>
      <c r="U86" s="293" t="str">
        <f>IFERROR(VLOOKUP(S86,BORCALACAK!$B$61:$AD$110,12,0),"")</f>
        <v/>
      </c>
      <c r="V86" s="1"/>
      <c r="W86" s="1"/>
      <c r="X86" s="1"/>
      <c r="Y86" s="1"/>
      <c r="Z86" s="1"/>
      <c r="AA86" s="1"/>
      <c r="AB86" s="1"/>
      <c r="AC86" s="1"/>
      <c r="AD86" s="1"/>
      <c r="AE86" s="1"/>
      <c r="AF86" s="1"/>
      <c r="AG86" s="1"/>
    </row>
    <row r="87" spans="1:33" ht="20.100000000000001" customHeight="1" x14ac:dyDescent="0.3">
      <c r="A87" s="1"/>
      <c r="B87" s="257"/>
      <c r="C87" s="251"/>
      <c r="D87" s="252"/>
      <c r="E87" s="263"/>
      <c r="F87" s="270"/>
      <c r="G87" s="271"/>
      <c r="H87" s="257"/>
      <c r="I87" s="251"/>
      <c r="J87" s="252"/>
      <c r="K87" s="263"/>
      <c r="L87" s="270"/>
      <c r="M87" s="271"/>
      <c r="N87" s="286"/>
      <c r="O87" s="287"/>
      <c r="P87" s="288"/>
      <c r="Q87" s="289" t="str">
        <f>IFERROR(VLOOKUP(O87,BORCALACAK!$B$5:$AD$54,12,0),"")</f>
        <v/>
      </c>
      <c r="R87" s="294"/>
      <c r="S87" s="295"/>
      <c r="T87" s="296"/>
      <c r="U87" s="297" t="str">
        <f>IFERROR(VLOOKUP(S87,BORCALACAK!$B$61:$AD$110,12,0),"")</f>
        <v/>
      </c>
      <c r="V87" s="1"/>
      <c r="W87" s="1"/>
      <c r="X87" s="1"/>
      <c r="Y87" s="1"/>
      <c r="Z87" s="1"/>
      <c r="AA87" s="1"/>
      <c r="AB87" s="1"/>
      <c r="AC87" s="1"/>
      <c r="AD87" s="1"/>
      <c r="AE87" s="1"/>
      <c r="AF87" s="1"/>
      <c r="AG87" s="1"/>
    </row>
    <row r="88" spans="1:33" ht="20.100000000000001" customHeight="1" x14ac:dyDescent="0.3">
      <c r="A88" s="1"/>
      <c r="B88" s="253"/>
      <c r="C88" s="246"/>
      <c r="D88" s="247"/>
      <c r="E88" s="260"/>
      <c r="F88" s="267"/>
      <c r="G88" s="268"/>
      <c r="H88" s="253"/>
      <c r="I88" s="246"/>
      <c r="J88" s="247"/>
      <c r="K88" s="260"/>
      <c r="L88" s="267"/>
      <c r="M88" s="268"/>
      <c r="N88" s="283"/>
      <c r="O88" s="284"/>
      <c r="P88" s="285"/>
      <c r="Q88" s="241" t="str">
        <f>IFERROR(VLOOKUP(O88,BORCALACAK!$B$5:$AD$54,12,0),"")</f>
        <v/>
      </c>
      <c r="R88" s="290"/>
      <c r="S88" s="291"/>
      <c r="T88" s="292"/>
      <c r="U88" s="293" t="str">
        <f>IFERROR(VLOOKUP(S88,BORCALACAK!$B$61:$AD$110,12,0),"")</f>
        <v/>
      </c>
      <c r="V88" s="1"/>
      <c r="W88" s="1"/>
      <c r="X88" s="1"/>
      <c r="Y88" s="1"/>
      <c r="Z88" s="1"/>
      <c r="AA88" s="1"/>
      <c r="AB88" s="1"/>
      <c r="AC88" s="1"/>
      <c r="AD88" s="1"/>
      <c r="AE88" s="1"/>
      <c r="AF88" s="1"/>
      <c r="AG88" s="1"/>
    </row>
    <row r="89" spans="1:33" ht="20.100000000000001" customHeight="1" x14ac:dyDescent="0.3">
      <c r="A89" s="1"/>
      <c r="B89" s="257"/>
      <c r="C89" s="251"/>
      <c r="D89" s="252"/>
      <c r="E89" s="263"/>
      <c r="F89" s="270"/>
      <c r="G89" s="271"/>
      <c r="H89" s="257"/>
      <c r="I89" s="251"/>
      <c r="J89" s="252"/>
      <c r="K89" s="263"/>
      <c r="L89" s="270"/>
      <c r="M89" s="271"/>
      <c r="N89" s="286"/>
      <c r="O89" s="287"/>
      <c r="P89" s="288"/>
      <c r="Q89" s="289" t="str">
        <f>IFERROR(VLOOKUP(O89,BORCALACAK!$B$5:$AD$54,12,0),"")</f>
        <v/>
      </c>
      <c r="R89" s="294"/>
      <c r="S89" s="295"/>
      <c r="T89" s="296"/>
      <c r="U89" s="297" t="str">
        <f>IFERROR(VLOOKUP(S89,BORCALACAK!$B$61:$AD$110,12,0),"")</f>
        <v/>
      </c>
      <c r="V89" s="1"/>
      <c r="W89" s="1"/>
      <c r="X89" s="1"/>
      <c r="Y89" s="1"/>
      <c r="Z89" s="1"/>
      <c r="AA89" s="1"/>
      <c r="AB89" s="1"/>
      <c r="AC89" s="1"/>
      <c r="AD89" s="1"/>
      <c r="AE89" s="1"/>
      <c r="AF89" s="1"/>
      <c r="AG89" s="1"/>
    </row>
    <row r="90" spans="1:33" ht="20.100000000000001" customHeight="1" x14ac:dyDescent="0.3">
      <c r="A90" s="1"/>
      <c r="B90" s="253"/>
      <c r="C90" s="246"/>
      <c r="D90" s="247"/>
      <c r="E90" s="260"/>
      <c r="F90" s="267"/>
      <c r="G90" s="268"/>
      <c r="H90" s="253"/>
      <c r="I90" s="246"/>
      <c r="J90" s="247"/>
      <c r="K90" s="260"/>
      <c r="L90" s="267"/>
      <c r="M90" s="268"/>
      <c r="N90" s="283"/>
      <c r="O90" s="284"/>
      <c r="P90" s="285"/>
      <c r="Q90" s="241" t="str">
        <f>IFERROR(VLOOKUP(O90,BORCALACAK!$B$5:$AD$54,12,0),"")</f>
        <v/>
      </c>
      <c r="R90" s="290"/>
      <c r="S90" s="291"/>
      <c r="T90" s="292"/>
      <c r="U90" s="293" t="str">
        <f>IFERROR(VLOOKUP(S90,BORCALACAK!$B$61:$AD$110,12,0),"")</f>
        <v/>
      </c>
      <c r="V90" s="1"/>
      <c r="W90" s="1"/>
      <c r="X90" s="1"/>
      <c r="Y90" s="1"/>
      <c r="Z90" s="1"/>
      <c r="AA90" s="1"/>
      <c r="AB90" s="1"/>
      <c r="AC90" s="1"/>
      <c r="AD90" s="1"/>
      <c r="AE90" s="1"/>
      <c r="AF90" s="1"/>
      <c r="AG90" s="1"/>
    </row>
    <row r="91" spans="1:33" ht="20.100000000000001" customHeight="1" x14ac:dyDescent="0.3">
      <c r="A91" s="1"/>
      <c r="B91" s="257"/>
      <c r="C91" s="251"/>
      <c r="D91" s="252"/>
      <c r="E91" s="263"/>
      <c r="F91" s="270"/>
      <c r="G91" s="271"/>
      <c r="H91" s="257"/>
      <c r="I91" s="251"/>
      <c r="J91" s="252"/>
      <c r="K91" s="263"/>
      <c r="L91" s="270"/>
      <c r="M91" s="271"/>
      <c r="N91" s="286"/>
      <c r="O91" s="287"/>
      <c r="P91" s="288"/>
      <c r="Q91" s="289" t="str">
        <f>IFERROR(VLOOKUP(O91,BORCALACAK!$B$5:$AD$54,12,0),"")</f>
        <v/>
      </c>
      <c r="R91" s="294"/>
      <c r="S91" s="295"/>
      <c r="T91" s="296"/>
      <c r="U91" s="297" t="str">
        <f>IFERROR(VLOOKUP(S91,BORCALACAK!$B$61:$AD$110,12,0),"")</f>
        <v/>
      </c>
      <c r="V91" s="1"/>
      <c r="W91" s="1"/>
      <c r="X91" s="1"/>
      <c r="Y91" s="1"/>
      <c r="Z91" s="1"/>
      <c r="AA91" s="1"/>
      <c r="AB91" s="1"/>
      <c r="AC91" s="1"/>
      <c r="AD91" s="1"/>
      <c r="AE91" s="1"/>
      <c r="AF91" s="1"/>
      <c r="AG91" s="1"/>
    </row>
    <row r="92" spans="1:33" ht="20.100000000000001" customHeight="1" x14ac:dyDescent="0.3">
      <c r="A92" s="1"/>
      <c r="B92" s="253"/>
      <c r="C92" s="246"/>
      <c r="D92" s="247"/>
      <c r="E92" s="260"/>
      <c r="F92" s="267"/>
      <c r="G92" s="268"/>
      <c r="H92" s="253"/>
      <c r="I92" s="246"/>
      <c r="J92" s="247"/>
      <c r="K92" s="260"/>
      <c r="L92" s="267"/>
      <c r="M92" s="268"/>
      <c r="N92" s="283"/>
      <c r="O92" s="284"/>
      <c r="P92" s="285"/>
      <c r="Q92" s="241" t="str">
        <f>IFERROR(VLOOKUP(O92,BORCALACAK!$B$5:$AD$54,12,0),"")</f>
        <v/>
      </c>
      <c r="R92" s="290"/>
      <c r="S92" s="291"/>
      <c r="T92" s="292"/>
      <c r="U92" s="293" t="str">
        <f>IFERROR(VLOOKUP(S92,BORCALACAK!$B$61:$AD$110,12,0),"")</f>
        <v/>
      </c>
      <c r="V92" s="1"/>
      <c r="W92" s="1"/>
      <c r="X92" s="1"/>
      <c r="Y92" s="1"/>
      <c r="Z92" s="1"/>
      <c r="AA92" s="1"/>
      <c r="AB92" s="1"/>
      <c r="AC92" s="1"/>
      <c r="AD92" s="1"/>
      <c r="AE92" s="1"/>
      <c r="AF92" s="1"/>
      <c r="AG92" s="1"/>
    </row>
    <row r="93" spans="1:33" ht="20.100000000000001" customHeight="1" x14ac:dyDescent="0.3">
      <c r="A93" s="1"/>
      <c r="B93" s="257"/>
      <c r="C93" s="251"/>
      <c r="D93" s="252"/>
      <c r="E93" s="263"/>
      <c r="F93" s="270"/>
      <c r="G93" s="271"/>
      <c r="H93" s="257"/>
      <c r="I93" s="251"/>
      <c r="J93" s="252"/>
      <c r="K93" s="263"/>
      <c r="L93" s="270"/>
      <c r="M93" s="271"/>
      <c r="N93" s="286"/>
      <c r="O93" s="287"/>
      <c r="P93" s="288"/>
      <c r="Q93" s="289" t="str">
        <f>IFERROR(VLOOKUP(O93,BORCALACAK!$B$5:$AD$54,12,0),"")</f>
        <v/>
      </c>
      <c r="R93" s="294"/>
      <c r="S93" s="295"/>
      <c r="T93" s="296"/>
      <c r="U93" s="297" t="str">
        <f>IFERROR(VLOOKUP(S93,BORCALACAK!$B$61:$AD$110,12,0),"")</f>
        <v/>
      </c>
      <c r="V93" s="1"/>
      <c r="W93" s="1"/>
      <c r="X93" s="1"/>
      <c r="Y93" s="1"/>
      <c r="Z93" s="1"/>
      <c r="AA93" s="1"/>
      <c r="AB93" s="1"/>
      <c r="AC93" s="1"/>
      <c r="AD93" s="1"/>
      <c r="AE93" s="1"/>
      <c r="AF93" s="1"/>
      <c r="AG93" s="1"/>
    </row>
    <row r="94" spans="1:33" ht="20.100000000000001" customHeight="1" x14ac:dyDescent="0.3">
      <c r="A94" s="1"/>
      <c r="B94" s="253"/>
      <c r="C94" s="246"/>
      <c r="D94" s="247"/>
      <c r="E94" s="260"/>
      <c r="F94" s="267"/>
      <c r="G94" s="268"/>
      <c r="H94" s="253"/>
      <c r="I94" s="246"/>
      <c r="J94" s="247"/>
      <c r="K94" s="260"/>
      <c r="L94" s="267"/>
      <c r="M94" s="268"/>
      <c r="N94" s="283"/>
      <c r="O94" s="284"/>
      <c r="P94" s="285"/>
      <c r="Q94" s="241" t="str">
        <f>IFERROR(VLOOKUP(O94,BORCALACAK!$B$5:$AD$54,12,0),"")</f>
        <v/>
      </c>
      <c r="R94" s="290"/>
      <c r="S94" s="291"/>
      <c r="T94" s="292"/>
      <c r="U94" s="293" t="str">
        <f>IFERROR(VLOOKUP(S94,BORCALACAK!$B$61:$AD$110,12,0),"")</f>
        <v/>
      </c>
      <c r="V94" s="1"/>
      <c r="W94" s="1"/>
      <c r="X94" s="1"/>
      <c r="Y94" s="1"/>
      <c r="Z94" s="1"/>
      <c r="AA94" s="1"/>
      <c r="AB94" s="1"/>
      <c r="AC94" s="1"/>
      <c r="AD94" s="1"/>
      <c r="AE94" s="1"/>
      <c r="AF94" s="1"/>
      <c r="AG94" s="1"/>
    </row>
    <row r="95" spans="1:33" ht="20.100000000000001" customHeight="1" x14ac:dyDescent="0.3">
      <c r="A95" s="1"/>
      <c r="B95" s="257"/>
      <c r="C95" s="251"/>
      <c r="D95" s="252"/>
      <c r="E95" s="263"/>
      <c r="F95" s="270"/>
      <c r="G95" s="271"/>
      <c r="H95" s="257"/>
      <c r="I95" s="251"/>
      <c r="J95" s="252"/>
      <c r="K95" s="263"/>
      <c r="L95" s="270"/>
      <c r="M95" s="271"/>
      <c r="N95" s="286"/>
      <c r="O95" s="287"/>
      <c r="P95" s="288"/>
      <c r="Q95" s="289" t="str">
        <f>IFERROR(VLOOKUP(O95,BORCALACAK!$B$5:$AD$54,12,0),"")</f>
        <v/>
      </c>
      <c r="R95" s="294"/>
      <c r="S95" s="295"/>
      <c r="T95" s="296"/>
      <c r="U95" s="297" t="str">
        <f>IFERROR(VLOOKUP(S95,BORCALACAK!$B$61:$AD$110,12,0),"")</f>
        <v/>
      </c>
      <c r="V95" s="1"/>
      <c r="W95" s="1"/>
      <c r="X95" s="1"/>
      <c r="Y95" s="1"/>
      <c r="Z95" s="1"/>
      <c r="AA95" s="1"/>
      <c r="AB95" s="1"/>
      <c r="AC95" s="1"/>
      <c r="AD95" s="1"/>
      <c r="AE95" s="1"/>
      <c r="AF95" s="1"/>
      <c r="AG95" s="1"/>
    </row>
    <row r="96" spans="1:33" ht="20.100000000000001" customHeight="1" x14ac:dyDescent="0.3">
      <c r="A96" s="1"/>
      <c r="B96" s="253"/>
      <c r="C96" s="246"/>
      <c r="D96" s="247"/>
      <c r="E96" s="260"/>
      <c r="F96" s="267"/>
      <c r="G96" s="268"/>
      <c r="H96" s="253"/>
      <c r="I96" s="246"/>
      <c r="J96" s="247"/>
      <c r="K96" s="260"/>
      <c r="L96" s="267"/>
      <c r="M96" s="268"/>
      <c r="N96" s="283"/>
      <c r="O96" s="284"/>
      <c r="P96" s="285"/>
      <c r="Q96" s="241" t="str">
        <f>IFERROR(VLOOKUP(O96,BORCALACAK!$B$5:$AD$54,12,0),"")</f>
        <v/>
      </c>
      <c r="R96" s="290"/>
      <c r="S96" s="291"/>
      <c r="T96" s="292"/>
      <c r="U96" s="293" t="str">
        <f>IFERROR(VLOOKUP(S96,BORCALACAK!$B$61:$AD$110,12,0),"")</f>
        <v/>
      </c>
      <c r="V96" s="1"/>
      <c r="W96" s="1"/>
      <c r="X96" s="1"/>
      <c r="Y96" s="1"/>
      <c r="Z96" s="1"/>
      <c r="AA96" s="1"/>
      <c r="AB96" s="1"/>
      <c r="AC96" s="1"/>
      <c r="AD96" s="1"/>
      <c r="AE96" s="1"/>
      <c r="AF96" s="1"/>
      <c r="AG96" s="1"/>
    </row>
    <row r="97" spans="1:33" ht="20.100000000000001" customHeight="1" x14ac:dyDescent="0.3">
      <c r="A97" s="1"/>
      <c r="B97" s="257"/>
      <c r="C97" s="251"/>
      <c r="D97" s="252"/>
      <c r="E97" s="263"/>
      <c r="F97" s="270"/>
      <c r="G97" s="271"/>
      <c r="H97" s="257"/>
      <c r="I97" s="251"/>
      <c r="J97" s="252"/>
      <c r="K97" s="263"/>
      <c r="L97" s="270"/>
      <c r="M97" s="271"/>
      <c r="N97" s="286"/>
      <c r="O97" s="287"/>
      <c r="P97" s="288"/>
      <c r="Q97" s="289" t="str">
        <f>IFERROR(VLOOKUP(O97,BORCALACAK!$B$5:$AD$54,12,0),"")</f>
        <v/>
      </c>
      <c r="R97" s="294"/>
      <c r="S97" s="295"/>
      <c r="T97" s="296"/>
      <c r="U97" s="297" t="str">
        <f>IFERROR(VLOOKUP(S97,BORCALACAK!$B$61:$AD$110,12,0),"")</f>
        <v/>
      </c>
      <c r="V97" s="1"/>
      <c r="W97" s="1"/>
      <c r="X97" s="1"/>
      <c r="Y97" s="1"/>
      <c r="Z97" s="1"/>
      <c r="AA97" s="1"/>
      <c r="AB97" s="1"/>
      <c r="AC97" s="1"/>
      <c r="AD97" s="1"/>
      <c r="AE97" s="1"/>
      <c r="AF97" s="1"/>
      <c r="AG97" s="1"/>
    </row>
    <row r="98" spans="1:33" ht="20.100000000000001" customHeight="1" x14ac:dyDescent="0.3">
      <c r="A98" s="1"/>
      <c r="B98" s="253"/>
      <c r="C98" s="246"/>
      <c r="D98" s="247"/>
      <c r="E98" s="260"/>
      <c r="F98" s="267"/>
      <c r="G98" s="268"/>
      <c r="H98" s="253"/>
      <c r="I98" s="246"/>
      <c r="J98" s="247"/>
      <c r="K98" s="260"/>
      <c r="L98" s="267"/>
      <c r="M98" s="268"/>
      <c r="N98" s="283"/>
      <c r="O98" s="284"/>
      <c r="P98" s="285"/>
      <c r="Q98" s="241" t="str">
        <f>IFERROR(VLOOKUP(O98,BORCALACAK!$B$5:$AD$54,12,0),"")</f>
        <v/>
      </c>
      <c r="R98" s="290"/>
      <c r="S98" s="291"/>
      <c r="T98" s="292"/>
      <c r="U98" s="293" t="str">
        <f>IFERROR(VLOOKUP(S98,BORCALACAK!$B$61:$AD$110,12,0),"")</f>
        <v/>
      </c>
      <c r="V98" s="1"/>
      <c r="W98" s="1"/>
      <c r="X98" s="1"/>
      <c r="Y98" s="1"/>
      <c r="Z98" s="1"/>
      <c r="AA98" s="1"/>
      <c r="AB98" s="1"/>
      <c r="AC98" s="1"/>
      <c r="AD98" s="1"/>
      <c r="AE98" s="1"/>
      <c r="AF98" s="1"/>
      <c r="AG98" s="1"/>
    </row>
    <row r="99" spans="1:33" ht="20.100000000000001" customHeight="1" x14ac:dyDescent="0.3">
      <c r="A99" s="1"/>
      <c r="B99" s="257"/>
      <c r="C99" s="251"/>
      <c r="D99" s="252"/>
      <c r="E99" s="263"/>
      <c r="F99" s="270"/>
      <c r="G99" s="271"/>
      <c r="H99" s="257"/>
      <c r="I99" s="251"/>
      <c r="J99" s="252"/>
      <c r="K99" s="263"/>
      <c r="L99" s="270"/>
      <c r="M99" s="271"/>
      <c r="N99" s="286"/>
      <c r="O99" s="287"/>
      <c r="P99" s="288"/>
      <c r="Q99" s="289" t="str">
        <f>IFERROR(VLOOKUP(O99,BORCALACAK!$B$5:$AD$54,12,0),"")</f>
        <v/>
      </c>
      <c r="R99" s="294"/>
      <c r="S99" s="295"/>
      <c r="T99" s="296"/>
      <c r="U99" s="297" t="str">
        <f>IFERROR(VLOOKUP(S99,BORCALACAK!$B$61:$AD$110,12,0),"")</f>
        <v/>
      </c>
      <c r="V99" s="1"/>
      <c r="W99" s="1"/>
      <c r="X99" s="1"/>
      <c r="Y99" s="1"/>
      <c r="Z99" s="1"/>
      <c r="AA99" s="1"/>
      <c r="AB99" s="1"/>
      <c r="AC99" s="1"/>
      <c r="AD99" s="1"/>
      <c r="AE99" s="1"/>
      <c r="AF99" s="1"/>
      <c r="AG99" s="1"/>
    </row>
    <row r="100" spans="1:33" ht="20.100000000000001" customHeight="1" x14ac:dyDescent="0.3">
      <c r="A100" s="1"/>
      <c r="B100" s="253"/>
      <c r="C100" s="246"/>
      <c r="D100" s="247"/>
      <c r="E100" s="260"/>
      <c r="F100" s="267"/>
      <c r="G100" s="268"/>
      <c r="H100" s="253"/>
      <c r="I100" s="246"/>
      <c r="J100" s="247"/>
      <c r="K100" s="260"/>
      <c r="L100" s="267"/>
      <c r="M100" s="268"/>
      <c r="N100" s="283"/>
      <c r="O100" s="284"/>
      <c r="P100" s="285"/>
      <c r="Q100" s="241" t="str">
        <f>IFERROR(VLOOKUP(O100,BORCALACAK!$B$5:$AD$54,12,0),"")</f>
        <v/>
      </c>
      <c r="R100" s="290"/>
      <c r="S100" s="291"/>
      <c r="T100" s="292"/>
      <c r="U100" s="293" t="str">
        <f>IFERROR(VLOOKUP(S100,BORCALACAK!$B$61:$AD$110,12,0),"")</f>
        <v/>
      </c>
      <c r="V100" s="1"/>
      <c r="W100" s="1"/>
      <c r="X100" s="1"/>
      <c r="Y100" s="1"/>
      <c r="Z100" s="1"/>
      <c r="AA100" s="1"/>
      <c r="AB100" s="1"/>
      <c r="AC100" s="1"/>
      <c r="AD100" s="1"/>
      <c r="AE100" s="1"/>
      <c r="AF100" s="1"/>
      <c r="AG100" s="1"/>
    </row>
    <row r="101" spans="1:33" ht="20.100000000000001" customHeight="1" x14ac:dyDescent="0.3">
      <c r="A101" s="1"/>
      <c r="B101" s="257"/>
      <c r="C101" s="251"/>
      <c r="D101" s="252"/>
      <c r="E101" s="263"/>
      <c r="F101" s="270"/>
      <c r="G101" s="271"/>
      <c r="H101" s="257"/>
      <c r="I101" s="251"/>
      <c r="J101" s="252"/>
      <c r="K101" s="263"/>
      <c r="L101" s="270"/>
      <c r="M101" s="271"/>
      <c r="N101" s="286"/>
      <c r="O101" s="287"/>
      <c r="P101" s="288"/>
      <c r="Q101" s="289" t="str">
        <f>IFERROR(VLOOKUP(O101,BORCALACAK!$B$5:$AD$54,12,0),"")</f>
        <v/>
      </c>
      <c r="R101" s="294"/>
      <c r="S101" s="295"/>
      <c r="T101" s="296"/>
      <c r="U101" s="297" t="str">
        <f>IFERROR(VLOOKUP(S101,BORCALACAK!$B$61:$AD$110,12,0),"")</f>
        <v/>
      </c>
      <c r="V101" s="1"/>
      <c r="W101" s="1"/>
      <c r="X101" s="1"/>
      <c r="Y101" s="1"/>
      <c r="Z101" s="1"/>
      <c r="AA101" s="1"/>
      <c r="AB101" s="1"/>
      <c r="AC101" s="1"/>
      <c r="AD101" s="1"/>
      <c r="AE101" s="1"/>
      <c r="AF101" s="1"/>
      <c r="AG101" s="1"/>
    </row>
    <row r="102" spans="1:33" ht="20.100000000000001" customHeight="1" x14ac:dyDescent="0.3">
      <c r="A102" s="1"/>
      <c r="B102" s="253"/>
      <c r="C102" s="246"/>
      <c r="D102" s="247"/>
      <c r="E102" s="260"/>
      <c r="F102" s="267"/>
      <c r="G102" s="268"/>
      <c r="H102" s="253"/>
      <c r="I102" s="246"/>
      <c r="J102" s="247"/>
      <c r="K102" s="260"/>
      <c r="L102" s="267"/>
      <c r="M102" s="268"/>
      <c r="N102" s="283"/>
      <c r="O102" s="284"/>
      <c r="P102" s="285"/>
      <c r="Q102" s="241" t="str">
        <f>IFERROR(VLOOKUP(O102,BORCALACAK!$B$5:$AD$54,12,0),"")</f>
        <v/>
      </c>
      <c r="R102" s="290"/>
      <c r="S102" s="291"/>
      <c r="T102" s="292"/>
      <c r="U102" s="293" t="str">
        <f>IFERROR(VLOOKUP(S102,BORCALACAK!$B$61:$AD$110,12,0),"")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2" t="s">
        <v>57</v>
      </c>
    </row>
  </sheetData>
  <sheetProtection algorithmName="SHA-512" hashValue="3gDpynJ8HoiRxvPNZLC5DLRnBQzUEzw5uEodosNkW4rzAZoZ1CrfayF9sH1PfBQGPV+7qyFagTo/FSKvqzCOiA==" saltValue="TwqYuBrKvC7Byumcwp5XSA==" spinCount="100000" sheet="1" formatCells="0" formatColumns="0" formatRows="0" insertColumns="0" insertRows="0" insertHyperlinks="0" deleteColumns="0" deleteRows="0"/>
  <dataConsolidate/>
  <mergeCells count="30">
    <mergeCell ref="R6:U6"/>
    <mergeCell ref="N4:O4"/>
    <mergeCell ref="N6:Q6"/>
    <mergeCell ref="B6:D6"/>
    <mergeCell ref="E6:G6"/>
    <mergeCell ref="H6:J6"/>
    <mergeCell ref="K6:M6"/>
    <mergeCell ref="P4:Q4"/>
    <mergeCell ref="R1:U1"/>
    <mergeCell ref="B1:C1"/>
    <mergeCell ref="D1:F1"/>
    <mergeCell ref="H1:I1"/>
    <mergeCell ref="J1:L1"/>
    <mergeCell ref="N1:Q1"/>
    <mergeCell ref="B2:D2"/>
    <mergeCell ref="E2:G2"/>
    <mergeCell ref="H2:J2"/>
    <mergeCell ref="B3:C5"/>
    <mergeCell ref="D3:D5"/>
    <mergeCell ref="E3:F5"/>
    <mergeCell ref="G3:G5"/>
    <mergeCell ref="H3:I5"/>
    <mergeCell ref="J3:J5"/>
    <mergeCell ref="K2:M2"/>
    <mergeCell ref="P5:Q5"/>
    <mergeCell ref="N5:O5"/>
    <mergeCell ref="K3:L5"/>
    <mergeCell ref="M3:M5"/>
    <mergeCell ref="N2:O3"/>
    <mergeCell ref="P2:Q3"/>
  </mergeCells>
  <conditionalFormatting sqref="N2">
    <cfRule type="containsText" dxfId="80" priority="1" operator="containsText" text="ZARAR">
      <formula>NOT(ISERROR(SEARCH("ZARAR",N2)))</formula>
    </cfRule>
    <cfRule type="cellIs" dxfId="79" priority="2" operator="between">
      <formula>"KAR"</formula>
      <formula>"ZARAR"</formula>
    </cfRule>
    <cfRule type="containsText" dxfId="78" priority="3" operator="containsText" text="KAR">
      <formula>NOT(ISERROR(SEARCH("KAR",N2)))</formula>
    </cfRule>
    <cfRule type="containsText" dxfId="77" priority="4" operator="containsText" text="ZARAR">
      <formula>NOT(ISERROR(SEARCH("ZARAR",N2)))</formula>
    </cfRule>
    <cfRule type="cellIs" dxfId="76" priority="5" operator="between">
      <formula>"KAR"</formula>
      <formula>"ZARAR"</formula>
    </cfRule>
    <cfRule type="containsText" dxfId="75" priority="6" operator="containsText" text="KAR">
      <formula>NOT(ISERROR(SEARCH("KAR",N2)))</formula>
    </cfRule>
    <cfRule type="cellIs" dxfId="74" priority="11" operator="between">
      <formula>"KAR"</formula>
      <formula>"ZARAR"</formula>
    </cfRule>
    <cfRule type="containsText" dxfId="73" priority="12" operator="containsText" text="KAR">
      <formula>NOT(ISERROR(SEARCH("KAR",N2)))</formula>
    </cfRule>
    <cfRule type="containsText" dxfId="72" priority="13" operator="containsText" text="ZARAR">
      <formula>NOT(ISERROR(SEARCH("ZARAR",N2)))</formula>
    </cfRule>
  </conditionalFormatting>
  <dataValidations xWindow="1377" yWindow="600" count="9">
    <dataValidation type="list" allowBlank="1" showInputMessage="1" showErrorMessage="1" sqref="E8:E102 H8:H102 K8:K102 N8:N102 B8:B102 R8:R102" xr:uid="{56F91A7F-BF92-47B9-BD30-DCF3F647C292}">
      <formula1>NİSAN</formula1>
    </dataValidation>
    <dataValidation type="list" showInputMessage="1" sqref="C8:C102" xr:uid="{0623CA9E-92F3-4D87-ACE9-88D3C70AFF86}">
      <formula1>gelirkategorileri1</formula1>
    </dataValidation>
    <dataValidation type="list" showInputMessage="1" sqref="F8:F102" xr:uid="{C1F9A22F-6B4E-4C83-A599-CFF0A81D3F0A}">
      <formula1>giderkategorileri1</formula1>
    </dataValidation>
    <dataValidation type="list" showInputMessage="1" sqref="I8:I102" xr:uid="{F7294C6A-826E-4B93-A9A2-86C8676BD1FE}">
      <formula1>gelirkategorileri2</formula1>
    </dataValidation>
    <dataValidation type="list" showInputMessage="1" sqref="L8:L102" xr:uid="{7385471B-D20E-4758-A03E-B9420F76E975}">
      <formula1>giderkategorileri2</formula1>
    </dataValidation>
    <dataValidation type="list" showInputMessage="1" sqref="O9:O102" xr:uid="{EF5ABBAA-A48A-4521-BC4E-E671EBC0CE9F}">
      <formula1>borcisimleri</formula1>
    </dataValidation>
    <dataValidation type="list" showInput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940377D1-BC0B-449E-BBE8-FC22BFE297B4}">
      <formula1>borcisimleri</formula1>
    </dataValidation>
    <dataValidation type="list" showInputMessage="1" sqref="S9:S102" xr:uid="{63F12599-03B2-4403-B5EE-9EA3F1A38645}">
      <formula1>alacakisimleri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95236E07-CAB2-4DEC-9CBB-3E1434D07BFA}">
      <formula1>alacakisimleri</formula1>
    </dataValidation>
  </dataValidations>
  <pageMargins left="0.7" right="0.7" top="0.75" bottom="0.75" header="0.3" footer="0.3"/>
  <pageSetup paperSize="9"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E5713-A288-40CA-A997-C34C95CD7C24}">
  <sheetPr codeName="Sayfa9">
    <tabColor rgb="FF7030A0"/>
  </sheetPr>
  <dimension ref="A1:AG188"/>
  <sheetViews>
    <sheetView zoomScaleNormal="100" workbookViewId="0">
      <pane xSplit="9" ySplit="7" topLeftCell="J8" activePane="bottomRight" state="frozen"/>
      <selection activeCell="D62" sqref="D62:O93"/>
      <selection pane="topRight" activeCell="D62" sqref="D62:O93"/>
      <selection pane="bottomLeft" activeCell="D62" sqref="D62:O93"/>
      <selection pane="bottomRight" activeCell="B8" sqref="B8"/>
    </sheetView>
  </sheetViews>
  <sheetFormatPr defaultColWidth="8.88671875" defaultRowHeight="14.4" x14ac:dyDescent="0.3"/>
  <cols>
    <col min="1" max="1" width="12.33203125" style="2" customWidth="1"/>
    <col min="2" max="2" width="7.109375" style="2" customWidth="1"/>
    <col min="3" max="3" width="15.109375" style="2" customWidth="1"/>
    <col min="4" max="5" width="7.109375" style="2" customWidth="1"/>
    <col min="6" max="6" width="15.109375" style="2" customWidth="1"/>
    <col min="7" max="8" width="7.109375" style="2" customWidth="1"/>
    <col min="9" max="9" width="15.109375" style="2" customWidth="1"/>
    <col min="10" max="11" width="7.109375" style="2" customWidth="1"/>
    <col min="12" max="12" width="15.109375" style="2" customWidth="1"/>
    <col min="13" max="13" width="7.109375" style="2" customWidth="1"/>
    <col min="14" max="21" width="9.44140625" style="2" customWidth="1"/>
    <col min="22" max="16384" width="8.88671875" style="2"/>
  </cols>
  <sheetData>
    <row r="1" spans="1:33" ht="45" customHeight="1" x14ac:dyDescent="0.3">
      <c r="A1" s="1"/>
      <c r="B1" s="531" t="str">
        <f>AYARLAR!B8</f>
        <v>TOPLAM GELİR</v>
      </c>
      <c r="C1" s="531"/>
      <c r="D1" s="532">
        <f>SUM(B3,H3)</f>
        <v>0</v>
      </c>
      <c r="E1" s="532"/>
      <c r="F1" s="532"/>
      <c r="G1" s="282" t="s">
        <v>2</v>
      </c>
      <c r="H1" s="533" t="str">
        <f>AYARLAR!H8</f>
        <v>TOPLAM GİDER</v>
      </c>
      <c r="I1" s="533"/>
      <c r="J1" s="534">
        <f>SUM(E3,K3)</f>
        <v>0</v>
      </c>
      <c r="K1" s="534"/>
      <c r="L1" s="534"/>
      <c r="M1" s="281" t="s">
        <v>2</v>
      </c>
      <c r="N1" s="526" t="s">
        <v>29</v>
      </c>
      <c r="O1" s="526"/>
      <c r="P1" s="526"/>
      <c r="Q1" s="526"/>
      <c r="R1" s="525">
        <f>AYARLAR!N8</f>
        <v>2024</v>
      </c>
      <c r="S1" s="525"/>
      <c r="T1" s="525"/>
      <c r="U1" s="525"/>
      <c r="V1" s="1"/>
      <c r="W1" s="1"/>
      <c r="X1" s="1"/>
      <c r="Y1" s="1"/>
      <c r="Z1" s="1"/>
      <c r="AA1" s="1"/>
      <c r="AB1" s="1"/>
      <c r="AC1" s="1"/>
      <c r="AD1" s="1"/>
      <c r="AE1" s="1"/>
      <c r="AF1" s="1"/>
      <c r="AG1" s="1"/>
    </row>
    <row r="2" spans="1:33" ht="24" customHeight="1" x14ac:dyDescent="0.3">
      <c r="A2" s="1"/>
      <c r="B2" s="535" t="str">
        <f>AYARLAR!B10</f>
        <v>EV TOPLAM GELİR</v>
      </c>
      <c r="C2" s="535"/>
      <c r="D2" s="535"/>
      <c r="E2" s="536" t="str">
        <f>AYARLAR!E10</f>
        <v>EV TOPLAM GİDER</v>
      </c>
      <c r="F2" s="536"/>
      <c r="G2" s="537"/>
      <c r="H2" s="538" t="str">
        <f>AYARLAR!H10</f>
        <v>İŞ TOPLAM GELİR</v>
      </c>
      <c r="I2" s="535"/>
      <c r="J2" s="535"/>
      <c r="K2" s="536" t="str">
        <f>AYARLAR!K10</f>
        <v>İŞ TOPLAM GİDER</v>
      </c>
      <c r="L2" s="536"/>
      <c r="M2" s="537"/>
      <c r="N2" s="523" t="str">
        <f>IF(D1&gt;J1,"KAR","ZARAR")</f>
        <v>ZARAR</v>
      </c>
      <c r="O2" s="523"/>
      <c r="P2" s="524">
        <f>(D1-J1)</f>
        <v>0</v>
      </c>
      <c r="Q2" s="524"/>
      <c r="R2" s="20" t="str">
        <f>AYARLAR!P8</f>
        <v>Bu Ay Ödenen Borç Toplamı</v>
      </c>
      <c r="S2" s="21">
        <f>SUM(P8:P102)</f>
        <v>0</v>
      </c>
      <c r="T2" s="22" t="str">
        <f>AYARLAR!S8</f>
        <v>Bu Ay Alınan Alacak Toplamı</v>
      </c>
      <c r="U2" s="23">
        <f>SUM(T8:T102)</f>
        <v>0</v>
      </c>
      <c r="V2" s="1"/>
      <c r="W2" s="16"/>
      <c r="X2" s="16"/>
      <c r="Y2" s="16"/>
      <c r="Z2" s="1"/>
      <c r="AA2" s="1"/>
      <c r="AB2" s="1"/>
      <c r="AC2" s="1"/>
      <c r="AD2" s="1"/>
      <c r="AE2" s="1"/>
      <c r="AF2" s="1"/>
      <c r="AG2" s="1"/>
    </row>
    <row r="3" spans="1:33" ht="24" customHeight="1" x14ac:dyDescent="0.3">
      <c r="A3" s="1"/>
      <c r="B3" s="512">
        <f>SUM(D8:D102)</f>
        <v>0</v>
      </c>
      <c r="C3" s="512"/>
      <c r="D3" s="514" t="s">
        <v>2</v>
      </c>
      <c r="E3" s="516">
        <f>SUM(G8:G102)</f>
        <v>0</v>
      </c>
      <c r="F3" s="516"/>
      <c r="G3" s="518" t="s">
        <v>2</v>
      </c>
      <c r="H3" s="520">
        <f>SUM(J8:J102)</f>
        <v>0</v>
      </c>
      <c r="I3" s="512"/>
      <c r="J3" s="514" t="s">
        <v>2</v>
      </c>
      <c r="K3" s="516">
        <f>SUM(M8:M102)</f>
        <v>0</v>
      </c>
      <c r="L3" s="516"/>
      <c r="M3" s="518" t="s">
        <v>2</v>
      </c>
      <c r="N3" s="523"/>
      <c r="O3" s="523"/>
      <c r="P3" s="524"/>
      <c r="Q3" s="524"/>
      <c r="R3" s="24" t="str">
        <f>AYARLAR!P9</f>
        <v>Bu Ay Kalan Borç</v>
      </c>
      <c r="S3" s="25">
        <f>BORCALACAK!O55</f>
        <v>0</v>
      </c>
      <c r="T3" s="26" t="str">
        <f>AYARLAR!S9</f>
        <v>Bu Ay Kalan Alacak</v>
      </c>
      <c r="U3" s="27">
        <f>BORCALACAK!O111</f>
        <v>0</v>
      </c>
      <c r="V3" s="1"/>
      <c r="W3" s="16"/>
      <c r="X3" s="16"/>
      <c r="Y3" s="16"/>
      <c r="Z3" s="1"/>
      <c r="AA3" s="1"/>
      <c r="AB3" s="1"/>
      <c r="AC3" s="1"/>
      <c r="AD3" s="1"/>
      <c r="AE3" s="1"/>
      <c r="AF3" s="1"/>
      <c r="AG3" s="1"/>
    </row>
    <row r="4" spans="1:33" ht="24" customHeight="1" x14ac:dyDescent="0.3">
      <c r="A4" s="1"/>
      <c r="B4" s="512"/>
      <c r="C4" s="512"/>
      <c r="D4" s="514"/>
      <c r="E4" s="516"/>
      <c r="F4" s="516"/>
      <c r="G4" s="518"/>
      <c r="H4" s="520"/>
      <c r="I4" s="512"/>
      <c r="J4" s="514"/>
      <c r="K4" s="516"/>
      <c r="L4" s="516"/>
      <c r="M4" s="518"/>
      <c r="N4" s="441" t="str">
        <f>AYARLAR!N10</f>
        <v>DEVİR</v>
      </c>
      <c r="O4" s="441"/>
      <c r="P4" s="539">
        <f>NİSAN!P5</f>
        <v>0</v>
      </c>
      <c r="Q4" s="539"/>
      <c r="R4" s="28" t="str">
        <f>AYARLAR!P10</f>
        <v>Genel Ödenen Borç</v>
      </c>
      <c r="S4" s="29">
        <f>BORCALACAK!C56</f>
        <v>0</v>
      </c>
      <c r="T4" s="30" t="str">
        <f>AYARLAR!S10</f>
        <v>Genel Alınan Alacak</v>
      </c>
      <c r="U4" s="31">
        <f>BORCALACAK!C112</f>
        <v>0</v>
      </c>
      <c r="V4" s="1"/>
      <c r="W4" s="16"/>
      <c r="X4" s="16"/>
      <c r="Y4" s="16"/>
      <c r="Z4" s="1"/>
      <c r="AA4" s="1"/>
      <c r="AB4" s="1"/>
      <c r="AC4" s="1"/>
      <c r="AD4" s="1"/>
      <c r="AE4" s="1"/>
      <c r="AF4" s="1"/>
      <c r="AG4" s="1"/>
    </row>
    <row r="5" spans="1:33" ht="24" customHeight="1" x14ac:dyDescent="0.3">
      <c r="A5" s="1"/>
      <c r="B5" s="513"/>
      <c r="C5" s="513"/>
      <c r="D5" s="515"/>
      <c r="E5" s="517"/>
      <c r="F5" s="517"/>
      <c r="G5" s="519"/>
      <c r="H5" s="521"/>
      <c r="I5" s="513"/>
      <c r="J5" s="515"/>
      <c r="K5" s="517"/>
      <c r="L5" s="517"/>
      <c r="M5" s="519"/>
      <c r="N5" s="413" t="str">
        <f>AYARLAR!N11</f>
        <v>KASA</v>
      </c>
      <c r="O5" s="413"/>
      <c r="P5" s="522">
        <f>(P2+P4)</f>
        <v>0</v>
      </c>
      <c r="Q5" s="522"/>
      <c r="R5" s="32" t="str">
        <f>AYARLAR!P11</f>
        <v>Genel Kalan Borç</v>
      </c>
      <c r="S5" s="33">
        <f>BORCALACAK!C57</f>
        <v>0</v>
      </c>
      <c r="T5" s="34" t="str">
        <f>AYARLAR!S11</f>
        <v>Genel Kalan Alacak</v>
      </c>
      <c r="U5" s="35">
        <f>BORCALACAK!C113</f>
        <v>0</v>
      </c>
      <c r="V5" s="1"/>
      <c r="W5" s="16"/>
      <c r="X5" s="16"/>
      <c r="Y5" s="16"/>
      <c r="Z5" s="1"/>
      <c r="AA5" s="1"/>
      <c r="AB5" s="1"/>
      <c r="AC5" s="1"/>
      <c r="AD5" s="1"/>
      <c r="AE5" s="1"/>
      <c r="AF5" s="1"/>
      <c r="AG5" s="1"/>
    </row>
    <row r="6" spans="1:33" ht="24" customHeight="1" x14ac:dyDescent="0.3">
      <c r="A6" s="1"/>
      <c r="B6" s="528" t="str">
        <f>AYARLAR!B12</f>
        <v>EV GELİRLERİ</v>
      </c>
      <c r="C6" s="529"/>
      <c r="D6" s="530"/>
      <c r="E6" s="528" t="str">
        <f>AYARLAR!E12</f>
        <v>EV GİDERLERİ</v>
      </c>
      <c r="F6" s="529"/>
      <c r="G6" s="530"/>
      <c r="H6" s="528" t="str">
        <f>AYARLAR!H12</f>
        <v>İŞ GELİRLERİ</v>
      </c>
      <c r="I6" s="529"/>
      <c r="J6" s="530"/>
      <c r="K6" s="528" t="str">
        <f>AYARLAR!K12</f>
        <v>İŞ GİDERLERİ</v>
      </c>
      <c r="L6" s="529"/>
      <c r="M6" s="530"/>
      <c r="N6" s="511" t="str">
        <f>AYARLAR!N12</f>
        <v>BORÇ VERİLERİ</v>
      </c>
      <c r="O6" s="511"/>
      <c r="P6" s="511"/>
      <c r="Q6" s="511"/>
      <c r="R6" s="511" t="str">
        <f>AYARLAR!S12</f>
        <v>ALACAK VERİLERİ</v>
      </c>
      <c r="S6" s="511"/>
      <c r="T6" s="511"/>
      <c r="U6" s="511"/>
      <c r="V6" s="1"/>
      <c r="W6" s="16"/>
      <c r="X6" s="16"/>
      <c r="Y6" s="16"/>
      <c r="Z6" s="1"/>
      <c r="AA6" s="1"/>
      <c r="AB6" s="1"/>
      <c r="AC6" s="1"/>
      <c r="AD6" s="1"/>
      <c r="AE6" s="1"/>
      <c r="AF6" s="1"/>
      <c r="AG6" s="1"/>
    </row>
    <row r="7" spans="1:33" ht="15" customHeight="1" x14ac:dyDescent="0.3">
      <c r="A7" s="1"/>
      <c r="B7" s="36" t="str">
        <f>AYARLAR!B13</f>
        <v>Tarih</v>
      </c>
      <c r="C7" s="38" t="str">
        <f>AYARLAR!C13</f>
        <v>Gelir Adı</v>
      </c>
      <c r="D7" s="39" t="str">
        <f>AYARLAR!D13</f>
        <v>Miktar</v>
      </c>
      <c r="E7" s="37" t="str">
        <f>AYARLAR!E13</f>
        <v>Tarih</v>
      </c>
      <c r="F7" s="38" t="str">
        <f>AYARLAR!F13</f>
        <v>Gider Adı</v>
      </c>
      <c r="G7" s="39" t="str">
        <f>AYARLAR!G13</f>
        <v>Miktar</v>
      </c>
      <c r="H7" s="37" t="str">
        <f>AYARLAR!H13</f>
        <v>Tarih</v>
      </c>
      <c r="I7" s="38" t="str">
        <f>AYARLAR!I13</f>
        <v>Gelir Adı</v>
      </c>
      <c r="J7" s="39" t="str">
        <f>AYARLAR!J13</f>
        <v>Miktar</v>
      </c>
      <c r="K7" s="37" t="str">
        <f>AYARLAR!K13</f>
        <v>Tarih</v>
      </c>
      <c r="L7" s="37" t="str">
        <f>AYARLAR!L13</f>
        <v>Gider Adı</v>
      </c>
      <c r="M7" s="37" t="str">
        <f>AYARLAR!M13</f>
        <v>Miktar</v>
      </c>
      <c r="N7" s="37" t="str">
        <f>AYARLAR!N13</f>
        <v>Tarih</v>
      </c>
      <c r="O7" s="37" t="str">
        <f>AYARLAR!O13</f>
        <v>Adı</v>
      </c>
      <c r="P7" s="37" t="str">
        <f>AYARLAR!P13</f>
        <v>Ödeme</v>
      </c>
      <c r="Q7" s="37" t="str">
        <f>AYARLAR!Q13</f>
        <v>Kalan</v>
      </c>
      <c r="R7" s="37" t="str">
        <f>AYARLAR!R13</f>
        <v>Tarih</v>
      </c>
      <c r="S7" s="37" t="str">
        <f>AYARLAR!S13</f>
        <v>Adı</v>
      </c>
      <c r="T7" s="37" t="str">
        <f>AYARLAR!T13</f>
        <v>Tahsil</v>
      </c>
      <c r="U7" s="37" t="str">
        <f>AYARLAR!U13</f>
        <v>Kalan</v>
      </c>
      <c r="V7" s="1"/>
      <c r="W7" s="1"/>
      <c r="X7" s="1"/>
      <c r="Y7" s="1"/>
      <c r="Z7" s="1"/>
      <c r="AA7" s="1"/>
      <c r="AB7" s="1"/>
      <c r="AC7" s="1"/>
      <c r="AD7" s="1"/>
      <c r="AE7" s="1"/>
      <c r="AF7" s="1"/>
      <c r="AG7" s="1"/>
    </row>
    <row r="8" spans="1:33" ht="20.100000000000001" customHeight="1" x14ac:dyDescent="0.3">
      <c r="A8" s="1"/>
      <c r="B8" s="253"/>
      <c r="C8" s="246"/>
      <c r="D8" s="247"/>
      <c r="E8" s="260"/>
      <c r="F8" s="267"/>
      <c r="G8" s="268"/>
      <c r="H8" s="253"/>
      <c r="I8" s="246"/>
      <c r="J8" s="247"/>
      <c r="K8" s="260"/>
      <c r="L8" s="267"/>
      <c r="M8" s="268"/>
      <c r="N8" s="283"/>
      <c r="O8" s="284"/>
      <c r="P8" s="285"/>
      <c r="Q8" s="241" t="str">
        <f>IFERROR(VLOOKUP(O8,BORCALACAK!$B$5:$AD$54,14,0),"")</f>
        <v/>
      </c>
      <c r="R8" s="290"/>
      <c r="S8" s="291"/>
      <c r="T8" s="292"/>
      <c r="U8" s="293" t="str">
        <f>IFERROR(VLOOKUP(S8,BORCALACAK!$B$61:$AD$110,14,0),"")</f>
        <v/>
      </c>
      <c r="V8" s="1"/>
      <c r="W8" s="1"/>
      <c r="X8" s="1"/>
      <c r="Y8" s="1"/>
      <c r="Z8" s="1"/>
      <c r="AA8" s="1"/>
      <c r="AB8" s="1"/>
      <c r="AC8" s="1"/>
      <c r="AD8" s="1"/>
      <c r="AE8" s="1"/>
      <c r="AF8" s="1"/>
      <c r="AG8" s="1"/>
    </row>
    <row r="9" spans="1:33" ht="20.100000000000001" customHeight="1" x14ac:dyDescent="0.3">
      <c r="A9" s="1"/>
      <c r="B9" s="257"/>
      <c r="C9" s="251"/>
      <c r="D9" s="252"/>
      <c r="E9" s="263"/>
      <c r="F9" s="270"/>
      <c r="G9" s="271"/>
      <c r="H9" s="257"/>
      <c r="I9" s="251"/>
      <c r="J9" s="252"/>
      <c r="K9" s="263"/>
      <c r="L9" s="270"/>
      <c r="M9" s="271"/>
      <c r="N9" s="286"/>
      <c r="O9" s="287"/>
      <c r="P9" s="288"/>
      <c r="Q9" s="289" t="str">
        <f>IFERROR(VLOOKUP(O9,BORCALACAK!$B$5:$AD$54,14,0),"")</f>
        <v/>
      </c>
      <c r="R9" s="294"/>
      <c r="S9" s="295"/>
      <c r="T9" s="296"/>
      <c r="U9" s="297" t="str">
        <f>IFERROR(VLOOKUP(S9,BORCALACAK!$B$61:$AD$110,14,0),"")</f>
        <v/>
      </c>
      <c r="V9" s="1"/>
      <c r="W9" s="1"/>
      <c r="X9" s="1"/>
      <c r="Y9" s="1"/>
      <c r="Z9" s="1"/>
      <c r="AA9" s="1"/>
      <c r="AB9" s="1"/>
      <c r="AC9" s="1"/>
      <c r="AD9" s="1"/>
      <c r="AE9" s="1"/>
      <c r="AF9" s="1"/>
      <c r="AG9" s="1"/>
    </row>
    <row r="10" spans="1:33" ht="20.100000000000001" customHeight="1" x14ac:dyDescent="0.3">
      <c r="A10" s="1"/>
      <c r="B10" s="253"/>
      <c r="C10" s="246"/>
      <c r="D10" s="247"/>
      <c r="E10" s="260"/>
      <c r="F10" s="267"/>
      <c r="G10" s="268"/>
      <c r="H10" s="253"/>
      <c r="I10" s="246"/>
      <c r="J10" s="247"/>
      <c r="K10" s="260"/>
      <c r="L10" s="267"/>
      <c r="M10" s="268"/>
      <c r="N10" s="283"/>
      <c r="O10" s="284"/>
      <c r="P10" s="285"/>
      <c r="Q10" s="241" t="str">
        <f>IFERROR(VLOOKUP(O10,BORCALACAK!$B$5:$AD$54,14,0),"")</f>
        <v/>
      </c>
      <c r="R10" s="290"/>
      <c r="S10" s="291"/>
      <c r="T10" s="292"/>
      <c r="U10" s="293" t="str">
        <f>IFERROR(VLOOKUP(S10,BORCALACAK!$B$61:$AD$110,14,0),"")</f>
        <v/>
      </c>
      <c r="V10" s="1"/>
      <c r="W10" s="1"/>
      <c r="X10" s="1"/>
      <c r="Y10" s="1"/>
      <c r="Z10" s="1"/>
      <c r="AA10" s="1"/>
      <c r="AB10" s="1"/>
      <c r="AC10" s="1"/>
      <c r="AD10" s="1"/>
      <c r="AE10" s="1"/>
      <c r="AF10" s="1"/>
      <c r="AG10" s="1"/>
    </row>
    <row r="11" spans="1:33" ht="20.100000000000001" customHeight="1" x14ac:dyDescent="0.3">
      <c r="A11" s="1"/>
      <c r="B11" s="257"/>
      <c r="C11" s="251"/>
      <c r="D11" s="252"/>
      <c r="E11" s="263"/>
      <c r="F11" s="270"/>
      <c r="G11" s="271"/>
      <c r="H11" s="257"/>
      <c r="I11" s="251"/>
      <c r="J11" s="252"/>
      <c r="K11" s="263"/>
      <c r="L11" s="270"/>
      <c r="M11" s="271"/>
      <c r="N11" s="286"/>
      <c r="O11" s="287"/>
      <c r="P11" s="288"/>
      <c r="Q11" s="289" t="str">
        <f>IFERROR(VLOOKUP(O11,BORCALACAK!$B$5:$AD$54,14,0),"")</f>
        <v/>
      </c>
      <c r="R11" s="294"/>
      <c r="S11" s="295"/>
      <c r="T11" s="296"/>
      <c r="U11" s="297" t="str">
        <f>IFERROR(VLOOKUP(S11,BORCALACAK!$B$61:$AD$110,14,0),"")</f>
        <v/>
      </c>
      <c r="V11" s="1"/>
      <c r="W11" s="1"/>
      <c r="X11" s="1"/>
      <c r="Y11" s="1"/>
      <c r="Z11" s="1"/>
      <c r="AA11" s="1"/>
      <c r="AB11" s="1"/>
      <c r="AC11" s="1"/>
      <c r="AD11" s="1"/>
      <c r="AE11" s="1"/>
      <c r="AF11" s="1"/>
      <c r="AG11" s="1"/>
    </row>
    <row r="12" spans="1:33" ht="20.100000000000001" customHeight="1" x14ac:dyDescent="0.3">
      <c r="A12" s="1"/>
      <c r="B12" s="253"/>
      <c r="C12" s="246"/>
      <c r="D12" s="247"/>
      <c r="E12" s="260"/>
      <c r="F12" s="267"/>
      <c r="G12" s="268"/>
      <c r="H12" s="253"/>
      <c r="I12" s="246"/>
      <c r="J12" s="247"/>
      <c r="K12" s="260"/>
      <c r="L12" s="267"/>
      <c r="M12" s="268"/>
      <c r="N12" s="283"/>
      <c r="O12" s="284"/>
      <c r="P12" s="285"/>
      <c r="Q12" s="241" t="str">
        <f>IFERROR(VLOOKUP(O12,BORCALACAK!$B$5:$AD$54,14,0),"")</f>
        <v/>
      </c>
      <c r="R12" s="290"/>
      <c r="S12" s="291"/>
      <c r="T12" s="292"/>
      <c r="U12" s="293" t="str">
        <f>IFERROR(VLOOKUP(S12,BORCALACAK!$B$61:$AD$110,14,0),"")</f>
        <v/>
      </c>
      <c r="V12" s="1"/>
      <c r="W12" s="1"/>
      <c r="X12" s="1"/>
      <c r="Y12" s="1"/>
      <c r="Z12" s="1"/>
      <c r="AA12" s="1"/>
      <c r="AB12" s="1"/>
      <c r="AC12" s="1"/>
      <c r="AD12" s="1"/>
      <c r="AE12" s="1"/>
      <c r="AF12" s="1"/>
      <c r="AG12" s="1"/>
    </row>
    <row r="13" spans="1:33" ht="20.100000000000001" customHeight="1" x14ac:dyDescent="0.3">
      <c r="A13" s="1"/>
      <c r="B13" s="257"/>
      <c r="C13" s="251"/>
      <c r="D13" s="252"/>
      <c r="E13" s="263"/>
      <c r="F13" s="270"/>
      <c r="G13" s="271"/>
      <c r="H13" s="257"/>
      <c r="I13" s="251"/>
      <c r="J13" s="252"/>
      <c r="K13" s="263"/>
      <c r="L13" s="270"/>
      <c r="M13" s="271"/>
      <c r="N13" s="286"/>
      <c r="O13" s="287"/>
      <c r="P13" s="288"/>
      <c r="Q13" s="289" t="str">
        <f>IFERROR(VLOOKUP(O13,BORCALACAK!$B$5:$AD$54,14,0),"")</f>
        <v/>
      </c>
      <c r="R13" s="294"/>
      <c r="S13" s="295"/>
      <c r="T13" s="296"/>
      <c r="U13" s="297" t="str">
        <f>IFERROR(VLOOKUP(S13,BORCALACAK!$B$61:$AD$110,14,0),"")</f>
        <v/>
      </c>
      <c r="V13" s="1"/>
      <c r="W13" s="1"/>
      <c r="X13" s="1"/>
      <c r="Y13" s="1"/>
      <c r="Z13" s="1"/>
      <c r="AA13" s="1"/>
      <c r="AB13" s="1"/>
      <c r="AC13" s="1"/>
      <c r="AD13" s="1"/>
      <c r="AE13" s="1"/>
      <c r="AF13" s="1"/>
      <c r="AG13" s="1"/>
    </row>
    <row r="14" spans="1:33" ht="20.100000000000001" customHeight="1" x14ac:dyDescent="0.3">
      <c r="A14" s="1"/>
      <c r="B14" s="253"/>
      <c r="C14" s="246"/>
      <c r="D14" s="247"/>
      <c r="E14" s="260"/>
      <c r="F14" s="267"/>
      <c r="G14" s="268"/>
      <c r="H14" s="253"/>
      <c r="I14" s="246"/>
      <c r="J14" s="247"/>
      <c r="K14" s="260"/>
      <c r="L14" s="267"/>
      <c r="M14" s="268"/>
      <c r="N14" s="283"/>
      <c r="O14" s="284"/>
      <c r="P14" s="285"/>
      <c r="Q14" s="241" t="str">
        <f>IFERROR(VLOOKUP(O14,BORCALACAK!$B$5:$AD$54,14,0),"")</f>
        <v/>
      </c>
      <c r="R14" s="290"/>
      <c r="S14" s="291"/>
      <c r="T14" s="292"/>
      <c r="U14" s="293" t="str">
        <f>IFERROR(VLOOKUP(S14,BORCALACAK!$B$61:$AD$110,14,0),"")</f>
        <v/>
      </c>
      <c r="V14" s="1"/>
      <c r="W14" s="1"/>
      <c r="X14" s="1"/>
      <c r="Y14" s="1"/>
      <c r="Z14" s="1"/>
      <c r="AA14" s="1"/>
      <c r="AB14" s="1"/>
      <c r="AC14" s="1"/>
      <c r="AD14" s="1"/>
      <c r="AE14" s="1"/>
      <c r="AF14" s="1"/>
      <c r="AG14" s="1"/>
    </row>
    <row r="15" spans="1:33" ht="20.100000000000001" customHeight="1" x14ac:dyDescent="0.3">
      <c r="A15" s="1"/>
      <c r="B15" s="257"/>
      <c r="C15" s="251"/>
      <c r="D15" s="252"/>
      <c r="E15" s="263"/>
      <c r="F15" s="270"/>
      <c r="G15" s="271"/>
      <c r="H15" s="257"/>
      <c r="I15" s="251"/>
      <c r="J15" s="252"/>
      <c r="K15" s="263"/>
      <c r="L15" s="270"/>
      <c r="M15" s="271"/>
      <c r="N15" s="286"/>
      <c r="O15" s="287"/>
      <c r="P15" s="288"/>
      <c r="Q15" s="289" t="str">
        <f>IFERROR(VLOOKUP(O15,BORCALACAK!$B$5:$AD$54,14,0),"")</f>
        <v/>
      </c>
      <c r="R15" s="294"/>
      <c r="S15" s="295"/>
      <c r="T15" s="296"/>
      <c r="U15" s="297" t="str">
        <f>IFERROR(VLOOKUP(S15,BORCALACAK!$B$61:$AD$110,14,0),"")</f>
        <v/>
      </c>
      <c r="V15" s="1"/>
      <c r="W15" s="1"/>
      <c r="X15" s="1"/>
      <c r="Y15" s="1"/>
      <c r="Z15" s="1"/>
      <c r="AA15" s="1"/>
      <c r="AB15" s="1"/>
      <c r="AC15" s="1"/>
      <c r="AD15" s="1"/>
      <c r="AE15" s="1"/>
      <c r="AF15" s="1"/>
      <c r="AG15" s="1"/>
    </row>
    <row r="16" spans="1:33" ht="20.100000000000001" customHeight="1" x14ac:dyDescent="0.3">
      <c r="A16" s="1"/>
      <c r="B16" s="253"/>
      <c r="C16" s="246"/>
      <c r="D16" s="247"/>
      <c r="E16" s="260"/>
      <c r="F16" s="267"/>
      <c r="G16" s="268"/>
      <c r="H16" s="253"/>
      <c r="I16" s="246"/>
      <c r="J16" s="247"/>
      <c r="K16" s="260"/>
      <c r="L16" s="267"/>
      <c r="M16" s="268"/>
      <c r="N16" s="283"/>
      <c r="O16" s="284"/>
      <c r="P16" s="285"/>
      <c r="Q16" s="241" t="str">
        <f>IFERROR(VLOOKUP(O16,BORCALACAK!$B$5:$AD$54,14,0),"")</f>
        <v/>
      </c>
      <c r="R16" s="290"/>
      <c r="S16" s="291"/>
      <c r="T16" s="292"/>
      <c r="U16" s="293" t="str">
        <f>IFERROR(VLOOKUP(S16,BORCALACAK!$B$61:$AD$110,14,0),"")</f>
        <v/>
      </c>
      <c r="V16" s="1"/>
      <c r="W16" s="1"/>
      <c r="X16" s="1"/>
      <c r="Y16" s="1"/>
      <c r="Z16" s="1"/>
      <c r="AA16" s="1"/>
      <c r="AB16" s="1"/>
      <c r="AC16" s="1"/>
      <c r="AD16" s="1"/>
      <c r="AE16" s="1"/>
      <c r="AF16" s="1"/>
      <c r="AG16" s="1"/>
    </row>
    <row r="17" spans="1:33" ht="20.100000000000001" customHeight="1" x14ac:dyDescent="0.3">
      <c r="A17" s="1"/>
      <c r="B17" s="257"/>
      <c r="C17" s="251"/>
      <c r="D17" s="252"/>
      <c r="E17" s="263"/>
      <c r="F17" s="270"/>
      <c r="G17" s="271"/>
      <c r="H17" s="257"/>
      <c r="I17" s="251"/>
      <c r="J17" s="252"/>
      <c r="K17" s="263"/>
      <c r="L17" s="270"/>
      <c r="M17" s="271"/>
      <c r="N17" s="286"/>
      <c r="O17" s="287"/>
      <c r="P17" s="288"/>
      <c r="Q17" s="289" t="str">
        <f>IFERROR(VLOOKUP(O17,BORCALACAK!$B$5:$AD$54,14,0),"")</f>
        <v/>
      </c>
      <c r="R17" s="294"/>
      <c r="S17" s="295"/>
      <c r="T17" s="296"/>
      <c r="U17" s="297" t="str">
        <f>IFERROR(VLOOKUP(S17,BORCALACAK!$B$61:$AD$110,14,0),"")</f>
        <v/>
      </c>
      <c r="V17" s="1"/>
      <c r="W17" s="1"/>
      <c r="X17" s="1"/>
      <c r="Y17" s="1"/>
      <c r="Z17" s="1"/>
      <c r="AA17" s="1"/>
      <c r="AB17" s="1"/>
      <c r="AC17" s="1"/>
      <c r="AD17" s="1"/>
      <c r="AE17" s="1"/>
      <c r="AF17" s="1"/>
      <c r="AG17" s="1"/>
    </row>
    <row r="18" spans="1:33" ht="20.100000000000001" customHeight="1" x14ac:dyDescent="0.3">
      <c r="A18" s="1"/>
      <c r="B18" s="253"/>
      <c r="C18" s="246"/>
      <c r="D18" s="247"/>
      <c r="E18" s="260"/>
      <c r="F18" s="267"/>
      <c r="G18" s="268"/>
      <c r="H18" s="253"/>
      <c r="I18" s="246"/>
      <c r="J18" s="247"/>
      <c r="K18" s="260"/>
      <c r="L18" s="267"/>
      <c r="M18" s="268"/>
      <c r="N18" s="283"/>
      <c r="O18" s="284"/>
      <c r="P18" s="285"/>
      <c r="Q18" s="241" t="str">
        <f>IFERROR(VLOOKUP(O18,BORCALACAK!$B$5:$AD$54,14,0),"")</f>
        <v/>
      </c>
      <c r="R18" s="290"/>
      <c r="S18" s="291"/>
      <c r="T18" s="292"/>
      <c r="U18" s="293" t="str">
        <f>IFERROR(VLOOKUP(S18,BORCALACAK!$B$61:$AD$110,14,0),"")</f>
        <v/>
      </c>
      <c r="V18" s="1"/>
      <c r="W18" s="1"/>
      <c r="X18" s="1"/>
      <c r="Y18" s="1"/>
      <c r="Z18" s="1"/>
      <c r="AA18" s="1"/>
      <c r="AB18" s="1"/>
      <c r="AC18" s="1"/>
      <c r="AD18" s="1"/>
      <c r="AE18" s="1"/>
      <c r="AF18" s="1"/>
      <c r="AG18" s="1"/>
    </row>
    <row r="19" spans="1:33" ht="20.100000000000001" customHeight="1" x14ac:dyDescent="0.3">
      <c r="A19" s="1"/>
      <c r="B19" s="257"/>
      <c r="C19" s="251"/>
      <c r="D19" s="252"/>
      <c r="E19" s="263"/>
      <c r="F19" s="270"/>
      <c r="G19" s="271"/>
      <c r="H19" s="257"/>
      <c r="I19" s="251"/>
      <c r="J19" s="252"/>
      <c r="K19" s="263"/>
      <c r="L19" s="270"/>
      <c r="M19" s="271"/>
      <c r="N19" s="286"/>
      <c r="O19" s="287"/>
      <c r="P19" s="288"/>
      <c r="Q19" s="289" t="str">
        <f>IFERROR(VLOOKUP(O19,BORCALACAK!$B$5:$AD$54,14,0),"")</f>
        <v/>
      </c>
      <c r="R19" s="294"/>
      <c r="S19" s="295"/>
      <c r="T19" s="296"/>
      <c r="U19" s="297" t="str">
        <f>IFERROR(VLOOKUP(S19,BORCALACAK!$B$61:$AD$110,14,0),"")</f>
        <v/>
      </c>
      <c r="V19" s="1"/>
      <c r="W19" s="1"/>
      <c r="X19" s="1"/>
      <c r="Y19" s="1"/>
      <c r="Z19" s="1"/>
      <c r="AA19" s="1"/>
      <c r="AB19" s="1"/>
      <c r="AC19" s="1"/>
      <c r="AD19" s="1"/>
      <c r="AE19" s="1"/>
      <c r="AF19" s="1"/>
      <c r="AG19" s="1"/>
    </row>
    <row r="20" spans="1:33" ht="20.100000000000001" customHeight="1" x14ac:dyDescent="0.3">
      <c r="A20" s="1"/>
      <c r="B20" s="253"/>
      <c r="C20" s="246"/>
      <c r="D20" s="247"/>
      <c r="E20" s="260"/>
      <c r="F20" s="267"/>
      <c r="G20" s="268"/>
      <c r="H20" s="253"/>
      <c r="I20" s="246"/>
      <c r="J20" s="247"/>
      <c r="K20" s="260"/>
      <c r="L20" s="267"/>
      <c r="M20" s="268"/>
      <c r="N20" s="283"/>
      <c r="O20" s="284"/>
      <c r="P20" s="285"/>
      <c r="Q20" s="241" t="str">
        <f>IFERROR(VLOOKUP(O20,BORCALACAK!$B$5:$AD$54,14,0),"")</f>
        <v/>
      </c>
      <c r="R20" s="290"/>
      <c r="S20" s="291"/>
      <c r="T20" s="292"/>
      <c r="U20" s="293" t="str">
        <f>IFERROR(VLOOKUP(S20,BORCALACAK!$B$61:$AD$110,14,0),"")</f>
        <v/>
      </c>
      <c r="V20" s="1"/>
      <c r="W20" s="1"/>
      <c r="X20" s="1"/>
      <c r="Y20" s="1"/>
      <c r="Z20" s="1"/>
      <c r="AA20" s="1"/>
      <c r="AB20" s="1"/>
      <c r="AC20" s="1"/>
      <c r="AD20" s="1"/>
      <c r="AE20" s="1"/>
      <c r="AF20" s="1"/>
      <c r="AG20" s="1"/>
    </row>
    <row r="21" spans="1:33" ht="20.100000000000001" customHeight="1" x14ac:dyDescent="0.3">
      <c r="A21" s="1"/>
      <c r="B21" s="257"/>
      <c r="C21" s="251"/>
      <c r="D21" s="252"/>
      <c r="E21" s="263"/>
      <c r="F21" s="270"/>
      <c r="G21" s="271"/>
      <c r="H21" s="257"/>
      <c r="I21" s="251"/>
      <c r="J21" s="252"/>
      <c r="K21" s="263"/>
      <c r="L21" s="270"/>
      <c r="M21" s="271"/>
      <c r="N21" s="286"/>
      <c r="O21" s="287"/>
      <c r="P21" s="288"/>
      <c r="Q21" s="289" t="str">
        <f>IFERROR(VLOOKUP(O21,BORCALACAK!$B$5:$AD$54,14,0),"")</f>
        <v/>
      </c>
      <c r="R21" s="294"/>
      <c r="S21" s="295"/>
      <c r="T21" s="296"/>
      <c r="U21" s="297" t="str">
        <f>IFERROR(VLOOKUP(S21,BORCALACAK!$B$61:$AD$110,14,0),"")</f>
        <v/>
      </c>
      <c r="V21" s="1"/>
      <c r="W21" s="1"/>
      <c r="X21" s="1"/>
      <c r="Y21" s="1"/>
      <c r="Z21" s="1"/>
      <c r="AA21" s="1"/>
      <c r="AB21" s="1"/>
      <c r="AC21" s="1"/>
      <c r="AD21" s="1"/>
      <c r="AE21" s="1"/>
      <c r="AF21" s="1"/>
      <c r="AG21" s="1"/>
    </row>
    <row r="22" spans="1:33" ht="20.100000000000001" customHeight="1" x14ac:dyDescent="0.3">
      <c r="A22" s="1"/>
      <c r="B22" s="253"/>
      <c r="C22" s="246"/>
      <c r="D22" s="247"/>
      <c r="E22" s="260"/>
      <c r="F22" s="267"/>
      <c r="G22" s="268"/>
      <c r="H22" s="253"/>
      <c r="I22" s="246"/>
      <c r="J22" s="247"/>
      <c r="K22" s="260"/>
      <c r="L22" s="267"/>
      <c r="M22" s="268"/>
      <c r="N22" s="283"/>
      <c r="O22" s="284"/>
      <c r="P22" s="285"/>
      <c r="Q22" s="241" t="str">
        <f>IFERROR(VLOOKUP(O22,BORCALACAK!$B$5:$AD$54,14,0),"")</f>
        <v/>
      </c>
      <c r="R22" s="290"/>
      <c r="S22" s="291"/>
      <c r="T22" s="292"/>
      <c r="U22" s="293" t="str">
        <f>IFERROR(VLOOKUP(S22,BORCALACAK!$B$61:$AD$110,14,0),"")</f>
        <v/>
      </c>
      <c r="V22" s="1"/>
      <c r="W22" s="1"/>
      <c r="X22" s="1"/>
      <c r="Y22" s="1"/>
      <c r="Z22" s="1"/>
      <c r="AA22" s="1"/>
      <c r="AB22" s="1"/>
      <c r="AC22" s="1"/>
      <c r="AD22" s="1"/>
      <c r="AE22" s="1"/>
      <c r="AF22" s="1"/>
      <c r="AG22" s="1"/>
    </row>
    <row r="23" spans="1:33" ht="20.100000000000001" customHeight="1" x14ac:dyDescent="0.3">
      <c r="A23" s="1"/>
      <c r="B23" s="257"/>
      <c r="C23" s="251"/>
      <c r="D23" s="252"/>
      <c r="E23" s="263"/>
      <c r="F23" s="270"/>
      <c r="G23" s="271"/>
      <c r="H23" s="257"/>
      <c r="I23" s="251"/>
      <c r="J23" s="252"/>
      <c r="K23" s="263"/>
      <c r="L23" s="270"/>
      <c r="M23" s="271"/>
      <c r="N23" s="286"/>
      <c r="O23" s="287"/>
      <c r="P23" s="288"/>
      <c r="Q23" s="289" t="str">
        <f>IFERROR(VLOOKUP(O23,BORCALACAK!$B$5:$AD$54,14,0),"")</f>
        <v/>
      </c>
      <c r="R23" s="294"/>
      <c r="S23" s="295"/>
      <c r="T23" s="296"/>
      <c r="U23" s="297" t="str">
        <f>IFERROR(VLOOKUP(S23,BORCALACAK!$B$61:$AD$110,14,0),"")</f>
        <v/>
      </c>
      <c r="V23" s="1"/>
      <c r="W23" s="1"/>
      <c r="X23" s="1"/>
      <c r="Y23" s="1"/>
      <c r="Z23" s="1"/>
      <c r="AA23" s="1"/>
      <c r="AB23" s="1"/>
      <c r="AC23" s="1"/>
      <c r="AD23" s="1"/>
      <c r="AE23" s="1"/>
      <c r="AF23" s="1"/>
      <c r="AG23" s="1"/>
    </row>
    <row r="24" spans="1:33" ht="20.100000000000001" customHeight="1" x14ac:dyDescent="0.3">
      <c r="A24" s="1"/>
      <c r="B24" s="253"/>
      <c r="C24" s="246"/>
      <c r="D24" s="247"/>
      <c r="E24" s="260"/>
      <c r="F24" s="267"/>
      <c r="G24" s="268"/>
      <c r="H24" s="253"/>
      <c r="I24" s="246"/>
      <c r="J24" s="247"/>
      <c r="K24" s="260"/>
      <c r="L24" s="267"/>
      <c r="M24" s="268"/>
      <c r="N24" s="283"/>
      <c r="O24" s="284"/>
      <c r="P24" s="285"/>
      <c r="Q24" s="241" t="str">
        <f>IFERROR(VLOOKUP(O24,BORCALACAK!$B$5:$AD$54,14,0),"")</f>
        <v/>
      </c>
      <c r="R24" s="290"/>
      <c r="S24" s="291"/>
      <c r="T24" s="292"/>
      <c r="U24" s="293" t="str">
        <f>IFERROR(VLOOKUP(S24,BORCALACAK!$B$61:$AD$110,14,0),"")</f>
        <v/>
      </c>
      <c r="V24" s="1"/>
      <c r="W24" s="1"/>
      <c r="X24" s="1"/>
      <c r="Y24" s="1"/>
      <c r="Z24" s="1"/>
      <c r="AA24" s="1"/>
      <c r="AB24" s="1"/>
      <c r="AC24" s="1"/>
      <c r="AD24" s="1"/>
      <c r="AE24" s="1"/>
      <c r="AF24" s="1"/>
      <c r="AG24" s="1"/>
    </row>
    <row r="25" spans="1:33" ht="20.100000000000001" customHeight="1" x14ac:dyDescent="0.3">
      <c r="A25" s="1"/>
      <c r="B25" s="257"/>
      <c r="C25" s="251"/>
      <c r="D25" s="252"/>
      <c r="E25" s="263"/>
      <c r="F25" s="270"/>
      <c r="G25" s="271"/>
      <c r="H25" s="257"/>
      <c r="I25" s="251"/>
      <c r="J25" s="252"/>
      <c r="K25" s="263"/>
      <c r="L25" s="270"/>
      <c r="M25" s="271"/>
      <c r="N25" s="286"/>
      <c r="O25" s="287"/>
      <c r="P25" s="288"/>
      <c r="Q25" s="289" t="str">
        <f>IFERROR(VLOOKUP(O25,BORCALACAK!$B$5:$AD$54,14,0),"")</f>
        <v/>
      </c>
      <c r="R25" s="294"/>
      <c r="S25" s="295"/>
      <c r="T25" s="296"/>
      <c r="U25" s="297" t="str">
        <f>IFERROR(VLOOKUP(S25,BORCALACAK!$B$61:$AD$110,14,0),"")</f>
        <v/>
      </c>
      <c r="V25" s="1"/>
      <c r="W25" s="1"/>
      <c r="X25" s="1"/>
      <c r="Y25" s="1"/>
      <c r="Z25" s="1"/>
      <c r="AA25" s="1"/>
      <c r="AB25" s="1"/>
      <c r="AC25" s="1"/>
      <c r="AD25" s="1"/>
      <c r="AE25" s="1"/>
      <c r="AF25" s="1"/>
      <c r="AG25" s="1"/>
    </row>
    <row r="26" spans="1:33" ht="20.100000000000001" customHeight="1" x14ac:dyDescent="0.3">
      <c r="A26" s="1"/>
      <c r="B26" s="253"/>
      <c r="C26" s="246"/>
      <c r="D26" s="247"/>
      <c r="E26" s="260"/>
      <c r="F26" s="267"/>
      <c r="G26" s="268"/>
      <c r="H26" s="253"/>
      <c r="I26" s="246"/>
      <c r="J26" s="247"/>
      <c r="K26" s="260"/>
      <c r="L26" s="267"/>
      <c r="M26" s="268"/>
      <c r="N26" s="283"/>
      <c r="O26" s="284"/>
      <c r="P26" s="285"/>
      <c r="Q26" s="241" t="str">
        <f>IFERROR(VLOOKUP(O26,BORCALACAK!$B$5:$AD$54,14,0),"")</f>
        <v/>
      </c>
      <c r="R26" s="290"/>
      <c r="S26" s="291"/>
      <c r="T26" s="292"/>
      <c r="U26" s="293" t="str">
        <f>IFERROR(VLOOKUP(S26,BORCALACAK!$B$61:$AD$110,14,0),"")</f>
        <v/>
      </c>
      <c r="V26" s="1"/>
      <c r="W26" s="1"/>
      <c r="X26" s="1"/>
      <c r="Y26" s="1"/>
      <c r="Z26" s="1"/>
      <c r="AA26" s="1"/>
      <c r="AB26" s="1"/>
      <c r="AC26" s="1"/>
      <c r="AD26" s="1"/>
      <c r="AE26" s="1"/>
      <c r="AF26" s="1"/>
      <c r="AG26" s="1"/>
    </row>
    <row r="27" spans="1:33" ht="20.100000000000001" customHeight="1" x14ac:dyDescent="0.3">
      <c r="A27" s="1"/>
      <c r="B27" s="257"/>
      <c r="C27" s="251"/>
      <c r="D27" s="252"/>
      <c r="E27" s="263"/>
      <c r="F27" s="270"/>
      <c r="G27" s="271"/>
      <c r="H27" s="257"/>
      <c r="I27" s="251"/>
      <c r="J27" s="252"/>
      <c r="K27" s="263"/>
      <c r="L27" s="270"/>
      <c r="M27" s="271"/>
      <c r="N27" s="286"/>
      <c r="O27" s="287"/>
      <c r="P27" s="288"/>
      <c r="Q27" s="289" t="str">
        <f>IFERROR(VLOOKUP(O27,BORCALACAK!$B$5:$AD$54,14,0),"")</f>
        <v/>
      </c>
      <c r="R27" s="294"/>
      <c r="S27" s="295"/>
      <c r="T27" s="296"/>
      <c r="U27" s="297" t="str">
        <f>IFERROR(VLOOKUP(S27,BORCALACAK!$B$61:$AD$110,14,0),"")</f>
        <v/>
      </c>
      <c r="V27" s="1"/>
      <c r="W27" s="1"/>
      <c r="X27" s="1"/>
      <c r="Y27" s="1"/>
      <c r="Z27" s="1"/>
      <c r="AA27" s="1"/>
      <c r="AB27" s="1"/>
      <c r="AC27" s="1"/>
      <c r="AD27" s="1"/>
      <c r="AE27" s="1"/>
      <c r="AF27" s="1"/>
      <c r="AG27" s="1"/>
    </row>
    <row r="28" spans="1:33" ht="20.100000000000001" customHeight="1" x14ac:dyDescent="0.3">
      <c r="A28" s="1"/>
      <c r="B28" s="253"/>
      <c r="C28" s="246"/>
      <c r="D28" s="247"/>
      <c r="E28" s="260"/>
      <c r="F28" s="267"/>
      <c r="G28" s="268"/>
      <c r="H28" s="253"/>
      <c r="I28" s="246"/>
      <c r="J28" s="247"/>
      <c r="K28" s="260"/>
      <c r="L28" s="267"/>
      <c r="M28" s="268"/>
      <c r="N28" s="283"/>
      <c r="O28" s="284"/>
      <c r="P28" s="285"/>
      <c r="Q28" s="241" t="str">
        <f>IFERROR(VLOOKUP(O28,BORCALACAK!$B$5:$AD$54,14,0),"")</f>
        <v/>
      </c>
      <c r="R28" s="290"/>
      <c r="S28" s="291"/>
      <c r="T28" s="292"/>
      <c r="U28" s="293" t="str">
        <f>IFERROR(VLOOKUP(S28,BORCALACAK!$B$61:$AD$110,14,0),"")</f>
        <v/>
      </c>
      <c r="V28" s="1"/>
      <c r="W28" s="1"/>
      <c r="X28" s="1"/>
      <c r="Y28" s="1"/>
      <c r="Z28" s="1"/>
      <c r="AA28" s="1"/>
      <c r="AB28" s="1"/>
      <c r="AC28" s="1"/>
      <c r="AD28" s="1"/>
      <c r="AE28" s="1"/>
      <c r="AF28" s="1"/>
      <c r="AG28" s="1"/>
    </row>
    <row r="29" spans="1:33" ht="20.100000000000001" customHeight="1" x14ac:dyDescent="0.3">
      <c r="A29" s="1"/>
      <c r="B29" s="257"/>
      <c r="C29" s="251"/>
      <c r="D29" s="252"/>
      <c r="E29" s="263"/>
      <c r="F29" s="270"/>
      <c r="G29" s="271"/>
      <c r="H29" s="257"/>
      <c r="I29" s="251"/>
      <c r="J29" s="252"/>
      <c r="K29" s="263"/>
      <c r="L29" s="270"/>
      <c r="M29" s="271"/>
      <c r="N29" s="286"/>
      <c r="O29" s="287"/>
      <c r="P29" s="288"/>
      <c r="Q29" s="289" t="str">
        <f>IFERROR(VLOOKUP(O29,BORCALACAK!$B$5:$AD$54,14,0),"")</f>
        <v/>
      </c>
      <c r="R29" s="294"/>
      <c r="S29" s="295"/>
      <c r="T29" s="296"/>
      <c r="U29" s="297" t="str">
        <f>IFERROR(VLOOKUP(S29,BORCALACAK!$B$61:$AD$110,14,0),"")</f>
        <v/>
      </c>
      <c r="V29" s="1"/>
      <c r="W29" s="1"/>
      <c r="X29" s="1"/>
      <c r="Y29" s="1"/>
      <c r="Z29" s="1"/>
      <c r="AA29" s="1"/>
      <c r="AB29" s="1"/>
      <c r="AC29" s="1"/>
      <c r="AD29" s="1"/>
      <c r="AE29" s="1"/>
      <c r="AF29" s="1"/>
      <c r="AG29" s="1"/>
    </row>
    <row r="30" spans="1:33" ht="20.100000000000001" customHeight="1" x14ac:dyDescent="0.3">
      <c r="A30" s="1"/>
      <c r="B30" s="253"/>
      <c r="C30" s="246"/>
      <c r="D30" s="247"/>
      <c r="E30" s="260"/>
      <c r="F30" s="267"/>
      <c r="G30" s="268"/>
      <c r="H30" s="253"/>
      <c r="I30" s="246"/>
      <c r="J30" s="247"/>
      <c r="K30" s="260"/>
      <c r="L30" s="267"/>
      <c r="M30" s="268"/>
      <c r="N30" s="283"/>
      <c r="O30" s="284"/>
      <c r="P30" s="285"/>
      <c r="Q30" s="241" t="str">
        <f>IFERROR(VLOOKUP(O30,BORCALACAK!$B$5:$AD$54,14,0),"")</f>
        <v/>
      </c>
      <c r="R30" s="290"/>
      <c r="S30" s="291"/>
      <c r="T30" s="292"/>
      <c r="U30" s="293" t="str">
        <f>IFERROR(VLOOKUP(S30,BORCALACAK!$B$61:$AD$110,14,0),"")</f>
        <v/>
      </c>
      <c r="V30" s="1"/>
      <c r="W30" s="1"/>
      <c r="X30" s="1"/>
      <c r="Y30" s="1"/>
      <c r="Z30" s="1"/>
      <c r="AA30" s="1"/>
      <c r="AB30" s="1"/>
      <c r="AC30" s="1"/>
      <c r="AD30" s="1"/>
      <c r="AE30" s="1"/>
      <c r="AF30" s="1"/>
      <c r="AG30" s="1"/>
    </row>
    <row r="31" spans="1:33" ht="20.100000000000001" customHeight="1" x14ac:dyDescent="0.3">
      <c r="A31" s="1"/>
      <c r="B31" s="257"/>
      <c r="C31" s="251"/>
      <c r="D31" s="252"/>
      <c r="E31" s="263"/>
      <c r="F31" s="270"/>
      <c r="G31" s="271"/>
      <c r="H31" s="257"/>
      <c r="I31" s="251"/>
      <c r="J31" s="252"/>
      <c r="K31" s="263"/>
      <c r="L31" s="270"/>
      <c r="M31" s="271"/>
      <c r="N31" s="286"/>
      <c r="O31" s="287"/>
      <c r="P31" s="288"/>
      <c r="Q31" s="289" t="str">
        <f>IFERROR(VLOOKUP(O31,BORCALACAK!$B$5:$AD$54,14,0),"")</f>
        <v/>
      </c>
      <c r="R31" s="294"/>
      <c r="S31" s="295"/>
      <c r="T31" s="296"/>
      <c r="U31" s="297" t="str">
        <f>IFERROR(VLOOKUP(S31,BORCALACAK!$B$61:$AD$110,14,0),"")</f>
        <v/>
      </c>
      <c r="V31" s="1"/>
      <c r="W31" s="1"/>
      <c r="X31" s="1"/>
      <c r="Y31" s="1"/>
      <c r="Z31" s="1"/>
      <c r="AA31" s="1"/>
      <c r="AB31" s="1"/>
      <c r="AC31" s="1"/>
      <c r="AD31" s="1"/>
      <c r="AE31" s="1"/>
      <c r="AF31" s="1"/>
      <c r="AG31" s="1"/>
    </row>
    <row r="32" spans="1:33" ht="20.100000000000001" customHeight="1" x14ac:dyDescent="0.3">
      <c r="A32" s="1"/>
      <c r="B32" s="253"/>
      <c r="C32" s="246"/>
      <c r="D32" s="247"/>
      <c r="E32" s="260"/>
      <c r="F32" s="267"/>
      <c r="G32" s="268"/>
      <c r="H32" s="253"/>
      <c r="I32" s="246"/>
      <c r="J32" s="247"/>
      <c r="K32" s="260"/>
      <c r="L32" s="267"/>
      <c r="M32" s="268"/>
      <c r="N32" s="283"/>
      <c r="O32" s="284"/>
      <c r="P32" s="285"/>
      <c r="Q32" s="241" t="str">
        <f>IFERROR(VLOOKUP(O32,BORCALACAK!$B$5:$AD$54,14,0),"")</f>
        <v/>
      </c>
      <c r="R32" s="290"/>
      <c r="S32" s="291"/>
      <c r="T32" s="292"/>
      <c r="U32" s="293" t="str">
        <f>IFERROR(VLOOKUP(S32,BORCALACAK!$B$61:$AD$110,14,0),"")</f>
        <v/>
      </c>
      <c r="V32" s="1"/>
      <c r="W32" s="1"/>
      <c r="X32" s="1"/>
      <c r="Y32" s="1"/>
      <c r="Z32" s="1"/>
      <c r="AA32" s="1"/>
      <c r="AB32" s="1"/>
      <c r="AC32" s="1"/>
      <c r="AD32" s="1"/>
      <c r="AE32" s="1"/>
      <c r="AF32" s="1"/>
      <c r="AG32" s="1"/>
    </row>
    <row r="33" spans="1:33" ht="20.100000000000001" customHeight="1" x14ac:dyDescent="0.3">
      <c r="A33" s="1"/>
      <c r="B33" s="257"/>
      <c r="C33" s="251"/>
      <c r="D33" s="252"/>
      <c r="E33" s="263"/>
      <c r="F33" s="270"/>
      <c r="G33" s="271"/>
      <c r="H33" s="257"/>
      <c r="I33" s="251"/>
      <c r="J33" s="252"/>
      <c r="K33" s="263"/>
      <c r="L33" s="270"/>
      <c r="M33" s="271"/>
      <c r="N33" s="286"/>
      <c r="O33" s="287"/>
      <c r="P33" s="288"/>
      <c r="Q33" s="289" t="str">
        <f>IFERROR(VLOOKUP(O33,BORCALACAK!$B$5:$AD$54,14,0),"")</f>
        <v/>
      </c>
      <c r="R33" s="294"/>
      <c r="S33" s="295"/>
      <c r="T33" s="296"/>
      <c r="U33" s="297" t="str">
        <f>IFERROR(VLOOKUP(S33,BORCALACAK!$B$61:$AD$110,14,0),"")</f>
        <v/>
      </c>
      <c r="V33" s="1"/>
      <c r="W33" s="1"/>
      <c r="X33" s="1"/>
      <c r="Y33" s="1"/>
      <c r="Z33" s="1"/>
      <c r="AA33" s="1"/>
      <c r="AB33" s="1"/>
      <c r="AC33" s="1"/>
      <c r="AD33" s="1"/>
      <c r="AE33" s="1"/>
      <c r="AF33" s="1"/>
      <c r="AG33" s="1"/>
    </row>
    <row r="34" spans="1:33" ht="20.100000000000001" customHeight="1" x14ac:dyDescent="0.3">
      <c r="A34" s="1"/>
      <c r="B34" s="253"/>
      <c r="C34" s="246"/>
      <c r="D34" s="247"/>
      <c r="E34" s="260"/>
      <c r="F34" s="267"/>
      <c r="G34" s="268"/>
      <c r="H34" s="253"/>
      <c r="I34" s="246"/>
      <c r="J34" s="247"/>
      <c r="K34" s="260"/>
      <c r="L34" s="267"/>
      <c r="M34" s="268"/>
      <c r="N34" s="283"/>
      <c r="O34" s="284"/>
      <c r="P34" s="285"/>
      <c r="Q34" s="241" t="str">
        <f>IFERROR(VLOOKUP(O34,BORCALACAK!$B$5:$AD$54,14,0),"")</f>
        <v/>
      </c>
      <c r="R34" s="290"/>
      <c r="S34" s="291"/>
      <c r="T34" s="292"/>
      <c r="U34" s="293" t="str">
        <f>IFERROR(VLOOKUP(S34,BORCALACAK!$B$61:$AD$110,14,0),"")</f>
        <v/>
      </c>
      <c r="V34" s="1"/>
      <c r="W34" s="1"/>
      <c r="X34" s="1"/>
      <c r="Y34" s="1"/>
      <c r="Z34" s="1"/>
      <c r="AA34" s="1"/>
      <c r="AB34" s="1"/>
      <c r="AC34" s="1"/>
      <c r="AD34" s="1"/>
      <c r="AE34" s="1"/>
      <c r="AF34" s="1"/>
      <c r="AG34" s="1"/>
    </row>
    <row r="35" spans="1:33" ht="20.100000000000001" customHeight="1" x14ac:dyDescent="0.3">
      <c r="A35" s="1"/>
      <c r="B35" s="257"/>
      <c r="C35" s="251"/>
      <c r="D35" s="252"/>
      <c r="E35" s="263"/>
      <c r="F35" s="270"/>
      <c r="G35" s="271"/>
      <c r="H35" s="257"/>
      <c r="I35" s="251"/>
      <c r="J35" s="252"/>
      <c r="K35" s="263"/>
      <c r="L35" s="270"/>
      <c r="M35" s="271"/>
      <c r="N35" s="286"/>
      <c r="O35" s="287"/>
      <c r="P35" s="288"/>
      <c r="Q35" s="289" t="str">
        <f>IFERROR(VLOOKUP(O35,BORCALACAK!$B$5:$AD$54,14,0),"")</f>
        <v/>
      </c>
      <c r="R35" s="294"/>
      <c r="S35" s="295"/>
      <c r="T35" s="296"/>
      <c r="U35" s="297" t="str">
        <f>IFERROR(VLOOKUP(S35,BORCALACAK!$B$61:$AD$110,14,0),"")</f>
        <v/>
      </c>
      <c r="V35" s="1"/>
      <c r="W35" s="1"/>
      <c r="X35" s="1"/>
      <c r="Y35" s="1"/>
      <c r="Z35" s="1"/>
      <c r="AA35" s="1"/>
      <c r="AB35" s="1"/>
      <c r="AC35" s="1"/>
      <c r="AD35" s="1"/>
      <c r="AE35" s="1"/>
      <c r="AF35" s="1"/>
      <c r="AG35" s="1"/>
    </row>
    <row r="36" spans="1:33" ht="20.100000000000001" customHeight="1" x14ac:dyDescent="0.3">
      <c r="A36" s="1"/>
      <c r="B36" s="253"/>
      <c r="C36" s="246"/>
      <c r="D36" s="247"/>
      <c r="E36" s="260"/>
      <c r="F36" s="267"/>
      <c r="G36" s="268"/>
      <c r="H36" s="253"/>
      <c r="I36" s="246"/>
      <c r="J36" s="247"/>
      <c r="K36" s="260"/>
      <c r="L36" s="267"/>
      <c r="M36" s="268"/>
      <c r="N36" s="283"/>
      <c r="O36" s="284"/>
      <c r="P36" s="285"/>
      <c r="Q36" s="241" t="str">
        <f>IFERROR(VLOOKUP(O36,BORCALACAK!$B$5:$AD$54,14,0),"")</f>
        <v/>
      </c>
      <c r="R36" s="290"/>
      <c r="S36" s="291"/>
      <c r="T36" s="292"/>
      <c r="U36" s="293" t="str">
        <f>IFERROR(VLOOKUP(S36,BORCALACAK!$B$61:$AD$110,14,0),"")</f>
        <v/>
      </c>
      <c r="V36" s="1"/>
      <c r="W36" s="1"/>
      <c r="X36" s="1"/>
      <c r="Y36" s="1"/>
      <c r="Z36" s="1"/>
      <c r="AA36" s="1"/>
      <c r="AB36" s="1"/>
      <c r="AC36" s="1"/>
      <c r="AD36" s="1"/>
      <c r="AE36" s="1"/>
      <c r="AF36" s="1"/>
      <c r="AG36" s="1"/>
    </row>
    <row r="37" spans="1:33" ht="20.100000000000001" customHeight="1" x14ac:dyDescent="0.3">
      <c r="A37" s="1"/>
      <c r="B37" s="257"/>
      <c r="C37" s="251"/>
      <c r="D37" s="252"/>
      <c r="E37" s="263"/>
      <c r="F37" s="270"/>
      <c r="G37" s="271"/>
      <c r="H37" s="257"/>
      <c r="I37" s="251"/>
      <c r="J37" s="252"/>
      <c r="K37" s="263"/>
      <c r="L37" s="270"/>
      <c r="M37" s="271"/>
      <c r="N37" s="286"/>
      <c r="O37" s="287"/>
      <c r="P37" s="288"/>
      <c r="Q37" s="289" t="str">
        <f>IFERROR(VLOOKUP(O37,BORCALACAK!$B$5:$AD$54,14,0),"")</f>
        <v/>
      </c>
      <c r="R37" s="294"/>
      <c r="S37" s="295"/>
      <c r="T37" s="296"/>
      <c r="U37" s="297" t="str">
        <f>IFERROR(VLOOKUP(S37,BORCALACAK!$B$61:$AD$110,14,0),"")</f>
        <v/>
      </c>
      <c r="V37" s="1"/>
      <c r="W37" s="1"/>
      <c r="X37" s="1"/>
      <c r="Y37" s="1"/>
      <c r="Z37" s="1"/>
      <c r="AA37" s="1"/>
      <c r="AB37" s="1"/>
      <c r="AC37" s="1"/>
      <c r="AD37" s="1"/>
      <c r="AE37" s="1"/>
      <c r="AF37" s="1"/>
      <c r="AG37" s="1"/>
    </row>
    <row r="38" spans="1:33" ht="20.100000000000001" customHeight="1" x14ac:dyDescent="0.3">
      <c r="A38" s="1"/>
      <c r="B38" s="253"/>
      <c r="C38" s="246"/>
      <c r="D38" s="247"/>
      <c r="E38" s="260"/>
      <c r="F38" s="267"/>
      <c r="G38" s="268"/>
      <c r="H38" s="253"/>
      <c r="I38" s="246"/>
      <c r="J38" s="247"/>
      <c r="K38" s="260"/>
      <c r="L38" s="267"/>
      <c r="M38" s="268"/>
      <c r="N38" s="283"/>
      <c r="O38" s="284"/>
      <c r="P38" s="285"/>
      <c r="Q38" s="241" t="str">
        <f>IFERROR(VLOOKUP(O38,BORCALACAK!$B$5:$AD$54,14,0),"")</f>
        <v/>
      </c>
      <c r="R38" s="290"/>
      <c r="S38" s="291"/>
      <c r="T38" s="292"/>
      <c r="U38" s="293" t="str">
        <f>IFERROR(VLOOKUP(S38,BORCALACAK!$B$61:$AD$110,14,0),"")</f>
        <v/>
      </c>
      <c r="V38" s="1"/>
      <c r="W38" s="1"/>
      <c r="X38" s="1"/>
      <c r="Y38" s="1"/>
      <c r="Z38" s="1"/>
      <c r="AA38" s="1"/>
      <c r="AB38" s="1"/>
      <c r="AC38" s="1"/>
      <c r="AD38" s="1"/>
      <c r="AE38" s="1"/>
      <c r="AF38" s="1"/>
      <c r="AG38" s="1"/>
    </row>
    <row r="39" spans="1:33" ht="20.100000000000001" customHeight="1" x14ac:dyDescent="0.3">
      <c r="A39" s="1"/>
      <c r="B39" s="257"/>
      <c r="C39" s="251"/>
      <c r="D39" s="252"/>
      <c r="E39" s="263"/>
      <c r="F39" s="270"/>
      <c r="G39" s="271"/>
      <c r="H39" s="257"/>
      <c r="I39" s="251"/>
      <c r="J39" s="252"/>
      <c r="K39" s="263"/>
      <c r="L39" s="270"/>
      <c r="M39" s="271"/>
      <c r="N39" s="286"/>
      <c r="O39" s="287"/>
      <c r="P39" s="288"/>
      <c r="Q39" s="289" t="str">
        <f>IFERROR(VLOOKUP(O39,BORCALACAK!$B$5:$AD$54,14,0),"")</f>
        <v/>
      </c>
      <c r="R39" s="294"/>
      <c r="S39" s="295"/>
      <c r="T39" s="296"/>
      <c r="U39" s="297" t="str">
        <f>IFERROR(VLOOKUP(S39,BORCALACAK!$B$61:$AD$110,14,0),"")</f>
        <v/>
      </c>
      <c r="V39" s="1"/>
      <c r="W39" s="1"/>
      <c r="X39" s="1"/>
      <c r="Y39" s="1"/>
      <c r="Z39" s="1"/>
      <c r="AA39" s="1"/>
      <c r="AB39" s="1"/>
      <c r="AC39" s="1"/>
      <c r="AD39" s="1"/>
      <c r="AE39" s="1"/>
      <c r="AF39" s="1"/>
      <c r="AG39" s="1"/>
    </row>
    <row r="40" spans="1:33" ht="20.100000000000001" customHeight="1" x14ac:dyDescent="0.3">
      <c r="A40" s="1"/>
      <c r="B40" s="253"/>
      <c r="C40" s="246"/>
      <c r="D40" s="247"/>
      <c r="E40" s="260"/>
      <c r="F40" s="267"/>
      <c r="G40" s="268"/>
      <c r="H40" s="253"/>
      <c r="I40" s="246"/>
      <c r="J40" s="247"/>
      <c r="K40" s="260"/>
      <c r="L40" s="267"/>
      <c r="M40" s="268"/>
      <c r="N40" s="283"/>
      <c r="O40" s="284"/>
      <c r="P40" s="285"/>
      <c r="Q40" s="241" t="str">
        <f>IFERROR(VLOOKUP(O40,BORCALACAK!$B$5:$AD$54,14,0),"")</f>
        <v/>
      </c>
      <c r="R40" s="290"/>
      <c r="S40" s="291"/>
      <c r="T40" s="292"/>
      <c r="U40" s="293" t="str">
        <f>IFERROR(VLOOKUP(S40,BORCALACAK!$B$61:$AD$110,14,0),"")</f>
        <v/>
      </c>
      <c r="V40" s="1"/>
      <c r="W40" s="1"/>
      <c r="X40" s="1"/>
      <c r="Y40" s="1"/>
      <c r="Z40" s="1"/>
      <c r="AA40" s="1"/>
      <c r="AB40" s="1"/>
      <c r="AC40" s="1"/>
      <c r="AD40" s="1"/>
      <c r="AE40" s="1"/>
      <c r="AF40" s="1"/>
      <c r="AG40" s="1"/>
    </row>
    <row r="41" spans="1:33" ht="20.100000000000001" customHeight="1" x14ac:dyDescent="0.3">
      <c r="A41" s="1"/>
      <c r="B41" s="257"/>
      <c r="C41" s="251"/>
      <c r="D41" s="252"/>
      <c r="E41" s="263"/>
      <c r="F41" s="270"/>
      <c r="G41" s="271"/>
      <c r="H41" s="257"/>
      <c r="I41" s="251"/>
      <c r="J41" s="252"/>
      <c r="K41" s="263"/>
      <c r="L41" s="270"/>
      <c r="M41" s="271"/>
      <c r="N41" s="286"/>
      <c r="O41" s="287"/>
      <c r="P41" s="288"/>
      <c r="Q41" s="289" t="str">
        <f>IFERROR(VLOOKUP(O41,BORCALACAK!$B$5:$AD$54,14,0),"")</f>
        <v/>
      </c>
      <c r="R41" s="294"/>
      <c r="S41" s="295"/>
      <c r="T41" s="296"/>
      <c r="U41" s="297" t="str">
        <f>IFERROR(VLOOKUP(S41,BORCALACAK!$B$61:$AD$110,14,0),"")</f>
        <v/>
      </c>
      <c r="V41" s="1"/>
      <c r="W41" s="1"/>
      <c r="X41" s="1"/>
      <c r="Y41" s="1"/>
      <c r="Z41" s="1"/>
      <c r="AA41" s="1"/>
      <c r="AB41" s="1"/>
      <c r="AC41" s="1"/>
      <c r="AD41" s="1"/>
      <c r="AE41" s="1"/>
      <c r="AF41" s="1"/>
      <c r="AG41" s="1"/>
    </row>
    <row r="42" spans="1:33" ht="20.100000000000001" customHeight="1" x14ac:dyDescent="0.3">
      <c r="A42" s="1"/>
      <c r="B42" s="253"/>
      <c r="C42" s="246"/>
      <c r="D42" s="247"/>
      <c r="E42" s="260"/>
      <c r="F42" s="267"/>
      <c r="G42" s="268"/>
      <c r="H42" s="253"/>
      <c r="I42" s="246"/>
      <c r="J42" s="247"/>
      <c r="K42" s="260"/>
      <c r="L42" s="267"/>
      <c r="M42" s="268"/>
      <c r="N42" s="283"/>
      <c r="O42" s="284"/>
      <c r="P42" s="285"/>
      <c r="Q42" s="241" t="str">
        <f>IFERROR(VLOOKUP(O42,BORCALACAK!$B$5:$AD$54,14,0),"")</f>
        <v/>
      </c>
      <c r="R42" s="290"/>
      <c r="S42" s="291"/>
      <c r="T42" s="292"/>
      <c r="U42" s="293" t="str">
        <f>IFERROR(VLOOKUP(S42,BORCALACAK!$B$61:$AD$110,14,0),"")</f>
        <v/>
      </c>
      <c r="V42" s="1"/>
      <c r="W42" s="1"/>
      <c r="X42" s="1"/>
      <c r="Y42" s="1"/>
      <c r="Z42" s="1"/>
      <c r="AA42" s="1"/>
      <c r="AB42" s="1"/>
      <c r="AC42" s="1"/>
      <c r="AD42" s="1"/>
      <c r="AE42" s="1"/>
      <c r="AF42" s="1"/>
      <c r="AG42" s="1"/>
    </row>
    <row r="43" spans="1:33" ht="20.100000000000001" customHeight="1" x14ac:dyDescent="0.3">
      <c r="A43" s="1"/>
      <c r="B43" s="257"/>
      <c r="C43" s="251"/>
      <c r="D43" s="252"/>
      <c r="E43" s="263"/>
      <c r="F43" s="270"/>
      <c r="G43" s="271"/>
      <c r="H43" s="257"/>
      <c r="I43" s="251"/>
      <c r="J43" s="252"/>
      <c r="K43" s="263"/>
      <c r="L43" s="270"/>
      <c r="M43" s="271"/>
      <c r="N43" s="286"/>
      <c r="O43" s="287"/>
      <c r="P43" s="288"/>
      <c r="Q43" s="289" t="str">
        <f>IFERROR(VLOOKUP(O43,BORCALACAK!$B$5:$AD$54,14,0),"")</f>
        <v/>
      </c>
      <c r="R43" s="294"/>
      <c r="S43" s="295"/>
      <c r="T43" s="296"/>
      <c r="U43" s="297" t="str">
        <f>IFERROR(VLOOKUP(S43,BORCALACAK!$B$61:$AD$110,14,0),"")</f>
        <v/>
      </c>
      <c r="V43" s="1"/>
      <c r="W43" s="1"/>
      <c r="X43" s="1"/>
      <c r="Y43" s="1"/>
      <c r="Z43" s="1"/>
      <c r="AA43" s="1"/>
      <c r="AB43" s="1"/>
      <c r="AC43" s="1"/>
      <c r="AD43" s="1"/>
      <c r="AE43" s="1"/>
      <c r="AF43" s="1"/>
      <c r="AG43" s="1"/>
    </row>
    <row r="44" spans="1:33" ht="20.100000000000001" customHeight="1" x14ac:dyDescent="0.3">
      <c r="A44" s="1"/>
      <c r="B44" s="253"/>
      <c r="C44" s="246"/>
      <c r="D44" s="247"/>
      <c r="E44" s="260"/>
      <c r="F44" s="267"/>
      <c r="G44" s="268"/>
      <c r="H44" s="253"/>
      <c r="I44" s="246"/>
      <c r="J44" s="247"/>
      <c r="K44" s="260"/>
      <c r="L44" s="267"/>
      <c r="M44" s="268"/>
      <c r="N44" s="283"/>
      <c r="O44" s="284"/>
      <c r="P44" s="285"/>
      <c r="Q44" s="241" t="str">
        <f>IFERROR(VLOOKUP(O44,BORCALACAK!$B$5:$AD$54,14,0),"")</f>
        <v/>
      </c>
      <c r="R44" s="290"/>
      <c r="S44" s="291"/>
      <c r="T44" s="292"/>
      <c r="U44" s="293" t="str">
        <f>IFERROR(VLOOKUP(S44,BORCALACAK!$B$61:$AD$110,14,0),"")</f>
        <v/>
      </c>
      <c r="V44" s="1"/>
      <c r="W44" s="1"/>
      <c r="X44" s="1"/>
      <c r="Y44" s="1"/>
      <c r="Z44" s="1"/>
      <c r="AA44" s="1"/>
      <c r="AB44" s="1"/>
      <c r="AC44" s="1"/>
      <c r="AD44" s="1"/>
      <c r="AE44" s="1"/>
      <c r="AF44" s="1"/>
      <c r="AG44" s="1"/>
    </row>
    <row r="45" spans="1:33" ht="20.100000000000001" customHeight="1" x14ac:dyDescent="0.3">
      <c r="A45" s="1"/>
      <c r="B45" s="257"/>
      <c r="C45" s="251"/>
      <c r="D45" s="252"/>
      <c r="E45" s="263"/>
      <c r="F45" s="270"/>
      <c r="G45" s="271"/>
      <c r="H45" s="257"/>
      <c r="I45" s="251"/>
      <c r="J45" s="252"/>
      <c r="K45" s="263"/>
      <c r="L45" s="270"/>
      <c r="M45" s="271"/>
      <c r="N45" s="286"/>
      <c r="O45" s="287"/>
      <c r="P45" s="288"/>
      <c r="Q45" s="289" t="str">
        <f>IFERROR(VLOOKUP(O45,BORCALACAK!$B$5:$AD$54,14,0),"")</f>
        <v/>
      </c>
      <c r="R45" s="294"/>
      <c r="S45" s="295"/>
      <c r="T45" s="296"/>
      <c r="U45" s="297" t="str">
        <f>IFERROR(VLOOKUP(S45,BORCALACAK!$B$61:$AD$110,14,0),"")</f>
        <v/>
      </c>
      <c r="V45" s="1"/>
      <c r="W45" s="1"/>
      <c r="X45" s="1"/>
      <c r="Y45" s="1"/>
      <c r="Z45" s="1"/>
      <c r="AA45" s="1"/>
      <c r="AB45" s="1"/>
      <c r="AC45" s="1"/>
      <c r="AD45" s="1"/>
      <c r="AE45" s="1"/>
      <c r="AF45" s="1"/>
      <c r="AG45" s="1"/>
    </row>
    <row r="46" spans="1:33" ht="20.100000000000001" customHeight="1" x14ac:dyDescent="0.3">
      <c r="A46" s="1"/>
      <c r="B46" s="253"/>
      <c r="C46" s="246"/>
      <c r="D46" s="247"/>
      <c r="E46" s="260"/>
      <c r="F46" s="267"/>
      <c r="G46" s="268"/>
      <c r="H46" s="253"/>
      <c r="I46" s="246"/>
      <c r="J46" s="247"/>
      <c r="K46" s="260"/>
      <c r="L46" s="267"/>
      <c r="M46" s="268"/>
      <c r="N46" s="283"/>
      <c r="O46" s="284"/>
      <c r="P46" s="285"/>
      <c r="Q46" s="241" t="str">
        <f>IFERROR(VLOOKUP(O46,BORCALACAK!$B$5:$AD$54,14,0),"")</f>
        <v/>
      </c>
      <c r="R46" s="290"/>
      <c r="S46" s="291"/>
      <c r="T46" s="292"/>
      <c r="U46" s="293" t="str">
        <f>IFERROR(VLOOKUP(S46,BORCALACAK!$B$61:$AD$110,14,0),"")</f>
        <v/>
      </c>
      <c r="V46" s="1"/>
      <c r="W46" s="1"/>
      <c r="X46" s="1"/>
      <c r="Y46" s="1"/>
      <c r="Z46" s="1"/>
      <c r="AA46" s="1"/>
      <c r="AB46" s="1"/>
      <c r="AC46" s="1"/>
      <c r="AD46" s="1"/>
      <c r="AE46" s="1"/>
      <c r="AF46" s="1"/>
      <c r="AG46" s="1"/>
    </row>
    <row r="47" spans="1:33" ht="20.100000000000001" customHeight="1" x14ac:dyDescent="0.3">
      <c r="A47" s="1"/>
      <c r="B47" s="257"/>
      <c r="C47" s="251"/>
      <c r="D47" s="252"/>
      <c r="E47" s="263"/>
      <c r="F47" s="270"/>
      <c r="G47" s="271"/>
      <c r="H47" s="257"/>
      <c r="I47" s="251"/>
      <c r="J47" s="252"/>
      <c r="K47" s="263"/>
      <c r="L47" s="270"/>
      <c r="M47" s="271"/>
      <c r="N47" s="286"/>
      <c r="O47" s="287"/>
      <c r="P47" s="288"/>
      <c r="Q47" s="289" t="str">
        <f>IFERROR(VLOOKUP(O47,BORCALACAK!$B$5:$AD$54,14,0),"")</f>
        <v/>
      </c>
      <c r="R47" s="294"/>
      <c r="S47" s="295"/>
      <c r="T47" s="296"/>
      <c r="U47" s="297" t="str">
        <f>IFERROR(VLOOKUP(S47,BORCALACAK!$B$61:$AD$110,14,0),"")</f>
        <v/>
      </c>
      <c r="V47" s="1"/>
      <c r="W47" s="1"/>
      <c r="X47" s="1"/>
      <c r="Y47" s="1"/>
      <c r="Z47" s="1"/>
      <c r="AA47" s="1"/>
      <c r="AB47" s="1"/>
      <c r="AC47" s="1"/>
      <c r="AD47" s="1"/>
      <c r="AE47" s="1"/>
      <c r="AF47" s="1"/>
      <c r="AG47" s="1"/>
    </row>
    <row r="48" spans="1:33" ht="20.100000000000001" customHeight="1" x14ac:dyDescent="0.3">
      <c r="A48" s="1"/>
      <c r="B48" s="253"/>
      <c r="C48" s="246"/>
      <c r="D48" s="247"/>
      <c r="E48" s="260"/>
      <c r="F48" s="267"/>
      <c r="G48" s="268"/>
      <c r="H48" s="253"/>
      <c r="I48" s="246"/>
      <c r="J48" s="247"/>
      <c r="K48" s="260"/>
      <c r="L48" s="267"/>
      <c r="M48" s="268"/>
      <c r="N48" s="283"/>
      <c r="O48" s="284"/>
      <c r="P48" s="285"/>
      <c r="Q48" s="241" t="str">
        <f>IFERROR(VLOOKUP(O48,BORCALACAK!$B$5:$AD$54,14,0),"")</f>
        <v/>
      </c>
      <c r="R48" s="290"/>
      <c r="S48" s="291"/>
      <c r="T48" s="292"/>
      <c r="U48" s="293" t="str">
        <f>IFERROR(VLOOKUP(S48,BORCALACAK!$B$61:$AD$110,14,0),"")</f>
        <v/>
      </c>
      <c r="V48" s="1"/>
      <c r="W48" s="1"/>
      <c r="X48" s="1"/>
      <c r="Y48" s="1"/>
      <c r="Z48" s="1"/>
      <c r="AA48" s="1"/>
      <c r="AB48" s="1"/>
      <c r="AC48" s="1"/>
      <c r="AD48" s="1"/>
      <c r="AE48" s="1"/>
      <c r="AF48" s="1"/>
      <c r="AG48" s="1"/>
    </row>
    <row r="49" spans="1:33" ht="20.100000000000001" customHeight="1" x14ac:dyDescent="0.3">
      <c r="A49" s="1"/>
      <c r="B49" s="257"/>
      <c r="C49" s="251"/>
      <c r="D49" s="252"/>
      <c r="E49" s="263"/>
      <c r="F49" s="270"/>
      <c r="G49" s="271"/>
      <c r="H49" s="257"/>
      <c r="I49" s="251"/>
      <c r="J49" s="252"/>
      <c r="K49" s="263"/>
      <c r="L49" s="270"/>
      <c r="M49" s="271"/>
      <c r="N49" s="286"/>
      <c r="O49" s="287"/>
      <c r="P49" s="288"/>
      <c r="Q49" s="289" t="str">
        <f>IFERROR(VLOOKUP(O49,BORCALACAK!$B$5:$AD$54,14,0),"")</f>
        <v/>
      </c>
      <c r="R49" s="294"/>
      <c r="S49" s="295"/>
      <c r="T49" s="296"/>
      <c r="U49" s="297" t="str">
        <f>IFERROR(VLOOKUP(S49,BORCALACAK!$B$61:$AD$110,14,0),"")</f>
        <v/>
      </c>
      <c r="V49" s="1"/>
      <c r="W49" s="1"/>
      <c r="X49" s="1"/>
      <c r="Y49" s="1"/>
      <c r="Z49" s="1"/>
      <c r="AA49" s="1"/>
      <c r="AB49" s="1"/>
      <c r="AC49" s="1"/>
      <c r="AD49" s="1"/>
      <c r="AE49" s="1"/>
      <c r="AF49" s="1"/>
      <c r="AG49" s="1"/>
    </row>
    <row r="50" spans="1:33" ht="20.100000000000001" customHeight="1" x14ac:dyDescent="0.3">
      <c r="A50" s="1"/>
      <c r="B50" s="253"/>
      <c r="C50" s="246"/>
      <c r="D50" s="247"/>
      <c r="E50" s="260"/>
      <c r="F50" s="267"/>
      <c r="G50" s="268"/>
      <c r="H50" s="253"/>
      <c r="I50" s="246"/>
      <c r="J50" s="247"/>
      <c r="K50" s="260"/>
      <c r="L50" s="267"/>
      <c r="M50" s="268"/>
      <c r="N50" s="283"/>
      <c r="O50" s="284"/>
      <c r="P50" s="285"/>
      <c r="Q50" s="241" t="str">
        <f>IFERROR(VLOOKUP(O50,BORCALACAK!$B$5:$AD$54,14,0),"")</f>
        <v/>
      </c>
      <c r="R50" s="290"/>
      <c r="S50" s="291"/>
      <c r="T50" s="292"/>
      <c r="U50" s="293" t="str">
        <f>IFERROR(VLOOKUP(S50,BORCALACAK!$B$61:$AD$110,14,0),"")</f>
        <v/>
      </c>
      <c r="V50" s="1"/>
      <c r="W50" s="1"/>
      <c r="X50" s="1"/>
      <c r="Y50" s="1"/>
      <c r="Z50" s="1"/>
      <c r="AA50" s="1"/>
      <c r="AB50" s="1"/>
      <c r="AC50" s="1"/>
      <c r="AD50" s="1"/>
      <c r="AE50" s="1"/>
      <c r="AF50" s="1"/>
      <c r="AG50" s="1"/>
    </row>
    <row r="51" spans="1:33" ht="20.100000000000001" customHeight="1" x14ac:dyDescent="0.3">
      <c r="A51" s="1"/>
      <c r="B51" s="257"/>
      <c r="C51" s="251"/>
      <c r="D51" s="252"/>
      <c r="E51" s="263"/>
      <c r="F51" s="270"/>
      <c r="G51" s="271"/>
      <c r="H51" s="257"/>
      <c r="I51" s="251"/>
      <c r="J51" s="252"/>
      <c r="K51" s="263"/>
      <c r="L51" s="270"/>
      <c r="M51" s="271"/>
      <c r="N51" s="286"/>
      <c r="O51" s="287"/>
      <c r="P51" s="288"/>
      <c r="Q51" s="289" t="str">
        <f>IFERROR(VLOOKUP(O51,BORCALACAK!$B$5:$AD$54,14,0),"")</f>
        <v/>
      </c>
      <c r="R51" s="294"/>
      <c r="S51" s="295"/>
      <c r="T51" s="296"/>
      <c r="U51" s="297" t="str">
        <f>IFERROR(VLOOKUP(S51,BORCALACAK!$B$61:$AD$110,14,0),"")</f>
        <v/>
      </c>
      <c r="V51" s="1"/>
      <c r="W51" s="1"/>
      <c r="X51" s="1"/>
      <c r="Y51" s="1"/>
      <c r="Z51" s="1"/>
      <c r="AA51" s="1"/>
      <c r="AB51" s="1"/>
      <c r="AC51" s="1"/>
      <c r="AD51" s="1"/>
      <c r="AE51" s="1"/>
      <c r="AF51" s="1"/>
      <c r="AG51" s="1"/>
    </row>
    <row r="52" spans="1:33" ht="20.100000000000001" customHeight="1" x14ac:dyDescent="0.3">
      <c r="A52" s="1"/>
      <c r="B52" s="253"/>
      <c r="C52" s="246"/>
      <c r="D52" s="247"/>
      <c r="E52" s="260"/>
      <c r="F52" s="267"/>
      <c r="G52" s="268"/>
      <c r="H52" s="253"/>
      <c r="I52" s="246"/>
      <c r="J52" s="247"/>
      <c r="K52" s="260"/>
      <c r="L52" s="267"/>
      <c r="M52" s="268"/>
      <c r="N52" s="283"/>
      <c r="O52" s="284"/>
      <c r="P52" s="285"/>
      <c r="Q52" s="241" t="str">
        <f>IFERROR(VLOOKUP(O52,BORCALACAK!$B$5:$AD$54,14,0),"")</f>
        <v/>
      </c>
      <c r="R52" s="290"/>
      <c r="S52" s="291"/>
      <c r="T52" s="292"/>
      <c r="U52" s="293" t="str">
        <f>IFERROR(VLOOKUP(S52,BORCALACAK!$B$61:$AD$110,14,0),"")</f>
        <v/>
      </c>
      <c r="V52" s="1"/>
      <c r="W52" s="1"/>
      <c r="X52" s="1"/>
      <c r="Y52" s="1"/>
      <c r="Z52" s="1"/>
      <c r="AA52" s="1"/>
      <c r="AB52" s="1"/>
      <c r="AC52" s="1"/>
      <c r="AD52" s="1"/>
      <c r="AE52" s="1"/>
      <c r="AF52" s="1"/>
      <c r="AG52" s="1"/>
    </row>
    <row r="53" spans="1:33" ht="20.100000000000001" customHeight="1" x14ac:dyDescent="0.3">
      <c r="A53" s="1"/>
      <c r="B53" s="257"/>
      <c r="C53" s="251"/>
      <c r="D53" s="252"/>
      <c r="E53" s="263"/>
      <c r="F53" s="270"/>
      <c r="G53" s="271"/>
      <c r="H53" s="257"/>
      <c r="I53" s="251"/>
      <c r="J53" s="252"/>
      <c r="K53" s="263"/>
      <c r="L53" s="270"/>
      <c r="M53" s="271"/>
      <c r="N53" s="286"/>
      <c r="O53" s="287"/>
      <c r="P53" s="288"/>
      <c r="Q53" s="289" t="str">
        <f>IFERROR(VLOOKUP(O53,BORCALACAK!$B$5:$AD$54,14,0),"")</f>
        <v/>
      </c>
      <c r="R53" s="294"/>
      <c r="S53" s="295"/>
      <c r="T53" s="296"/>
      <c r="U53" s="297" t="str">
        <f>IFERROR(VLOOKUP(S53,BORCALACAK!$B$61:$AD$110,14,0),"")</f>
        <v/>
      </c>
      <c r="V53" s="1"/>
      <c r="W53" s="1"/>
      <c r="X53" s="1"/>
      <c r="Y53" s="1"/>
      <c r="Z53" s="1"/>
      <c r="AA53" s="1"/>
      <c r="AB53" s="1"/>
      <c r="AC53" s="1"/>
      <c r="AD53" s="1"/>
      <c r="AE53" s="1"/>
      <c r="AF53" s="1"/>
      <c r="AG53" s="1"/>
    </row>
    <row r="54" spans="1:33" ht="20.100000000000001" customHeight="1" x14ac:dyDescent="0.3">
      <c r="A54" s="1"/>
      <c r="B54" s="253"/>
      <c r="C54" s="246"/>
      <c r="D54" s="247"/>
      <c r="E54" s="260"/>
      <c r="F54" s="267"/>
      <c r="G54" s="268"/>
      <c r="H54" s="253"/>
      <c r="I54" s="246"/>
      <c r="J54" s="247"/>
      <c r="K54" s="260"/>
      <c r="L54" s="267"/>
      <c r="M54" s="268"/>
      <c r="N54" s="283"/>
      <c r="O54" s="284"/>
      <c r="P54" s="285"/>
      <c r="Q54" s="241" t="str">
        <f>IFERROR(VLOOKUP(O54,BORCALACAK!$B$5:$AD$54,14,0),"")</f>
        <v/>
      </c>
      <c r="R54" s="290"/>
      <c r="S54" s="291"/>
      <c r="T54" s="292"/>
      <c r="U54" s="293" t="str">
        <f>IFERROR(VLOOKUP(S54,BORCALACAK!$B$61:$AD$110,14,0),"")</f>
        <v/>
      </c>
      <c r="V54" s="1"/>
      <c r="W54" s="1"/>
      <c r="X54" s="1"/>
      <c r="Y54" s="1"/>
      <c r="Z54" s="1"/>
      <c r="AA54" s="1"/>
      <c r="AB54" s="1"/>
      <c r="AC54" s="1"/>
      <c r="AD54" s="1"/>
      <c r="AE54" s="1"/>
      <c r="AF54" s="1"/>
      <c r="AG54" s="1"/>
    </row>
    <row r="55" spans="1:33" ht="20.100000000000001" customHeight="1" x14ac:dyDescent="0.3">
      <c r="A55" s="1"/>
      <c r="B55" s="257"/>
      <c r="C55" s="251"/>
      <c r="D55" s="252"/>
      <c r="E55" s="263"/>
      <c r="F55" s="270"/>
      <c r="G55" s="271"/>
      <c r="H55" s="257"/>
      <c r="I55" s="251"/>
      <c r="J55" s="252"/>
      <c r="K55" s="263"/>
      <c r="L55" s="270"/>
      <c r="M55" s="271"/>
      <c r="N55" s="286"/>
      <c r="O55" s="287"/>
      <c r="P55" s="288"/>
      <c r="Q55" s="289" t="str">
        <f>IFERROR(VLOOKUP(O55,BORCALACAK!$B$5:$AD$54,14,0),"")</f>
        <v/>
      </c>
      <c r="R55" s="294"/>
      <c r="S55" s="295"/>
      <c r="T55" s="296"/>
      <c r="U55" s="297" t="str">
        <f>IFERROR(VLOOKUP(S55,BORCALACAK!$B$61:$AD$110,14,0),"")</f>
        <v/>
      </c>
      <c r="V55" s="1"/>
      <c r="W55" s="1"/>
      <c r="X55" s="1"/>
      <c r="Y55" s="1"/>
      <c r="Z55" s="1"/>
      <c r="AA55" s="1"/>
      <c r="AB55" s="1"/>
      <c r="AC55" s="1"/>
      <c r="AD55" s="1"/>
      <c r="AE55" s="1"/>
      <c r="AF55" s="1"/>
      <c r="AG55" s="1"/>
    </row>
    <row r="56" spans="1:33" ht="20.100000000000001" customHeight="1" x14ac:dyDescent="0.3">
      <c r="A56" s="1"/>
      <c r="B56" s="253"/>
      <c r="C56" s="246"/>
      <c r="D56" s="247"/>
      <c r="E56" s="260"/>
      <c r="F56" s="267"/>
      <c r="G56" s="268"/>
      <c r="H56" s="253"/>
      <c r="I56" s="246"/>
      <c r="J56" s="247"/>
      <c r="K56" s="260"/>
      <c r="L56" s="267"/>
      <c r="M56" s="268"/>
      <c r="N56" s="283"/>
      <c r="O56" s="284"/>
      <c r="P56" s="285"/>
      <c r="Q56" s="241" t="str">
        <f>IFERROR(VLOOKUP(O56,BORCALACAK!$B$5:$AD$54,14,0),"")</f>
        <v/>
      </c>
      <c r="R56" s="290"/>
      <c r="S56" s="291"/>
      <c r="T56" s="292"/>
      <c r="U56" s="293" t="str">
        <f>IFERROR(VLOOKUP(S56,BORCALACAK!$B$61:$AD$110,14,0),"")</f>
        <v/>
      </c>
      <c r="V56" s="1"/>
      <c r="W56" s="1"/>
      <c r="X56" s="1"/>
      <c r="Y56" s="1"/>
      <c r="Z56" s="1"/>
      <c r="AA56" s="1"/>
      <c r="AB56" s="1"/>
      <c r="AC56" s="1"/>
      <c r="AD56" s="1"/>
      <c r="AE56" s="1"/>
      <c r="AF56" s="1"/>
      <c r="AG56" s="1"/>
    </row>
    <row r="57" spans="1:33" ht="20.100000000000001" customHeight="1" x14ac:dyDescent="0.3">
      <c r="A57" s="1"/>
      <c r="B57" s="257"/>
      <c r="C57" s="251"/>
      <c r="D57" s="252"/>
      <c r="E57" s="263"/>
      <c r="F57" s="270"/>
      <c r="G57" s="271"/>
      <c r="H57" s="257"/>
      <c r="I57" s="251"/>
      <c r="J57" s="252"/>
      <c r="K57" s="263"/>
      <c r="L57" s="270"/>
      <c r="M57" s="271"/>
      <c r="N57" s="286"/>
      <c r="O57" s="287"/>
      <c r="P57" s="288"/>
      <c r="Q57" s="289" t="str">
        <f>IFERROR(VLOOKUP(O57,BORCALACAK!$B$5:$AD$54,14,0),"")</f>
        <v/>
      </c>
      <c r="R57" s="294"/>
      <c r="S57" s="295"/>
      <c r="T57" s="296"/>
      <c r="U57" s="297" t="str">
        <f>IFERROR(VLOOKUP(S57,BORCALACAK!$B$61:$AD$110,14,0),"")</f>
        <v/>
      </c>
      <c r="V57" s="1"/>
      <c r="W57" s="1"/>
      <c r="X57" s="1"/>
      <c r="Y57" s="1"/>
      <c r="Z57" s="1"/>
      <c r="AA57" s="1"/>
      <c r="AB57" s="1"/>
      <c r="AC57" s="1"/>
      <c r="AD57" s="1"/>
      <c r="AE57" s="1"/>
      <c r="AF57" s="1"/>
      <c r="AG57" s="1"/>
    </row>
    <row r="58" spans="1:33" ht="20.100000000000001" customHeight="1" x14ac:dyDescent="0.3">
      <c r="A58" s="1"/>
      <c r="B58" s="253"/>
      <c r="C58" s="246"/>
      <c r="D58" s="247"/>
      <c r="E58" s="260"/>
      <c r="F58" s="267"/>
      <c r="G58" s="268"/>
      <c r="H58" s="253"/>
      <c r="I58" s="246"/>
      <c r="J58" s="247"/>
      <c r="K58" s="260"/>
      <c r="L58" s="267"/>
      <c r="M58" s="268"/>
      <c r="N58" s="283"/>
      <c r="O58" s="284"/>
      <c r="P58" s="285"/>
      <c r="Q58" s="241" t="str">
        <f>IFERROR(VLOOKUP(O58,BORCALACAK!$B$5:$AD$54,14,0),"")</f>
        <v/>
      </c>
      <c r="R58" s="290"/>
      <c r="S58" s="291"/>
      <c r="T58" s="292"/>
      <c r="U58" s="293" t="str">
        <f>IFERROR(VLOOKUP(S58,BORCALACAK!$B$61:$AD$110,14,0),"")</f>
        <v/>
      </c>
      <c r="V58" s="1"/>
      <c r="W58" s="1"/>
      <c r="X58" s="1"/>
      <c r="Y58" s="1"/>
      <c r="Z58" s="1"/>
      <c r="AA58" s="1"/>
      <c r="AB58" s="1"/>
      <c r="AC58" s="1"/>
      <c r="AD58" s="1"/>
      <c r="AE58" s="1"/>
      <c r="AF58" s="1"/>
      <c r="AG58" s="1"/>
    </row>
    <row r="59" spans="1:33" ht="20.100000000000001" customHeight="1" x14ac:dyDescent="0.3">
      <c r="A59" s="1"/>
      <c r="B59" s="257"/>
      <c r="C59" s="251"/>
      <c r="D59" s="252"/>
      <c r="E59" s="263"/>
      <c r="F59" s="270"/>
      <c r="G59" s="271"/>
      <c r="H59" s="257"/>
      <c r="I59" s="251"/>
      <c r="J59" s="252"/>
      <c r="K59" s="263"/>
      <c r="L59" s="270"/>
      <c r="M59" s="271"/>
      <c r="N59" s="286"/>
      <c r="O59" s="287"/>
      <c r="P59" s="288"/>
      <c r="Q59" s="289" t="str">
        <f>IFERROR(VLOOKUP(O59,BORCALACAK!$B$5:$AD$54,14,0),"")</f>
        <v/>
      </c>
      <c r="R59" s="294"/>
      <c r="S59" s="295"/>
      <c r="T59" s="296"/>
      <c r="U59" s="297" t="str">
        <f>IFERROR(VLOOKUP(S59,BORCALACAK!$B$61:$AD$110,14,0),"")</f>
        <v/>
      </c>
      <c r="V59" s="1"/>
      <c r="W59" s="1"/>
      <c r="X59" s="1"/>
      <c r="Y59" s="1"/>
      <c r="Z59" s="1"/>
      <c r="AA59" s="1"/>
      <c r="AB59" s="1"/>
      <c r="AC59" s="1"/>
      <c r="AD59" s="1"/>
      <c r="AE59" s="1"/>
      <c r="AF59" s="1"/>
      <c r="AG59" s="1"/>
    </row>
    <row r="60" spans="1:33" ht="20.100000000000001" customHeight="1" x14ac:dyDescent="0.3">
      <c r="A60" s="1"/>
      <c r="B60" s="253"/>
      <c r="C60" s="246"/>
      <c r="D60" s="247"/>
      <c r="E60" s="260"/>
      <c r="F60" s="267"/>
      <c r="G60" s="268"/>
      <c r="H60" s="253"/>
      <c r="I60" s="246"/>
      <c r="J60" s="247"/>
      <c r="K60" s="260"/>
      <c r="L60" s="267"/>
      <c r="M60" s="268"/>
      <c r="N60" s="283"/>
      <c r="O60" s="284"/>
      <c r="P60" s="285"/>
      <c r="Q60" s="241" t="str">
        <f>IFERROR(VLOOKUP(O60,BORCALACAK!$B$5:$AD$54,14,0),"")</f>
        <v/>
      </c>
      <c r="R60" s="290"/>
      <c r="S60" s="291"/>
      <c r="T60" s="292"/>
      <c r="U60" s="293" t="str">
        <f>IFERROR(VLOOKUP(S60,BORCALACAK!$B$61:$AD$110,14,0),"")</f>
        <v/>
      </c>
      <c r="V60" s="1"/>
      <c r="W60" s="1"/>
      <c r="X60" s="1"/>
      <c r="Y60" s="1"/>
      <c r="Z60" s="1"/>
      <c r="AA60" s="1"/>
      <c r="AB60" s="1"/>
      <c r="AC60" s="1"/>
      <c r="AD60" s="1"/>
      <c r="AE60" s="1"/>
      <c r="AF60" s="1"/>
      <c r="AG60" s="1"/>
    </row>
    <row r="61" spans="1:33" ht="20.100000000000001" customHeight="1" x14ac:dyDescent="0.3">
      <c r="A61" s="1"/>
      <c r="B61" s="257"/>
      <c r="C61" s="251"/>
      <c r="D61" s="252"/>
      <c r="E61" s="263"/>
      <c r="F61" s="270"/>
      <c r="G61" s="271"/>
      <c r="H61" s="257"/>
      <c r="I61" s="251"/>
      <c r="J61" s="252"/>
      <c r="K61" s="263"/>
      <c r="L61" s="270"/>
      <c r="M61" s="271"/>
      <c r="N61" s="286"/>
      <c r="O61" s="287"/>
      <c r="P61" s="288"/>
      <c r="Q61" s="289" t="str">
        <f>IFERROR(VLOOKUP(O61,BORCALACAK!$B$5:$AD$54,14,0),"")</f>
        <v/>
      </c>
      <c r="R61" s="294"/>
      <c r="S61" s="295"/>
      <c r="T61" s="296"/>
      <c r="U61" s="297" t="str">
        <f>IFERROR(VLOOKUP(S61,BORCALACAK!$B$61:$AD$110,14,0),"")</f>
        <v/>
      </c>
      <c r="V61" s="1"/>
      <c r="W61" s="1"/>
      <c r="X61" s="1"/>
      <c r="Y61" s="1"/>
      <c r="Z61" s="1"/>
      <c r="AA61" s="1"/>
      <c r="AB61" s="1"/>
      <c r="AC61" s="1"/>
      <c r="AD61" s="1"/>
      <c r="AE61" s="1"/>
      <c r="AF61" s="1"/>
      <c r="AG61" s="1"/>
    </row>
    <row r="62" spans="1:33" ht="20.100000000000001" customHeight="1" x14ac:dyDescent="0.3">
      <c r="A62" s="1"/>
      <c r="B62" s="253"/>
      <c r="C62" s="246"/>
      <c r="D62" s="247"/>
      <c r="E62" s="260"/>
      <c r="F62" s="267"/>
      <c r="G62" s="268"/>
      <c r="H62" s="253"/>
      <c r="I62" s="246"/>
      <c r="J62" s="247"/>
      <c r="K62" s="260"/>
      <c r="L62" s="267"/>
      <c r="M62" s="268"/>
      <c r="N62" s="283"/>
      <c r="O62" s="284"/>
      <c r="P62" s="285"/>
      <c r="Q62" s="241" t="str">
        <f>IFERROR(VLOOKUP(O62,BORCALACAK!$B$5:$AD$54,14,0),"")</f>
        <v/>
      </c>
      <c r="R62" s="290"/>
      <c r="S62" s="291"/>
      <c r="T62" s="292"/>
      <c r="U62" s="293" t="str">
        <f>IFERROR(VLOOKUP(S62,BORCALACAK!$B$61:$AD$110,14,0),"")</f>
        <v/>
      </c>
      <c r="V62" s="1"/>
      <c r="W62" s="1"/>
      <c r="X62" s="1"/>
      <c r="Y62" s="1"/>
      <c r="Z62" s="1"/>
      <c r="AA62" s="1"/>
      <c r="AB62" s="1"/>
      <c r="AC62" s="1"/>
      <c r="AD62" s="1"/>
      <c r="AE62" s="1"/>
      <c r="AF62" s="1"/>
      <c r="AG62" s="1"/>
    </row>
    <row r="63" spans="1:33" ht="20.100000000000001" customHeight="1" x14ac:dyDescent="0.3">
      <c r="A63" s="1"/>
      <c r="B63" s="257"/>
      <c r="C63" s="251"/>
      <c r="D63" s="252"/>
      <c r="E63" s="263"/>
      <c r="F63" s="270"/>
      <c r="G63" s="271"/>
      <c r="H63" s="257"/>
      <c r="I63" s="251"/>
      <c r="J63" s="252"/>
      <c r="K63" s="263"/>
      <c r="L63" s="270"/>
      <c r="M63" s="271"/>
      <c r="N63" s="286"/>
      <c r="O63" s="287"/>
      <c r="P63" s="288"/>
      <c r="Q63" s="289" t="str">
        <f>IFERROR(VLOOKUP(O63,BORCALACAK!$B$5:$AD$54,14,0),"")</f>
        <v/>
      </c>
      <c r="R63" s="294"/>
      <c r="S63" s="295"/>
      <c r="T63" s="296"/>
      <c r="U63" s="297" t="str">
        <f>IFERROR(VLOOKUP(S63,BORCALACAK!$B$61:$AD$110,14,0),"")</f>
        <v/>
      </c>
      <c r="V63" s="1"/>
      <c r="W63" s="1"/>
      <c r="X63" s="1"/>
      <c r="Y63" s="1"/>
      <c r="Z63" s="1"/>
      <c r="AA63" s="1"/>
      <c r="AB63" s="1"/>
      <c r="AC63" s="1"/>
      <c r="AD63" s="1"/>
      <c r="AE63" s="1"/>
      <c r="AF63" s="1"/>
      <c r="AG63" s="1"/>
    </row>
    <row r="64" spans="1:33" ht="20.100000000000001" customHeight="1" x14ac:dyDescent="0.3">
      <c r="A64" s="1"/>
      <c r="B64" s="253"/>
      <c r="C64" s="246"/>
      <c r="D64" s="247"/>
      <c r="E64" s="260"/>
      <c r="F64" s="267"/>
      <c r="G64" s="268"/>
      <c r="H64" s="253"/>
      <c r="I64" s="246"/>
      <c r="J64" s="247"/>
      <c r="K64" s="260"/>
      <c r="L64" s="267"/>
      <c r="M64" s="268"/>
      <c r="N64" s="283"/>
      <c r="O64" s="284"/>
      <c r="P64" s="285"/>
      <c r="Q64" s="241" t="str">
        <f>IFERROR(VLOOKUP(O64,BORCALACAK!$B$5:$AD$54,14,0),"")</f>
        <v/>
      </c>
      <c r="R64" s="290"/>
      <c r="S64" s="291"/>
      <c r="T64" s="292"/>
      <c r="U64" s="293" t="str">
        <f>IFERROR(VLOOKUP(S64,BORCALACAK!$B$61:$AD$110,14,0),"")</f>
        <v/>
      </c>
      <c r="V64" s="1"/>
      <c r="W64" s="1"/>
      <c r="X64" s="1"/>
      <c r="Y64" s="1"/>
      <c r="Z64" s="1"/>
      <c r="AA64" s="1"/>
      <c r="AB64" s="1"/>
      <c r="AC64" s="1"/>
      <c r="AD64" s="1"/>
      <c r="AE64" s="1"/>
      <c r="AF64" s="1"/>
      <c r="AG64" s="1"/>
    </row>
    <row r="65" spans="1:33" ht="20.100000000000001" customHeight="1" x14ac:dyDescent="0.3">
      <c r="A65" s="1"/>
      <c r="B65" s="257"/>
      <c r="C65" s="251"/>
      <c r="D65" s="252"/>
      <c r="E65" s="263"/>
      <c r="F65" s="270"/>
      <c r="G65" s="271"/>
      <c r="H65" s="257"/>
      <c r="I65" s="251"/>
      <c r="J65" s="252"/>
      <c r="K65" s="263"/>
      <c r="L65" s="270"/>
      <c r="M65" s="271"/>
      <c r="N65" s="286"/>
      <c r="O65" s="287"/>
      <c r="P65" s="288"/>
      <c r="Q65" s="289" t="str">
        <f>IFERROR(VLOOKUP(O65,BORCALACAK!$B$5:$AD$54,14,0),"")</f>
        <v/>
      </c>
      <c r="R65" s="294"/>
      <c r="S65" s="295"/>
      <c r="T65" s="296"/>
      <c r="U65" s="297" t="str">
        <f>IFERROR(VLOOKUP(S65,BORCALACAK!$B$61:$AD$110,14,0),"")</f>
        <v/>
      </c>
      <c r="V65" s="1"/>
      <c r="W65" s="1"/>
      <c r="X65" s="1"/>
      <c r="Y65" s="1"/>
      <c r="Z65" s="1"/>
      <c r="AA65" s="1"/>
      <c r="AB65" s="1"/>
      <c r="AC65" s="1"/>
      <c r="AD65" s="1"/>
      <c r="AE65" s="1"/>
      <c r="AF65" s="1"/>
      <c r="AG65" s="1"/>
    </row>
    <row r="66" spans="1:33" ht="20.100000000000001" customHeight="1" x14ac:dyDescent="0.3">
      <c r="A66" s="1"/>
      <c r="B66" s="253"/>
      <c r="C66" s="246"/>
      <c r="D66" s="247"/>
      <c r="E66" s="260"/>
      <c r="F66" s="267"/>
      <c r="G66" s="268"/>
      <c r="H66" s="253"/>
      <c r="I66" s="246"/>
      <c r="J66" s="247"/>
      <c r="K66" s="260"/>
      <c r="L66" s="267"/>
      <c r="M66" s="268"/>
      <c r="N66" s="283"/>
      <c r="O66" s="284"/>
      <c r="P66" s="285"/>
      <c r="Q66" s="241" t="str">
        <f>IFERROR(VLOOKUP(O66,BORCALACAK!$B$5:$AD$54,14,0),"")</f>
        <v/>
      </c>
      <c r="R66" s="290"/>
      <c r="S66" s="291"/>
      <c r="T66" s="292"/>
      <c r="U66" s="293" t="str">
        <f>IFERROR(VLOOKUP(S66,BORCALACAK!$B$61:$AD$110,14,0),"")</f>
        <v/>
      </c>
      <c r="V66" s="1"/>
      <c r="W66" s="1"/>
      <c r="X66" s="1"/>
      <c r="Y66" s="1"/>
      <c r="Z66" s="1"/>
      <c r="AA66" s="1"/>
      <c r="AB66" s="1"/>
      <c r="AC66" s="1"/>
      <c r="AD66" s="1"/>
      <c r="AE66" s="1"/>
      <c r="AF66" s="1"/>
      <c r="AG66" s="1"/>
    </row>
    <row r="67" spans="1:33" ht="20.100000000000001" customHeight="1" x14ac:dyDescent="0.3">
      <c r="A67" s="1"/>
      <c r="B67" s="257"/>
      <c r="C67" s="251"/>
      <c r="D67" s="252"/>
      <c r="E67" s="263"/>
      <c r="F67" s="270"/>
      <c r="G67" s="271"/>
      <c r="H67" s="257"/>
      <c r="I67" s="251"/>
      <c r="J67" s="252"/>
      <c r="K67" s="263"/>
      <c r="L67" s="270"/>
      <c r="M67" s="271"/>
      <c r="N67" s="286"/>
      <c r="O67" s="287"/>
      <c r="P67" s="288"/>
      <c r="Q67" s="289" t="str">
        <f>IFERROR(VLOOKUP(O67,BORCALACAK!$B$5:$AD$54,14,0),"")</f>
        <v/>
      </c>
      <c r="R67" s="294"/>
      <c r="S67" s="295"/>
      <c r="T67" s="296"/>
      <c r="U67" s="297" t="str">
        <f>IFERROR(VLOOKUP(S67,BORCALACAK!$B$61:$AD$110,14,0),"")</f>
        <v/>
      </c>
      <c r="V67" s="1"/>
      <c r="W67" s="1"/>
      <c r="X67" s="1"/>
      <c r="Y67" s="1"/>
      <c r="Z67" s="1"/>
      <c r="AA67" s="1"/>
      <c r="AB67" s="1"/>
      <c r="AC67" s="1"/>
      <c r="AD67" s="1"/>
      <c r="AE67" s="1"/>
      <c r="AF67" s="1"/>
      <c r="AG67" s="1"/>
    </row>
    <row r="68" spans="1:33" ht="20.100000000000001" customHeight="1" x14ac:dyDescent="0.3">
      <c r="A68" s="1"/>
      <c r="B68" s="253"/>
      <c r="C68" s="246"/>
      <c r="D68" s="247"/>
      <c r="E68" s="260"/>
      <c r="F68" s="267"/>
      <c r="G68" s="268"/>
      <c r="H68" s="253"/>
      <c r="I68" s="246"/>
      <c r="J68" s="247"/>
      <c r="K68" s="260"/>
      <c r="L68" s="267"/>
      <c r="M68" s="268"/>
      <c r="N68" s="283"/>
      <c r="O68" s="284"/>
      <c r="P68" s="285"/>
      <c r="Q68" s="241" t="str">
        <f>IFERROR(VLOOKUP(O68,BORCALACAK!$B$5:$AD$54,14,0),"")</f>
        <v/>
      </c>
      <c r="R68" s="290"/>
      <c r="S68" s="291"/>
      <c r="T68" s="292"/>
      <c r="U68" s="293" t="str">
        <f>IFERROR(VLOOKUP(S68,BORCALACAK!$B$61:$AD$110,14,0),"")</f>
        <v/>
      </c>
      <c r="V68" s="1"/>
      <c r="W68" s="1"/>
      <c r="X68" s="1"/>
      <c r="Y68" s="1"/>
      <c r="Z68" s="1"/>
      <c r="AA68" s="1"/>
      <c r="AB68" s="1"/>
      <c r="AC68" s="1"/>
      <c r="AD68" s="1"/>
      <c r="AE68" s="1"/>
      <c r="AF68" s="1"/>
      <c r="AG68" s="1"/>
    </row>
    <row r="69" spans="1:33" ht="20.100000000000001" customHeight="1" x14ac:dyDescent="0.3">
      <c r="A69" s="1"/>
      <c r="B69" s="257"/>
      <c r="C69" s="251"/>
      <c r="D69" s="252"/>
      <c r="E69" s="263"/>
      <c r="F69" s="270"/>
      <c r="G69" s="271"/>
      <c r="H69" s="257"/>
      <c r="I69" s="251"/>
      <c r="J69" s="252"/>
      <c r="K69" s="263"/>
      <c r="L69" s="270"/>
      <c r="M69" s="271"/>
      <c r="N69" s="286"/>
      <c r="O69" s="287"/>
      <c r="P69" s="288"/>
      <c r="Q69" s="289" t="str">
        <f>IFERROR(VLOOKUP(O69,BORCALACAK!$B$5:$AD$54,14,0),"")</f>
        <v/>
      </c>
      <c r="R69" s="294"/>
      <c r="S69" s="295"/>
      <c r="T69" s="296"/>
      <c r="U69" s="297" t="str">
        <f>IFERROR(VLOOKUP(S69,BORCALACAK!$B$61:$AD$110,14,0),"")</f>
        <v/>
      </c>
      <c r="V69" s="1"/>
      <c r="W69" s="1"/>
      <c r="X69" s="1"/>
      <c r="Y69" s="1"/>
      <c r="Z69" s="1"/>
      <c r="AA69" s="1"/>
      <c r="AB69" s="1"/>
      <c r="AC69" s="1"/>
      <c r="AD69" s="1"/>
      <c r="AE69" s="1"/>
      <c r="AF69" s="1"/>
      <c r="AG69" s="1"/>
    </row>
    <row r="70" spans="1:33" ht="20.100000000000001" customHeight="1" x14ac:dyDescent="0.3">
      <c r="A70" s="1"/>
      <c r="B70" s="253"/>
      <c r="C70" s="246"/>
      <c r="D70" s="247"/>
      <c r="E70" s="260"/>
      <c r="F70" s="267"/>
      <c r="G70" s="268"/>
      <c r="H70" s="253"/>
      <c r="I70" s="246"/>
      <c r="J70" s="247"/>
      <c r="K70" s="260"/>
      <c r="L70" s="267"/>
      <c r="M70" s="268"/>
      <c r="N70" s="283"/>
      <c r="O70" s="284"/>
      <c r="P70" s="285"/>
      <c r="Q70" s="241" t="str">
        <f>IFERROR(VLOOKUP(O70,BORCALACAK!$B$5:$AD$54,14,0),"")</f>
        <v/>
      </c>
      <c r="R70" s="290"/>
      <c r="S70" s="291"/>
      <c r="T70" s="292"/>
      <c r="U70" s="293" t="str">
        <f>IFERROR(VLOOKUP(S70,BORCALACAK!$B$61:$AD$110,14,0),"")</f>
        <v/>
      </c>
      <c r="V70" s="1"/>
      <c r="W70" s="1"/>
      <c r="X70" s="1"/>
      <c r="Y70" s="1"/>
      <c r="Z70" s="1"/>
      <c r="AA70" s="1"/>
      <c r="AB70" s="1"/>
      <c r="AC70" s="1"/>
      <c r="AD70" s="1"/>
      <c r="AE70" s="1"/>
      <c r="AF70" s="1"/>
      <c r="AG70" s="1"/>
    </row>
    <row r="71" spans="1:33" ht="20.100000000000001" customHeight="1" x14ac:dyDescent="0.3">
      <c r="A71" s="1"/>
      <c r="B71" s="257"/>
      <c r="C71" s="251"/>
      <c r="D71" s="252"/>
      <c r="E71" s="263"/>
      <c r="F71" s="270"/>
      <c r="G71" s="271"/>
      <c r="H71" s="257"/>
      <c r="I71" s="251"/>
      <c r="J71" s="252"/>
      <c r="K71" s="263"/>
      <c r="L71" s="270"/>
      <c r="M71" s="271"/>
      <c r="N71" s="286"/>
      <c r="O71" s="287"/>
      <c r="P71" s="288"/>
      <c r="Q71" s="289" t="str">
        <f>IFERROR(VLOOKUP(O71,BORCALACAK!$B$5:$AD$54,14,0),"")</f>
        <v/>
      </c>
      <c r="R71" s="294"/>
      <c r="S71" s="295"/>
      <c r="T71" s="296"/>
      <c r="U71" s="297" t="str">
        <f>IFERROR(VLOOKUP(S71,BORCALACAK!$B$61:$AD$110,14,0),"")</f>
        <v/>
      </c>
      <c r="V71" s="1"/>
      <c r="W71" s="1"/>
      <c r="X71" s="1"/>
      <c r="Y71" s="1"/>
      <c r="Z71" s="1"/>
      <c r="AA71" s="1"/>
      <c r="AB71" s="1"/>
      <c r="AC71" s="1"/>
      <c r="AD71" s="1"/>
      <c r="AE71" s="1"/>
      <c r="AF71" s="1"/>
      <c r="AG71" s="1"/>
    </row>
    <row r="72" spans="1:33" ht="20.100000000000001" customHeight="1" x14ac:dyDescent="0.3">
      <c r="A72" s="1"/>
      <c r="B72" s="253"/>
      <c r="C72" s="246"/>
      <c r="D72" s="247"/>
      <c r="E72" s="260"/>
      <c r="F72" s="267"/>
      <c r="G72" s="268"/>
      <c r="H72" s="253"/>
      <c r="I72" s="246"/>
      <c r="J72" s="247"/>
      <c r="K72" s="260"/>
      <c r="L72" s="267"/>
      <c r="M72" s="268"/>
      <c r="N72" s="283"/>
      <c r="O72" s="284"/>
      <c r="P72" s="285"/>
      <c r="Q72" s="241" t="str">
        <f>IFERROR(VLOOKUP(O72,BORCALACAK!$B$5:$AD$54,14,0),"")</f>
        <v/>
      </c>
      <c r="R72" s="290"/>
      <c r="S72" s="291"/>
      <c r="T72" s="292"/>
      <c r="U72" s="293" t="str">
        <f>IFERROR(VLOOKUP(S72,BORCALACAK!$B$61:$AD$110,14,0),"")</f>
        <v/>
      </c>
      <c r="V72" s="1"/>
      <c r="W72" s="1"/>
      <c r="X72" s="1"/>
      <c r="Y72" s="1"/>
      <c r="Z72" s="1"/>
      <c r="AA72" s="1"/>
      <c r="AB72" s="1"/>
      <c r="AC72" s="1"/>
      <c r="AD72" s="1"/>
      <c r="AE72" s="1"/>
      <c r="AF72" s="1"/>
      <c r="AG72" s="1"/>
    </row>
    <row r="73" spans="1:33" ht="20.100000000000001" customHeight="1" x14ac:dyDescent="0.3">
      <c r="A73" s="1"/>
      <c r="B73" s="257"/>
      <c r="C73" s="251"/>
      <c r="D73" s="252"/>
      <c r="E73" s="263"/>
      <c r="F73" s="270"/>
      <c r="G73" s="271"/>
      <c r="H73" s="257"/>
      <c r="I73" s="251"/>
      <c r="J73" s="252"/>
      <c r="K73" s="263"/>
      <c r="L73" s="270"/>
      <c r="M73" s="271"/>
      <c r="N73" s="286"/>
      <c r="O73" s="287"/>
      <c r="P73" s="288"/>
      <c r="Q73" s="289" t="str">
        <f>IFERROR(VLOOKUP(O73,BORCALACAK!$B$5:$AD$54,14,0),"")</f>
        <v/>
      </c>
      <c r="R73" s="294"/>
      <c r="S73" s="295"/>
      <c r="T73" s="296"/>
      <c r="U73" s="297" t="str">
        <f>IFERROR(VLOOKUP(S73,BORCALACAK!$B$61:$AD$110,14,0),"")</f>
        <v/>
      </c>
      <c r="V73" s="1"/>
      <c r="W73" s="1"/>
      <c r="X73" s="1"/>
      <c r="Y73" s="1"/>
      <c r="Z73" s="1"/>
      <c r="AA73" s="1"/>
      <c r="AB73" s="1"/>
      <c r="AC73" s="1"/>
      <c r="AD73" s="1"/>
      <c r="AE73" s="1"/>
      <c r="AF73" s="1"/>
      <c r="AG73" s="1"/>
    </row>
    <row r="74" spans="1:33" ht="20.100000000000001" customHeight="1" x14ac:dyDescent="0.3">
      <c r="A74" s="1"/>
      <c r="B74" s="253"/>
      <c r="C74" s="246"/>
      <c r="D74" s="247"/>
      <c r="E74" s="260"/>
      <c r="F74" s="267"/>
      <c r="G74" s="268"/>
      <c r="H74" s="253"/>
      <c r="I74" s="246"/>
      <c r="J74" s="247"/>
      <c r="K74" s="260"/>
      <c r="L74" s="267"/>
      <c r="M74" s="268"/>
      <c r="N74" s="283"/>
      <c r="O74" s="284"/>
      <c r="P74" s="285"/>
      <c r="Q74" s="241" t="str">
        <f>IFERROR(VLOOKUP(O74,BORCALACAK!$B$5:$AD$54,14,0),"")</f>
        <v/>
      </c>
      <c r="R74" s="290"/>
      <c r="S74" s="291"/>
      <c r="T74" s="292"/>
      <c r="U74" s="293" t="str">
        <f>IFERROR(VLOOKUP(S74,BORCALACAK!$B$61:$AD$110,14,0),"")</f>
        <v/>
      </c>
      <c r="V74" s="1"/>
      <c r="W74" s="1"/>
      <c r="X74" s="1"/>
      <c r="Y74" s="1"/>
      <c r="Z74" s="1"/>
      <c r="AA74" s="1"/>
      <c r="AB74" s="1"/>
      <c r="AC74" s="1"/>
      <c r="AD74" s="1"/>
      <c r="AE74" s="1"/>
      <c r="AF74" s="1"/>
      <c r="AG74" s="1"/>
    </row>
    <row r="75" spans="1:33" ht="20.100000000000001" customHeight="1" x14ac:dyDescent="0.3">
      <c r="A75" s="1"/>
      <c r="B75" s="257"/>
      <c r="C75" s="251"/>
      <c r="D75" s="252"/>
      <c r="E75" s="263"/>
      <c r="F75" s="270"/>
      <c r="G75" s="271"/>
      <c r="H75" s="257"/>
      <c r="I75" s="251"/>
      <c r="J75" s="252"/>
      <c r="K75" s="263"/>
      <c r="L75" s="270"/>
      <c r="M75" s="271"/>
      <c r="N75" s="286"/>
      <c r="O75" s="287"/>
      <c r="P75" s="288"/>
      <c r="Q75" s="289" t="str">
        <f>IFERROR(VLOOKUP(O75,BORCALACAK!$B$5:$AD$54,14,0),"")</f>
        <v/>
      </c>
      <c r="R75" s="294"/>
      <c r="S75" s="295"/>
      <c r="T75" s="296"/>
      <c r="U75" s="297" t="str">
        <f>IFERROR(VLOOKUP(S75,BORCALACAK!$B$61:$AD$110,14,0),"")</f>
        <v/>
      </c>
      <c r="V75" s="1"/>
      <c r="W75" s="1"/>
      <c r="X75" s="1"/>
      <c r="Y75" s="1"/>
      <c r="Z75" s="1"/>
      <c r="AA75" s="1"/>
      <c r="AB75" s="1"/>
      <c r="AC75" s="1"/>
      <c r="AD75" s="1"/>
      <c r="AE75" s="1"/>
      <c r="AF75" s="1"/>
      <c r="AG75" s="1"/>
    </row>
    <row r="76" spans="1:33" ht="20.100000000000001" customHeight="1" x14ac:dyDescent="0.3">
      <c r="A76" s="1"/>
      <c r="B76" s="253"/>
      <c r="C76" s="246"/>
      <c r="D76" s="247"/>
      <c r="E76" s="260"/>
      <c r="F76" s="267"/>
      <c r="G76" s="268"/>
      <c r="H76" s="253"/>
      <c r="I76" s="246"/>
      <c r="J76" s="247"/>
      <c r="K76" s="260"/>
      <c r="L76" s="267"/>
      <c r="M76" s="268"/>
      <c r="N76" s="283"/>
      <c r="O76" s="284"/>
      <c r="P76" s="285"/>
      <c r="Q76" s="241" t="str">
        <f>IFERROR(VLOOKUP(O76,BORCALACAK!$B$5:$AD$54,14,0),"")</f>
        <v/>
      </c>
      <c r="R76" s="290"/>
      <c r="S76" s="291"/>
      <c r="T76" s="292"/>
      <c r="U76" s="293" t="str">
        <f>IFERROR(VLOOKUP(S76,BORCALACAK!$B$61:$AD$110,14,0),"")</f>
        <v/>
      </c>
      <c r="V76" s="1"/>
      <c r="W76" s="1"/>
      <c r="X76" s="1"/>
      <c r="Y76" s="1"/>
      <c r="Z76" s="1"/>
      <c r="AA76" s="1"/>
      <c r="AB76" s="1"/>
      <c r="AC76" s="1"/>
      <c r="AD76" s="1"/>
      <c r="AE76" s="1"/>
      <c r="AF76" s="1"/>
      <c r="AG76" s="1"/>
    </row>
    <row r="77" spans="1:33" ht="20.100000000000001" customHeight="1" x14ac:dyDescent="0.3">
      <c r="A77" s="1"/>
      <c r="B77" s="257"/>
      <c r="C77" s="251"/>
      <c r="D77" s="252"/>
      <c r="E77" s="263"/>
      <c r="F77" s="270"/>
      <c r="G77" s="271"/>
      <c r="H77" s="257"/>
      <c r="I77" s="251"/>
      <c r="J77" s="252"/>
      <c r="K77" s="263"/>
      <c r="L77" s="270"/>
      <c r="M77" s="271"/>
      <c r="N77" s="286"/>
      <c r="O77" s="287"/>
      <c r="P77" s="288"/>
      <c r="Q77" s="289" t="str">
        <f>IFERROR(VLOOKUP(O77,BORCALACAK!$B$5:$AD$54,14,0),"")</f>
        <v/>
      </c>
      <c r="R77" s="294"/>
      <c r="S77" s="295"/>
      <c r="T77" s="296"/>
      <c r="U77" s="297" t="str">
        <f>IFERROR(VLOOKUP(S77,BORCALACAK!$B$61:$AD$110,14,0),"")</f>
        <v/>
      </c>
      <c r="V77" s="1"/>
      <c r="W77" s="1"/>
      <c r="X77" s="1"/>
      <c r="Y77" s="1"/>
      <c r="Z77" s="1"/>
      <c r="AA77" s="1"/>
      <c r="AB77" s="1"/>
      <c r="AC77" s="1"/>
      <c r="AD77" s="1"/>
      <c r="AE77" s="1"/>
      <c r="AF77" s="1"/>
      <c r="AG77" s="1"/>
    </row>
    <row r="78" spans="1:33" ht="20.100000000000001" customHeight="1" x14ac:dyDescent="0.3">
      <c r="A78" s="1"/>
      <c r="B78" s="253"/>
      <c r="C78" s="246"/>
      <c r="D78" s="247"/>
      <c r="E78" s="260"/>
      <c r="F78" s="267"/>
      <c r="G78" s="268"/>
      <c r="H78" s="253"/>
      <c r="I78" s="246"/>
      <c r="J78" s="247"/>
      <c r="K78" s="260"/>
      <c r="L78" s="267"/>
      <c r="M78" s="268"/>
      <c r="N78" s="283"/>
      <c r="O78" s="284"/>
      <c r="P78" s="285"/>
      <c r="Q78" s="241" t="str">
        <f>IFERROR(VLOOKUP(O78,BORCALACAK!$B$5:$AD$54,14,0),"")</f>
        <v/>
      </c>
      <c r="R78" s="290"/>
      <c r="S78" s="291"/>
      <c r="T78" s="292"/>
      <c r="U78" s="293" t="str">
        <f>IFERROR(VLOOKUP(S78,BORCALACAK!$B$61:$AD$110,14,0),"")</f>
        <v/>
      </c>
      <c r="V78" s="1"/>
      <c r="W78" s="1"/>
      <c r="X78" s="1"/>
      <c r="Y78" s="1"/>
      <c r="Z78" s="1"/>
      <c r="AA78" s="1"/>
      <c r="AB78" s="1"/>
      <c r="AC78" s="1"/>
      <c r="AD78" s="1"/>
      <c r="AE78" s="1"/>
      <c r="AF78" s="1"/>
      <c r="AG78" s="1"/>
    </row>
    <row r="79" spans="1:33" ht="20.100000000000001" customHeight="1" x14ac:dyDescent="0.3">
      <c r="A79" s="1"/>
      <c r="B79" s="257"/>
      <c r="C79" s="251"/>
      <c r="D79" s="252"/>
      <c r="E79" s="263"/>
      <c r="F79" s="270"/>
      <c r="G79" s="271"/>
      <c r="H79" s="257"/>
      <c r="I79" s="251"/>
      <c r="J79" s="252"/>
      <c r="K79" s="263"/>
      <c r="L79" s="270"/>
      <c r="M79" s="271"/>
      <c r="N79" s="286"/>
      <c r="O79" s="287"/>
      <c r="P79" s="288"/>
      <c r="Q79" s="289" t="str">
        <f>IFERROR(VLOOKUP(O79,BORCALACAK!$B$5:$AD$54,14,0),"")</f>
        <v/>
      </c>
      <c r="R79" s="294"/>
      <c r="S79" s="295"/>
      <c r="T79" s="296"/>
      <c r="U79" s="297" t="str">
        <f>IFERROR(VLOOKUP(S79,BORCALACAK!$B$61:$AD$110,14,0),"")</f>
        <v/>
      </c>
      <c r="V79" s="1"/>
      <c r="W79" s="1"/>
      <c r="X79" s="1"/>
      <c r="Y79" s="1"/>
      <c r="Z79" s="1"/>
      <c r="AA79" s="1"/>
      <c r="AB79" s="1"/>
      <c r="AC79" s="1"/>
      <c r="AD79" s="1"/>
      <c r="AE79" s="1"/>
      <c r="AF79" s="1"/>
      <c r="AG79" s="1"/>
    </row>
    <row r="80" spans="1:33" ht="20.100000000000001" customHeight="1" x14ac:dyDescent="0.3">
      <c r="A80" s="1"/>
      <c r="B80" s="253"/>
      <c r="C80" s="246"/>
      <c r="D80" s="247"/>
      <c r="E80" s="260"/>
      <c r="F80" s="267"/>
      <c r="G80" s="268"/>
      <c r="H80" s="253"/>
      <c r="I80" s="246"/>
      <c r="J80" s="247"/>
      <c r="K80" s="260"/>
      <c r="L80" s="267"/>
      <c r="M80" s="268"/>
      <c r="N80" s="283"/>
      <c r="O80" s="284"/>
      <c r="P80" s="285"/>
      <c r="Q80" s="241" t="str">
        <f>IFERROR(VLOOKUP(O80,BORCALACAK!$B$5:$AD$54,14,0),"")</f>
        <v/>
      </c>
      <c r="R80" s="290"/>
      <c r="S80" s="291"/>
      <c r="T80" s="292"/>
      <c r="U80" s="293" t="str">
        <f>IFERROR(VLOOKUP(S80,BORCALACAK!$B$61:$AD$110,14,0),"")</f>
        <v/>
      </c>
      <c r="V80" s="1"/>
      <c r="W80" s="1"/>
      <c r="X80" s="1"/>
      <c r="Y80" s="1"/>
      <c r="Z80" s="1"/>
      <c r="AA80" s="1"/>
      <c r="AB80" s="1"/>
      <c r="AC80" s="1"/>
      <c r="AD80" s="1"/>
      <c r="AE80" s="1"/>
      <c r="AF80" s="1"/>
      <c r="AG80" s="1"/>
    </row>
    <row r="81" spans="1:33" ht="20.100000000000001" customHeight="1" x14ac:dyDescent="0.3">
      <c r="A81" s="1"/>
      <c r="B81" s="257"/>
      <c r="C81" s="251"/>
      <c r="D81" s="252"/>
      <c r="E81" s="263"/>
      <c r="F81" s="270"/>
      <c r="G81" s="271"/>
      <c r="H81" s="257"/>
      <c r="I81" s="251"/>
      <c r="J81" s="252"/>
      <c r="K81" s="263"/>
      <c r="L81" s="270"/>
      <c r="M81" s="271"/>
      <c r="N81" s="286"/>
      <c r="O81" s="287"/>
      <c r="P81" s="288"/>
      <c r="Q81" s="289" t="str">
        <f>IFERROR(VLOOKUP(O81,BORCALACAK!$B$5:$AD$54,14,0),"")</f>
        <v/>
      </c>
      <c r="R81" s="294"/>
      <c r="S81" s="295"/>
      <c r="T81" s="296"/>
      <c r="U81" s="297" t="str">
        <f>IFERROR(VLOOKUP(S81,BORCALACAK!$B$61:$AD$110,14,0),"")</f>
        <v/>
      </c>
      <c r="V81" s="1"/>
      <c r="W81" s="1"/>
      <c r="X81" s="1"/>
      <c r="Y81" s="1"/>
      <c r="Z81" s="1"/>
      <c r="AA81" s="1"/>
      <c r="AB81" s="1"/>
      <c r="AC81" s="1"/>
      <c r="AD81" s="1"/>
      <c r="AE81" s="1"/>
      <c r="AF81" s="1"/>
      <c r="AG81" s="1"/>
    </row>
    <row r="82" spans="1:33" ht="20.100000000000001" customHeight="1" x14ac:dyDescent="0.3">
      <c r="A82" s="1"/>
      <c r="B82" s="253"/>
      <c r="C82" s="246"/>
      <c r="D82" s="247"/>
      <c r="E82" s="260"/>
      <c r="F82" s="267"/>
      <c r="G82" s="268"/>
      <c r="H82" s="253"/>
      <c r="I82" s="246"/>
      <c r="J82" s="247"/>
      <c r="K82" s="260"/>
      <c r="L82" s="267"/>
      <c r="M82" s="268"/>
      <c r="N82" s="283"/>
      <c r="O82" s="284"/>
      <c r="P82" s="285"/>
      <c r="Q82" s="241" t="str">
        <f>IFERROR(VLOOKUP(O82,BORCALACAK!$B$5:$AD$54,14,0),"")</f>
        <v/>
      </c>
      <c r="R82" s="290"/>
      <c r="S82" s="291"/>
      <c r="T82" s="292"/>
      <c r="U82" s="293" t="str">
        <f>IFERROR(VLOOKUP(S82,BORCALACAK!$B$61:$AD$110,14,0),"")</f>
        <v/>
      </c>
      <c r="V82" s="1"/>
      <c r="W82" s="1"/>
      <c r="X82" s="1"/>
      <c r="Y82" s="1"/>
      <c r="Z82" s="1"/>
      <c r="AA82" s="1"/>
      <c r="AB82" s="1"/>
      <c r="AC82" s="1"/>
      <c r="AD82" s="1"/>
      <c r="AE82" s="1"/>
      <c r="AF82" s="1"/>
      <c r="AG82" s="1"/>
    </row>
    <row r="83" spans="1:33" ht="20.100000000000001" customHeight="1" x14ac:dyDescent="0.3">
      <c r="A83" s="1"/>
      <c r="B83" s="257"/>
      <c r="C83" s="251"/>
      <c r="D83" s="252"/>
      <c r="E83" s="263"/>
      <c r="F83" s="270"/>
      <c r="G83" s="271"/>
      <c r="H83" s="257"/>
      <c r="I83" s="251"/>
      <c r="J83" s="252"/>
      <c r="K83" s="263"/>
      <c r="L83" s="270"/>
      <c r="M83" s="271"/>
      <c r="N83" s="286"/>
      <c r="O83" s="287"/>
      <c r="P83" s="288"/>
      <c r="Q83" s="289" t="str">
        <f>IFERROR(VLOOKUP(O83,BORCALACAK!$B$5:$AD$54,14,0),"")</f>
        <v/>
      </c>
      <c r="R83" s="294"/>
      <c r="S83" s="295"/>
      <c r="T83" s="296"/>
      <c r="U83" s="297" t="str">
        <f>IFERROR(VLOOKUP(S83,BORCALACAK!$B$61:$AD$110,14,0),"")</f>
        <v/>
      </c>
      <c r="V83" s="1"/>
      <c r="W83" s="1"/>
      <c r="X83" s="1"/>
      <c r="Y83" s="1"/>
      <c r="Z83" s="1"/>
      <c r="AA83" s="1"/>
      <c r="AB83" s="1"/>
      <c r="AC83" s="1"/>
      <c r="AD83" s="1"/>
      <c r="AE83" s="1"/>
      <c r="AF83" s="1"/>
      <c r="AG83" s="1"/>
    </row>
    <row r="84" spans="1:33" ht="20.100000000000001" customHeight="1" x14ac:dyDescent="0.3">
      <c r="A84" s="1"/>
      <c r="B84" s="253"/>
      <c r="C84" s="246"/>
      <c r="D84" s="247"/>
      <c r="E84" s="260"/>
      <c r="F84" s="267"/>
      <c r="G84" s="268"/>
      <c r="H84" s="253"/>
      <c r="I84" s="246"/>
      <c r="J84" s="247"/>
      <c r="K84" s="260"/>
      <c r="L84" s="267"/>
      <c r="M84" s="268"/>
      <c r="N84" s="283"/>
      <c r="O84" s="284"/>
      <c r="P84" s="285"/>
      <c r="Q84" s="241" t="str">
        <f>IFERROR(VLOOKUP(O84,BORCALACAK!$B$5:$AD$54,14,0),"")</f>
        <v/>
      </c>
      <c r="R84" s="290"/>
      <c r="S84" s="291"/>
      <c r="T84" s="292"/>
      <c r="U84" s="293" t="str">
        <f>IFERROR(VLOOKUP(S84,BORCALACAK!$B$61:$AD$110,14,0),"")</f>
        <v/>
      </c>
      <c r="V84" s="1"/>
      <c r="W84" s="1"/>
      <c r="X84" s="1"/>
      <c r="Y84" s="1"/>
      <c r="Z84" s="1"/>
      <c r="AA84" s="1"/>
      <c r="AB84" s="1"/>
      <c r="AC84" s="1"/>
      <c r="AD84" s="1"/>
      <c r="AE84" s="1"/>
      <c r="AF84" s="1"/>
      <c r="AG84" s="1"/>
    </row>
    <row r="85" spans="1:33" ht="20.100000000000001" customHeight="1" x14ac:dyDescent="0.3">
      <c r="A85" s="1"/>
      <c r="B85" s="257"/>
      <c r="C85" s="251"/>
      <c r="D85" s="252"/>
      <c r="E85" s="263"/>
      <c r="F85" s="270"/>
      <c r="G85" s="271"/>
      <c r="H85" s="257"/>
      <c r="I85" s="251"/>
      <c r="J85" s="252"/>
      <c r="K85" s="263"/>
      <c r="L85" s="270"/>
      <c r="M85" s="271"/>
      <c r="N85" s="286"/>
      <c r="O85" s="287"/>
      <c r="P85" s="288"/>
      <c r="Q85" s="289" t="str">
        <f>IFERROR(VLOOKUP(O85,BORCALACAK!$B$5:$AD$54,14,0),"")</f>
        <v/>
      </c>
      <c r="R85" s="294"/>
      <c r="S85" s="295"/>
      <c r="T85" s="296"/>
      <c r="U85" s="297" t="str">
        <f>IFERROR(VLOOKUP(S85,BORCALACAK!$B$61:$AD$110,14,0),"")</f>
        <v/>
      </c>
      <c r="V85" s="1"/>
      <c r="W85" s="1"/>
      <c r="X85" s="1"/>
      <c r="Y85" s="1"/>
      <c r="Z85" s="1"/>
      <c r="AA85" s="1"/>
      <c r="AB85" s="1"/>
      <c r="AC85" s="1"/>
      <c r="AD85" s="1"/>
      <c r="AE85" s="1"/>
      <c r="AF85" s="1"/>
      <c r="AG85" s="1"/>
    </row>
    <row r="86" spans="1:33" ht="20.100000000000001" customHeight="1" x14ac:dyDescent="0.3">
      <c r="A86" s="1"/>
      <c r="B86" s="253"/>
      <c r="C86" s="246"/>
      <c r="D86" s="247"/>
      <c r="E86" s="260"/>
      <c r="F86" s="267"/>
      <c r="G86" s="268"/>
      <c r="H86" s="253"/>
      <c r="I86" s="246"/>
      <c r="J86" s="247"/>
      <c r="K86" s="260"/>
      <c r="L86" s="267"/>
      <c r="M86" s="268"/>
      <c r="N86" s="283"/>
      <c r="O86" s="284"/>
      <c r="P86" s="285"/>
      <c r="Q86" s="241" t="str">
        <f>IFERROR(VLOOKUP(O86,BORCALACAK!$B$5:$AD$54,14,0),"")</f>
        <v/>
      </c>
      <c r="R86" s="290"/>
      <c r="S86" s="291"/>
      <c r="T86" s="292"/>
      <c r="U86" s="293" t="str">
        <f>IFERROR(VLOOKUP(S86,BORCALACAK!$B$61:$AD$110,14,0),"")</f>
        <v/>
      </c>
      <c r="V86" s="1"/>
      <c r="W86" s="1"/>
      <c r="X86" s="1"/>
      <c r="Y86" s="1"/>
      <c r="Z86" s="1"/>
      <c r="AA86" s="1"/>
      <c r="AB86" s="1"/>
      <c r="AC86" s="1"/>
      <c r="AD86" s="1"/>
      <c r="AE86" s="1"/>
      <c r="AF86" s="1"/>
      <c r="AG86" s="1"/>
    </row>
    <row r="87" spans="1:33" ht="20.100000000000001" customHeight="1" x14ac:dyDescent="0.3">
      <c r="A87" s="1"/>
      <c r="B87" s="257"/>
      <c r="C87" s="251"/>
      <c r="D87" s="252"/>
      <c r="E87" s="263"/>
      <c r="F87" s="270"/>
      <c r="G87" s="271"/>
      <c r="H87" s="257"/>
      <c r="I87" s="251"/>
      <c r="J87" s="252"/>
      <c r="K87" s="263"/>
      <c r="L87" s="270"/>
      <c r="M87" s="271"/>
      <c r="N87" s="286"/>
      <c r="O87" s="287"/>
      <c r="P87" s="288"/>
      <c r="Q87" s="289" t="str">
        <f>IFERROR(VLOOKUP(O87,BORCALACAK!$B$5:$AD$54,14,0),"")</f>
        <v/>
      </c>
      <c r="R87" s="294"/>
      <c r="S87" s="295"/>
      <c r="T87" s="296"/>
      <c r="U87" s="297" t="str">
        <f>IFERROR(VLOOKUP(S87,BORCALACAK!$B$61:$AD$110,14,0),"")</f>
        <v/>
      </c>
      <c r="V87" s="1"/>
      <c r="W87" s="1"/>
      <c r="X87" s="1"/>
      <c r="Y87" s="1"/>
      <c r="Z87" s="1"/>
      <c r="AA87" s="1"/>
      <c r="AB87" s="1"/>
      <c r="AC87" s="1"/>
      <c r="AD87" s="1"/>
      <c r="AE87" s="1"/>
      <c r="AF87" s="1"/>
      <c r="AG87" s="1"/>
    </row>
    <row r="88" spans="1:33" ht="20.100000000000001" customHeight="1" x14ac:dyDescent="0.3">
      <c r="A88" s="1"/>
      <c r="B88" s="253"/>
      <c r="C88" s="246"/>
      <c r="D88" s="247"/>
      <c r="E88" s="260"/>
      <c r="F88" s="267"/>
      <c r="G88" s="268"/>
      <c r="H88" s="253"/>
      <c r="I88" s="246"/>
      <c r="J88" s="247"/>
      <c r="K88" s="260"/>
      <c r="L88" s="267"/>
      <c r="M88" s="268"/>
      <c r="N88" s="283"/>
      <c r="O88" s="284"/>
      <c r="P88" s="285"/>
      <c r="Q88" s="241" t="str">
        <f>IFERROR(VLOOKUP(O88,BORCALACAK!$B$5:$AD$54,14,0),"")</f>
        <v/>
      </c>
      <c r="R88" s="290"/>
      <c r="S88" s="291"/>
      <c r="T88" s="292"/>
      <c r="U88" s="293" t="str">
        <f>IFERROR(VLOOKUP(S88,BORCALACAK!$B$61:$AD$110,14,0),"")</f>
        <v/>
      </c>
      <c r="V88" s="1"/>
      <c r="W88" s="1"/>
      <c r="X88" s="1"/>
      <c r="Y88" s="1"/>
      <c r="Z88" s="1"/>
      <c r="AA88" s="1"/>
      <c r="AB88" s="1"/>
      <c r="AC88" s="1"/>
      <c r="AD88" s="1"/>
      <c r="AE88" s="1"/>
      <c r="AF88" s="1"/>
      <c r="AG88" s="1"/>
    </row>
    <row r="89" spans="1:33" ht="20.100000000000001" customHeight="1" x14ac:dyDescent="0.3">
      <c r="A89" s="1"/>
      <c r="B89" s="257"/>
      <c r="C89" s="251"/>
      <c r="D89" s="252"/>
      <c r="E89" s="263"/>
      <c r="F89" s="270"/>
      <c r="G89" s="271"/>
      <c r="H89" s="257"/>
      <c r="I89" s="251"/>
      <c r="J89" s="252"/>
      <c r="K89" s="263"/>
      <c r="L89" s="270"/>
      <c r="M89" s="271"/>
      <c r="N89" s="286"/>
      <c r="O89" s="287"/>
      <c r="P89" s="288"/>
      <c r="Q89" s="289" t="str">
        <f>IFERROR(VLOOKUP(O89,BORCALACAK!$B$5:$AD$54,14,0),"")</f>
        <v/>
      </c>
      <c r="R89" s="294"/>
      <c r="S89" s="295"/>
      <c r="T89" s="296"/>
      <c r="U89" s="297" t="str">
        <f>IFERROR(VLOOKUP(S89,BORCALACAK!$B$61:$AD$110,14,0),"")</f>
        <v/>
      </c>
      <c r="V89" s="1"/>
      <c r="W89" s="1"/>
      <c r="X89" s="1"/>
      <c r="Y89" s="1"/>
      <c r="Z89" s="1"/>
      <c r="AA89" s="1"/>
      <c r="AB89" s="1"/>
      <c r="AC89" s="1"/>
      <c r="AD89" s="1"/>
      <c r="AE89" s="1"/>
      <c r="AF89" s="1"/>
      <c r="AG89" s="1"/>
    </row>
    <row r="90" spans="1:33" ht="20.100000000000001" customHeight="1" x14ac:dyDescent="0.3">
      <c r="A90" s="1"/>
      <c r="B90" s="253"/>
      <c r="C90" s="246"/>
      <c r="D90" s="247"/>
      <c r="E90" s="260"/>
      <c r="F90" s="267"/>
      <c r="G90" s="268"/>
      <c r="H90" s="253"/>
      <c r="I90" s="246"/>
      <c r="J90" s="247"/>
      <c r="K90" s="260"/>
      <c r="L90" s="267"/>
      <c r="M90" s="268"/>
      <c r="N90" s="283"/>
      <c r="O90" s="284"/>
      <c r="P90" s="285"/>
      <c r="Q90" s="241" t="str">
        <f>IFERROR(VLOOKUP(O90,BORCALACAK!$B$5:$AD$54,14,0),"")</f>
        <v/>
      </c>
      <c r="R90" s="290"/>
      <c r="S90" s="291"/>
      <c r="T90" s="292"/>
      <c r="U90" s="293" t="str">
        <f>IFERROR(VLOOKUP(S90,BORCALACAK!$B$61:$AD$110,14,0),"")</f>
        <v/>
      </c>
      <c r="V90" s="1"/>
      <c r="W90" s="1"/>
      <c r="X90" s="1"/>
      <c r="Y90" s="1"/>
      <c r="Z90" s="1"/>
      <c r="AA90" s="1"/>
      <c r="AB90" s="1"/>
      <c r="AC90" s="1"/>
      <c r="AD90" s="1"/>
      <c r="AE90" s="1"/>
      <c r="AF90" s="1"/>
      <c r="AG90" s="1"/>
    </row>
    <row r="91" spans="1:33" ht="20.100000000000001" customHeight="1" x14ac:dyDescent="0.3">
      <c r="A91" s="1"/>
      <c r="B91" s="257"/>
      <c r="C91" s="251"/>
      <c r="D91" s="252"/>
      <c r="E91" s="263"/>
      <c r="F91" s="270"/>
      <c r="G91" s="271"/>
      <c r="H91" s="257"/>
      <c r="I91" s="251"/>
      <c r="J91" s="252"/>
      <c r="K91" s="263"/>
      <c r="L91" s="270"/>
      <c r="M91" s="271"/>
      <c r="N91" s="286"/>
      <c r="O91" s="287"/>
      <c r="P91" s="288"/>
      <c r="Q91" s="289" t="str">
        <f>IFERROR(VLOOKUP(O91,BORCALACAK!$B$5:$AD$54,14,0),"")</f>
        <v/>
      </c>
      <c r="R91" s="294"/>
      <c r="S91" s="295"/>
      <c r="T91" s="296"/>
      <c r="U91" s="297" t="str">
        <f>IFERROR(VLOOKUP(S91,BORCALACAK!$B$61:$AD$110,14,0),"")</f>
        <v/>
      </c>
      <c r="V91" s="1"/>
      <c r="W91" s="1"/>
      <c r="X91" s="1"/>
      <c r="Y91" s="1"/>
      <c r="Z91" s="1"/>
      <c r="AA91" s="1"/>
      <c r="AB91" s="1"/>
      <c r="AC91" s="1"/>
      <c r="AD91" s="1"/>
      <c r="AE91" s="1"/>
      <c r="AF91" s="1"/>
      <c r="AG91" s="1"/>
    </row>
    <row r="92" spans="1:33" ht="20.100000000000001" customHeight="1" x14ac:dyDescent="0.3">
      <c r="A92" s="1"/>
      <c r="B92" s="253"/>
      <c r="C92" s="246"/>
      <c r="D92" s="247"/>
      <c r="E92" s="260"/>
      <c r="F92" s="267"/>
      <c r="G92" s="268"/>
      <c r="H92" s="253"/>
      <c r="I92" s="246"/>
      <c r="J92" s="247"/>
      <c r="K92" s="260"/>
      <c r="L92" s="267"/>
      <c r="M92" s="268"/>
      <c r="N92" s="283"/>
      <c r="O92" s="284"/>
      <c r="P92" s="285"/>
      <c r="Q92" s="241" t="str">
        <f>IFERROR(VLOOKUP(O92,BORCALACAK!$B$5:$AD$54,14,0),"")</f>
        <v/>
      </c>
      <c r="R92" s="290"/>
      <c r="S92" s="291"/>
      <c r="T92" s="292"/>
      <c r="U92" s="293" t="str">
        <f>IFERROR(VLOOKUP(S92,BORCALACAK!$B$61:$AD$110,14,0),"")</f>
        <v/>
      </c>
      <c r="V92" s="1"/>
      <c r="W92" s="1"/>
      <c r="X92" s="1"/>
      <c r="Y92" s="1"/>
      <c r="Z92" s="1"/>
      <c r="AA92" s="1"/>
      <c r="AB92" s="1"/>
      <c r="AC92" s="1"/>
      <c r="AD92" s="1"/>
      <c r="AE92" s="1"/>
      <c r="AF92" s="1"/>
      <c r="AG92" s="1"/>
    </row>
    <row r="93" spans="1:33" ht="20.100000000000001" customHeight="1" x14ac:dyDescent="0.3">
      <c r="A93" s="1"/>
      <c r="B93" s="257"/>
      <c r="C93" s="251"/>
      <c r="D93" s="252"/>
      <c r="E93" s="263"/>
      <c r="F93" s="270"/>
      <c r="G93" s="271"/>
      <c r="H93" s="257"/>
      <c r="I93" s="251"/>
      <c r="J93" s="252"/>
      <c r="K93" s="263"/>
      <c r="L93" s="270"/>
      <c r="M93" s="271"/>
      <c r="N93" s="286"/>
      <c r="O93" s="287"/>
      <c r="P93" s="288"/>
      <c r="Q93" s="289" t="str">
        <f>IFERROR(VLOOKUP(O93,BORCALACAK!$B$5:$AD$54,14,0),"")</f>
        <v/>
      </c>
      <c r="R93" s="294"/>
      <c r="S93" s="295"/>
      <c r="T93" s="296"/>
      <c r="U93" s="297" t="str">
        <f>IFERROR(VLOOKUP(S93,BORCALACAK!$B$61:$AD$110,14,0),"")</f>
        <v/>
      </c>
      <c r="V93" s="1"/>
      <c r="W93" s="1"/>
      <c r="X93" s="1"/>
      <c r="Y93" s="1"/>
      <c r="Z93" s="1"/>
      <c r="AA93" s="1"/>
      <c r="AB93" s="1"/>
      <c r="AC93" s="1"/>
      <c r="AD93" s="1"/>
      <c r="AE93" s="1"/>
      <c r="AF93" s="1"/>
      <c r="AG93" s="1"/>
    </row>
    <row r="94" spans="1:33" ht="20.100000000000001" customHeight="1" x14ac:dyDescent="0.3">
      <c r="A94" s="1"/>
      <c r="B94" s="253"/>
      <c r="C94" s="246"/>
      <c r="D94" s="247"/>
      <c r="E94" s="260"/>
      <c r="F94" s="267"/>
      <c r="G94" s="268"/>
      <c r="H94" s="253"/>
      <c r="I94" s="246"/>
      <c r="J94" s="247"/>
      <c r="K94" s="260"/>
      <c r="L94" s="267"/>
      <c r="M94" s="268"/>
      <c r="N94" s="283"/>
      <c r="O94" s="284"/>
      <c r="P94" s="285"/>
      <c r="Q94" s="241" t="str">
        <f>IFERROR(VLOOKUP(O94,BORCALACAK!$B$5:$AD$54,14,0),"")</f>
        <v/>
      </c>
      <c r="R94" s="290"/>
      <c r="S94" s="291"/>
      <c r="T94" s="292"/>
      <c r="U94" s="293" t="str">
        <f>IFERROR(VLOOKUP(S94,BORCALACAK!$B$61:$AD$110,14,0),"")</f>
        <v/>
      </c>
      <c r="V94" s="1"/>
      <c r="W94" s="1"/>
      <c r="X94" s="1"/>
      <c r="Y94" s="1"/>
      <c r="Z94" s="1"/>
      <c r="AA94" s="1"/>
      <c r="AB94" s="1"/>
      <c r="AC94" s="1"/>
      <c r="AD94" s="1"/>
      <c r="AE94" s="1"/>
      <c r="AF94" s="1"/>
      <c r="AG94" s="1"/>
    </row>
    <row r="95" spans="1:33" ht="20.100000000000001" customHeight="1" x14ac:dyDescent="0.3">
      <c r="A95" s="1"/>
      <c r="B95" s="257"/>
      <c r="C95" s="251"/>
      <c r="D95" s="252"/>
      <c r="E95" s="263"/>
      <c r="F95" s="270"/>
      <c r="G95" s="271"/>
      <c r="H95" s="257"/>
      <c r="I95" s="251"/>
      <c r="J95" s="252"/>
      <c r="K95" s="263"/>
      <c r="L95" s="270"/>
      <c r="M95" s="271"/>
      <c r="N95" s="286"/>
      <c r="O95" s="287"/>
      <c r="P95" s="288"/>
      <c r="Q95" s="289" t="str">
        <f>IFERROR(VLOOKUP(O95,BORCALACAK!$B$5:$AD$54,14,0),"")</f>
        <v/>
      </c>
      <c r="R95" s="294"/>
      <c r="S95" s="295"/>
      <c r="T95" s="296"/>
      <c r="U95" s="297" t="str">
        <f>IFERROR(VLOOKUP(S95,BORCALACAK!$B$61:$AD$110,14,0),"")</f>
        <v/>
      </c>
      <c r="V95" s="1"/>
      <c r="W95" s="1"/>
      <c r="X95" s="1"/>
      <c r="Y95" s="1"/>
      <c r="Z95" s="1"/>
      <c r="AA95" s="1"/>
      <c r="AB95" s="1"/>
      <c r="AC95" s="1"/>
      <c r="AD95" s="1"/>
      <c r="AE95" s="1"/>
      <c r="AF95" s="1"/>
      <c r="AG95" s="1"/>
    </row>
    <row r="96" spans="1:33" ht="20.100000000000001" customHeight="1" x14ac:dyDescent="0.3">
      <c r="A96" s="1"/>
      <c r="B96" s="253"/>
      <c r="C96" s="246"/>
      <c r="D96" s="247"/>
      <c r="E96" s="260"/>
      <c r="F96" s="267"/>
      <c r="G96" s="268"/>
      <c r="H96" s="253"/>
      <c r="I96" s="246"/>
      <c r="J96" s="247"/>
      <c r="K96" s="260"/>
      <c r="L96" s="267"/>
      <c r="M96" s="268"/>
      <c r="N96" s="283"/>
      <c r="O96" s="284"/>
      <c r="P96" s="285"/>
      <c r="Q96" s="241" t="str">
        <f>IFERROR(VLOOKUP(O96,BORCALACAK!$B$5:$AD$54,14,0),"")</f>
        <v/>
      </c>
      <c r="R96" s="290"/>
      <c r="S96" s="291"/>
      <c r="T96" s="292"/>
      <c r="U96" s="293" t="str">
        <f>IFERROR(VLOOKUP(S96,BORCALACAK!$B$61:$AD$110,14,0),"")</f>
        <v/>
      </c>
      <c r="V96" s="1"/>
      <c r="W96" s="1"/>
      <c r="X96" s="1"/>
      <c r="Y96" s="1"/>
      <c r="Z96" s="1"/>
      <c r="AA96" s="1"/>
      <c r="AB96" s="1"/>
      <c r="AC96" s="1"/>
      <c r="AD96" s="1"/>
      <c r="AE96" s="1"/>
      <c r="AF96" s="1"/>
      <c r="AG96" s="1"/>
    </row>
    <row r="97" spans="1:33" ht="20.100000000000001" customHeight="1" x14ac:dyDescent="0.3">
      <c r="A97" s="1"/>
      <c r="B97" s="257"/>
      <c r="C97" s="251"/>
      <c r="D97" s="252"/>
      <c r="E97" s="263"/>
      <c r="F97" s="270"/>
      <c r="G97" s="271"/>
      <c r="H97" s="257"/>
      <c r="I97" s="251"/>
      <c r="J97" s="252"/>
      <c r="K97" s="263"/>
      <c r="L97" s="270"/>
      <c r="M97" s="271"/>
      <c r="N97" s="286"/>
      <c r="O97" s="287"/>
      <c r="P97" s="288"/>
      <c r="Q97" s="289" t="str">
        <f>IFERROR(VLOOKUP(O97,BORCALACAK!$B$5:$AD$54,14,0),"")</f>
        <v/>
      </c>
      <c r="R97" s="294"/>
      <c r="S97" s="295"/>
      <c r="T97" s="296"/>
      <c r="U97" s="297" t="str">
        <f>IFERROR(VLOOKUP(S97,BORCALACAK!$B$61:$AD$110,14,0),"")</f>
        <v/>
      </c>
      <c r="V97" s="1"/>
      <c r="W97" s="1"/>
      <c r="X97" s="1"/>
      <c r="Y97" s="1"/>
      <c r="Z97" s="1"/>
      <c r="AA97" s="1"/>
      <c r="AB97" s="1"/>
      <c r="AC97" s="1"/>
      <c r="AD97" s="1"/>
      <c r="AE97" s="1"/>
      <c r="AF97" s="1"/>
      <c r="AG97" s="1"/>
    </row>
    <row r="98" spans="1:33" ht="20.100000000000001" customHeight="1" x14ac:dyDescent="0.3">
      <c r="A98" s="1"/>
      <c r="B98" s="253"/>
      <c r="C98" s="246"/>
      <c r="D98" s="247"/>
      <c r="E98" s="260"/>
      <c r="F98" s="267"/>
      <c r="G98" s="268"/>
      <c r="H98" s="253"/>
      <c r="I98" s="246"/>
      <c r="J98" s="247"/>
      <c r="K98" s="260"/>
      <c r="L98" s="267"/>
      <c r="M98" s="268"/>
      <c r="N98" s="283"/>
      <c r="O98" s="284"/>
      <c r="P98" s="285"/>
      <c r="Q98" s="241" t="str">
        <f>IFERROR(VLOOKUP(O98,BORCALACAK!$B$5:$AD$54,14,0),"")</f>
        <v/>
      </c>
      <c r="R98" s="290"/>
      <c r="S98" s="291"/>
      <c r="T98" s="292"/>
      <c r="U98" s="293" t="str">
        <f>IFERROR(VLOOKUP(S98,BORCALACAK!$B$61:$AD$110,14,0),"")</f>
        <v/>
      </c>
      <c r="V98" s="1"/>
      <c r="W98" s="1"/>
      <c r="X98" s="1"/>
      <c r="Y98" s="1"/>
      <c r="Z98" s="1"/>
      <c r="AA98" s="1"/>
      <c r="AB98" s="1"/>
      <c r="AC98" s="1"/>
      <c r="AD98" s="1"/>
      <c r="AE98" s="1"/>
      <c r="AF98" s="1"/>
      <c r="AG98" s="1"/>
    </row>
    <row r="99" spans="1:33" ht="20.100000000000001" customHeight="1" x14ac:dyDescent="0.3">
      <c r="A99" s="1"/>
      <c r="B99" s="257"/>
      <c r="C99" s="251"/>
      <c r="D99" s="252"/>
      <c r="E99" s="263"/>
      <c r="F99" s="270"/>
      <c r="G99" s="271"/>
      <c r="H99" s="257"/>
      <c r="I99" s="251"/>
      <c r="J99" s="252"/>
      <c r="K99" s="263"/>
      <c r="L99" s="270"/>
      <c r="M99" s="271"/>
      <c r="N99" s="286"/>
      <c r="O99" s="287"/>
      <c r="P99" s="288"/>
      <c r="Q99" s="289" t="str">
        <f>IFERROR(VLOOKUP(O99,BORCALACAK!$B$5:$AD$54,14,0),"")</f>
        <v/>
      </c>
      <c r="R99" s="294"/>
      <c r="S99" s="295"/>
      <c r="T99" s="296"/>
      <c r="U99" s="297" t="str">
        <f>IFERROR(VLOOKUP(S99,BORCALACAK!$B$61:$AD$110,14,0),"")</f>
        <v/>
      </c>
      <c r="V99" s="1"/>
      <c r="W99" s="1"/>
      <c r="X99" s="1"/>
      <c r="Y99" s="1"/>
      <c r="Z99" s="1"/>
      <c r="AA99" s="1"/>
      <c r="AB99" s="1"/>
      <c r="AC99" s="1"/>
      <c r="AD99" s="1"/>
      <c r="AE99" s="1"/>
      <c r="AF99" s="1"/>
      <c r="AG99" s="1"/>
    </row>
    <row r="100" spans="1:33" ht="20.100000000000001" customHeight="1" x14ac:dyDescent="0.3">
      <c r="A100" s="1"/>
      <c r="B100" s="253"/>
      <c r="C100" s="246"/>
      <c r="D100" s="247"/>
      <c r="E100" s="260"/>
      <c r="F100" s="267"/>
      <c r="G100" s="268"/>
      <c r="H100" s="253"/>
      <c r="I100" s="246"/>
      <c r="J100" s="247"/>
      <c r="K100" s="260"/>
      <c r="L100" s="267"/>
      <c r="M100" s="268"/>
      <c r="N100" s="283"/>
      <c r="O100" s="284"/>
      <c r="P100" s="285"/>
      <c r="Q100" s="241" t="str">
        <f>IFERROR(VLOOKUP(O100,BORCALACAK!$B$5:$AD$54,14,0),"")</f>
        <v/>
      </c>
      <c r="R100" s="290"/>
      <c r="S100" s="291"/>
      <c r="T100" s="292"/>
      <c r="U100" s="293" t="str">
        <f>IFERROR(VLOOKUP(S100,BORCALACAK!$B$61:$AD$110,14,0),"")</f>
        <v/>
      </c>
      <c r="V100" s="1"/>
      <c r="W100" s="1"/>
      <c r="X100" s="1"/>
      <c r="Y100" s="1"/>
      <c r="Z100" s="1"/>
      <c r="AA100" s="1"/>
      <c r="AB100" s="1"/>
      <c r="AC100" s="1"/>
      <c r="AD100" s="1"/>
      <c r="AE100" s="1"/>
      <c r="AF100" s="1"/>
      <c r="AG100" s="1"/>
    </row>
    <row r="101" spans="1:33" ht="20.100000000000001" customHeight="1" x14ac:dyDescent="0.3">
      <c r="A101" s="1"/>
      <c r="B101" s="257"/>
      <c r="C101" s="251"/>
      <c r="D101" s="252"/>
      <c r="E101" s="263"/>
      <c r="F101" s="270"/>
      <c r="G101" s="271"/>
      <c r="H101" s="257"/>
      <c r="I101" s="251"/>
      <c r="J101" s="252"/>
      <c r="K101" s="263"/>
      <c r="L101" s="270"/>
      <c r="M101" s="271"/>
      <c r="N101" s="286"/>
      <c r="O101" s="287"/>
      <c r="P101" s="288"/>
      <c r="Q101" s="289" t="str">
        <f>IFERROR(VLOOKUP(O101,BORCALACAK!$B$5:$AD$54,14,0),"")</f>
        <v/>
      </c>
      <c r="R101" s="294"/>
      <c r="S101" s="295"/>
      <c r="T101" s="296"/>
      <c r="U101" s="297" t="str">
        <f>IFERROR(VLOOKUP(S101,BORCALACAK!$B$61:$AD$110,14,0),"")</f>
        <v/>
      </c>
      <c r="V101" s="1"/>
      <c r="W101" s="1"/>
      <c r="X101" s="1"/>
      <c r="Y101" s="1"/>
      <c r="Z101" s="1"/>
      <c r="AA101" s="1"/>
      <c r="AB101" s="1"/>
      <c r="AC101" s="1"/>
      <c r="AD101" s="1"/>
      <c r="AE101" s="1"/>
      <c r="AF101" s="1"/>
      <c r="AG101" s="1"/>
    </row>
    <row r="102" spans="1:33" ht="20.100000000000001" customHeight="1" x14ac:dyDescent="0.3">
      <c r="A102" s="1"/>
      <c r="B102" s="253"/>
      <c r="C102" s="246"/>
      <c r="D102" s="247"/>
      <c r="E102" s="260"/>
      <c r="F102" s="267"/>
      <c r="G102" s="268"/>
      <c r="H102" s="253"/>
      <c r="I102" s="246"/>
      <c r="J102" s="247"/>
      <c r="K102" s="260"/>
      <c r="L102" s="267"/>
      <c r="M102" s="268"/>
      <c r="N102" s="283"/>
      <c r="O102" s="284"/>
      <c r="P102" s="285"/>
      <c r="Q102" s="241" t="str">
        <f>IFERROR(VLOOKUP(O102,BORCALACAK!$B$5:$AD$54,14,0),"")</f>
        <v/>
      </c>
      <c r="R102" s="290"/>
      <c r="S102" s="291"/>
      <c r="T102" s="292"/>
      <c r="U102" s="293" t="str">
        <f>IFERROR(VLOOKUP(S102,BORCALACAK!$B$61:$AD$110,14,0),"")</f>
        <v/>
      </c>
      <c r="V102" s="1"/>
      <c r="W102" s="1"/>
      <c r="X102" s="1"/>
      <c r="Y102" s="1"/>
      <c r="Z102" s="1"/>
      <c r="AA102" s="1"/>
      <c r="AB102" s="1"/>
      <c r="AC102" s="1"/>
      <c r="AD102" s="1"/>
      <c r="AE102" s="1"/>
      <c r="AF102" s="1"/>
      <c r="AG102" s="1"/>
    </row>
    <row r="103" spans="1:3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88" spans="3:3" x14ac:dyDescent="0.3">
      <c r="C188" s="2" t="s">
        <v>57</v>
      </c>
    </row>
  </sheetData>
  <sheetProtection algorithmName="SHA-512" hashValue="W4bJ1zZ2OxnP5GPpMZCkChe4Zz3zhj1HwQcNjecivJ2n7eH+r69vPOJvoIFEiGrlEeF7xczdG/mN2UhHg7tolA==" saltValue="dAjIJ52dfjZRRxWkFQn31g==" spinCount="100000" sheet="1" formatCells="0" formatColumns="0" formatRows="0" insertColumns="0" insertRows="0" insertHyperlinks="0" deleteColumns="0" deleteRows="0"/>
  <dataConsolidate/>
  <mergeCells count="30">
    <mergeCell ref="B2:D2"/>
    <mergeCell ref="E2:G2"/>
    <mergeCell ref="H2:J2"/>
    <mergeCell ref="B1:C1"/>
    <mergeCell ref="D1:F1"/>
    <mergeCell ref="H1:I1"/>
    <mergeCell ref="J1:L1"/>
    <mergeCell ref="N1:Q1"/>
    <mergeCell ref="N2:O3"/>
    <mergeCell ref="P2:Q3"/>
    <mergeCell ref="K2:M2"/>
    <mergeCell ref="R6:U6"/>
    <mergeCell ref="R1:U1"/>
    <mergeCell ref="P5:Q5"/>
    <mergeCell ref="N5:O5"/>
    <mergeCell ref="N6:Q6"/>
    <mergeCell ref="P4:Q4"/>
    <mergeCell ref="N4:O4"/>
    <mergeCell ref="B6:D6"/>
    <mergeCell ref="E6:G6"/>
    <mergeCell ref="H6:J6"/>
    <mergeCell ref="K6:M6"/>
    <mergeCell ref="B3:C5"/>
    <mergeCell ref="D3:D5"/>
    <mergeCell ref="E3:F5"/>
    <mergeCell ref="G3:G5"/>
    <mergeCell ref="H3:I5"/>
    <mergeCell ref="J3:J5"/>
    <mergeCell ref="K3:L5"/>
    <mergeCell ref="M3:M5"/>
  </mergeCells>
  <conditionalFormatting sqref="N2">
    <cfRule type="containsText" dxfId="71" priority="1" operator="containsText" text="ZARAR">
      <formula>NOT(ISERROR(SEARCH("ZARAR",N2)))</formula>
    </cfRule>
    <cfRule type="cellIs" dxfId="70" priority="2" operator="between">
      <formula>"KAR"</formula>
      <formula>"ZARAR"</formula>
    </cfRule>
    <cfRule type="containsText" dxfId="69" priority="3" operator="containsText" text="KAR">
      <formula>NOT(ISERROR(SEARCH("KAR",N2)))</formula>
    </cfRule>
    <cfRule type="containsText" dxfId="68" priority="4" operator="containsText" text="ZARAR">
      <formula>NOT(ISERROR(SEARCH("ZARAR",N2)))</formula>
    </cfRule>
    <cfRule type="cellIs" dxfId="67" priority="5" operator="between">
      <formula>"KAR"</formula>
      <formula>"ZARAR"</formula>
    </cfRule>
    <cfRule type="containsText" dxfId="66" priority="6" operator="containsText" text="KAR">
      <formula>NOT(ISERROR(SEARCH("KAR",N2)))</formula>
    </cfRule>
    <cfRule type="cellIs" dxfId="65" priority="11" operator="between">
      <formula>"KAR"</formula>
      <formula>"ZARAR"</formula>
    </cfRule>
    <cfRule type="containsText" dxfId="64" priority="12" operator="containsText" text="KAR">
      <formula>NOT(ISERROR(SEARCH("KAR",N2)))</formula>
    </cfRule>
    <cfRule type="containsText" dxfId="63" priority="13" operator="containsText" text="ZARAR">
      <formula>NOT(ISERROR(SEARCH("ZARAR",N2)))</formula>
    </cfRule>
  </conditionalFormatting>
  <dataValidations xWindow="1377" yWindow="600" count="9">
    <dataValidation type="list" allowBlank="1" showInputMessage="1" showErrorMessage="1" sqref="E8:E102 H8:H102 K8:K102 N8:N102 B8:B102 R8:R102" xr:uid="{61C6DDB8-704B-4E60-B12C-675C399184CB}">
      <formula1>MAYIS</formula1>
    </dataValidation>
    <dataValidation type="list" showInputMessage="1" sqref="C8:C102" xr:uid="{A1BE249E-9DE8-462D-8ECD-1366FBB0AB36}">
      <formula1>gelirkategorileri1</formula1>
    </dataValidation>
    <dataValidation type="list" showInputMessage="1" sqref="F8:F102" xr:uid="{52369EB4-A33B-4486-826A-8134BAA7E30B}">
      <formula1>giderkategorileri1</formula1>
    </dataValidation>
    <dataValidation type="list" showInputMessage="1" sqref="I8:I102" xr:uid="{E33C28C0-FAC0-4AAD-A2B8-B29AD53E69F4}">
      <formula1>gelirkategorileri2</formula1>
    </dataValidation>
    <dataValidation type="list" showInputMessage="1" sqref="L8:L102" xr:uid="{04D4064B-4D39-4CBC-A792-DABE0BE4F400}">
      <formula1>giderkategorileri2</formula1>
    </dataValidation>
    <dataValidation type="list" showInputMessage="1" sqref="O9:O102" xr:uid="{4FC6690F-1C02-4900-BD80-212FB4DA7415}">
      <formula1>borcisimleri</formula1>
    </dataValidation>
    <dataValidation type="list" showInputMessage="1" promptTitle="UYARI!" prompt="Borç adı girerken açılır listeden seçiniz. Açılır listedeki isimleri AYARLAR sayfasından düzenleyebilirsiniz. Silme işlemi yaparken &quot;Kalan&quot; sütununa dokunmayınız. Bu işlem &quot;Kalan&quot; sütunundaki formüllein silinmesine neden olabilir." sqref="O8" xr:uid="{6524605F-D155-49EC-8939-BBEB65AE1204}">
      <formula1>borcisimleri</formula1>
    </dataValidation>
    <dataValidation type="list" showInputMessage="1" sqref="S9:S102" xr:uid="{6BEB4918-5E27-49D6-8859-991E7B86937E}">
      <formula1>alacakisimleri</formula1>
    </dataValidation>
    <dataValidation type="list" showInputMessage="1" promptTitle="UYARI!" prompt="Alacak adı girerken açılır listeden seçiniz. Açılır listedeki isimleri AYARLAR sayfasından düzenleyebilirsiniz. Silme işlemi yaparken &quot;Kalan&quot; sütununa dokunmayınız. Bu işlem &quot;Kalan&quot; sütunundaki formüllein silinmesine neden olabilir." sqref="S8" xr:uid="{775BDC32-9064-4932-AC19-81B4FFA95724}">
      <formula1>alacakisimleri</formula1>
    </dataValidation>
  </dataValidations>
  <pageMargins left="0.7" right="0.7" top="0.75" bottom="0.75" header="0.3" footer="0.3"/>
  <pageSetup paperSize="9" orientation="portrait"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E A A B Q S w M E F A A C A A g A g H K J U 1 o 2 E n e k A A A A 9 Q A A A B I A H A B D b 2 5 m a W c v U G F j a 2 F n Z S 5 4 b W w g o h g A K K A U A A A A A A A A A A A A A A A A A A A A A A A A A A A A h Y + x D o I w G I R f h X S n B Y w G y U 8 Z X C U x a o x r U w o 0 Q j F t s b y b g 4 / k K 4 h R 1 M 3 x 7 r t L 7 u 7 X G 2 R D 2 3 g X o Y 3 s V I p C H C B P K N 4 V U l U p 6 m 3 p x y i j s G H 8 x C r h j W F l k s H I F N X W n h N C n H P Y z X C n K x I F Q U i O + X r H a 9 E y X y p j m e I C f V r F / x a i c H i N o R F e x n i + G C c B m T z I p f r y a G R P + m P C q m 9 s r w W 1 2 t 9 v g U w S y P s C f Q B Q S w M E F A A C A A g A g H K 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y i V N L K e V r D A E A A L w B A A A T A B w A R m 9 y b X V s Y X M v U 2 V j d G l v b j E u b S C i G A A o o B Q A A A A A A A A A A A A A A A A A A A A A A A A A A A C V j 7 F q w z A Q h n e D 3 + F Q F g c c h + K t o U s T u m R o o I Y O p c P F u d T C t m S k M 2 l q / C w Z u z Z 7 t z j v V T n O X I g W i T v + T 9 9 v K W W p F b w M 9 9 3 M 9 3 z P Z m h o A y O R 4 L o g i A U 8 Q E H s e + D O E v c K c z d 5 p X W 0 w g 8 K + s d c K y b F N h A Z c 2 X v p 9 P d b h d l Z L H K a 7 O p o 1 S X 0 9 x R 5 W S L 8 m u i D a o C j R T j c T h w F 8 g Y O + z A b + L 2 r Z + 8 X 7 c j s a D u I M 8 H l k Y W p C A 5 / Z r e 6 6 I Y J Q 5 n t 9 q U c 1 3 U p U r 2 F d n g Q g y b R j y i y t H 9 J k J g t w G m T 2 5 D a E T 3 k 7 H c 4 + k b l r 2 a l f D k 5 O B 5 k O u O L r A i k 7 p i r m f U U y + x p V Y 1 3 x Z J 8 H z o j j e E 2 r H v S f V f + d k f U E s B A i 0 A F A A C A A g A g H K J U 1 o 2 E n e k A A A A 9 Q A A A B I A A A A A A A A A A A A A A A A A A A A A A E N v b m Z p Z y 9 Q Y W N r Y W d l L n h t b F B L A Q I t A B Q A A g A I A I B y i V M P y u m r p A A A A O k A A A A T A A A A A A A A A A A A A A A A A P A A A A B b Q 2 9 u d G V u d F 9 U e X B l c 1 0 u e G 1 s U E s B A i 0 A F A A C A A g A g H K J U 0 s p 5 W s M A Q A A v A E A A B M A A A A A A A A A A A A A A A A A 4 Q E A A E Z v c m 1 1 b G F z L 1 N l Y 3 R p b 2 4 x L m 1 Q S w U G A A A A A A M A A w D C A A A A O g 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7 Q o A A A A A A A D L C 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l M j A 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A i I C 8 + P E V u d H J 5 I F R 5 c G U 9 I k Z p b G x F c n J v c k N v Z G U i I F Z h b H V l P S J z V W 5 r b m 9 3 b i I g L z 4 8 R W 5 0 c n k g V H l w Z T 0 i R m l s b E V y c m 9 y Q 2 9 1 b n Q i I F Z h b H V l P S J s M C I g L z 4 8 R W 5 0 c n k g V H l w Z T 0 i R m l s b E x h c 3 R V c G R h d G V k I i B W Y W x 1 Z T 0 i Z D I w M j E t M T I t M D l U M T E 6 M T M 6 N D I u M z U y N T Y 2 M 1 o i I C 8 + P E V u d H J 5 I F R 5 c G U 9 I k Z p b G x D b 2 x 1 b W 5 U e X B l c y I g V m F s d W U 9 I n N C Z 1 F F Q k E 9 P S I g L z 4 8 R W 5 0 c n k g V H l w Z T 0 i R m l s b E N v b H V t b k 5 h b W V z I i B W Y W x 1 Z T 0 i c 1 s m c X V v d D t C Y W 5 r Y W x h c i Z x d W 9 0 O y w m c X V v d D v E s G h 0 a X l h w 6 c g S 3 J l Z G l z a S B G Y W l 6 I E 9 y Y W 5 s Y X L E s S Z x d W 9 0 O y w m c X V v d D t L b 2 5 1 d C B L c m V k a X N p I E Z h a X o g T 3 J h b m x h c s S x J n F 1 b 3 Q 7 L C Z x d W 9 0 O 1 R h x Z / E s X Q g S 3 J l Z G l z a S B G Y W l 6 I E 9 y Y W 5 s Y X L E s S 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R h Y m x l I D M v R G X E n 2 n F n 3 R p c m l s Z W 4 g V M O 8 c i 5 7 Q m F u a 2 F s Y X I s M H 0 m c X V v d D s s J n F 1 b 3 Q 7 U 2 V j d G l v b j E v V G F i b G U g M y 9 E Z c S f a c W f d G l y a W x l b i B U w 7 x y L n v E s G h 0 a X l h w 6 c g S 3 J l Z G l z a S B G Y W l 6 I E 9 y Y W 5 s Y X L E s S w x f S Z x d W 9 0 O y w m c X V v d D t T Z W N 0 a W 9 u M S 9 U Y W J s Z S A z L 0 R l x J 9 p x Z 9 0 a X J p b G V u I F T D v H I u e 0 t v b n V 0 I E t y Z W R p c 2 k g R m F p e i B P c m F u b G F y x L E s M n 0 m c X V v d D s s J n F 1 b 3 Q 7 U 2 V j d G l v b j E v V G F i b G U g M y 9 E Z c S f a c W f d G l y a W x l b i B U w 7 x y L n t U Y c W f x L F 0 I E t y Z W R p c 2 k g R m F p e i B P c m F u b G F y x L E s M 3 0 m c X V v d D t d L C Z x d W 9 0 O 0 N v b H V t b k N v d W 5 0 J n F 1 b 3 Q 7 O j Q s J n F 1 b 3 Q 7 S 2 V 5 Q 2 9 s d W 1 u T m F t Z X M m c X V v d D s 6 W 1 0 s J n F 1 b 3 Q 7 Q 2 9 s d W 1 u S W R l b n R p d G l l c y Z x d W 9 0 O z p b J n F 1 b 3 Q 7 U 2 V j d G l v b j E v V G F i b G U g M y 9 E Z c S f a c W f d G l y a W x l b i B U w 7 x y L n t C Y W 5 r Y W x h c i w w f S Z x d W 9 0 O y w m c X V v d D t T Z W N 0 a W 9 u M S 9 U Y W J s Z S A z L 0 R l x J 9 p x Z 9 0 a X J p b G V u I F T D v H I u e 8 S w a H R p e W H D p y B L c m V k a X N p I E Z h a X o g T 3 J h b m x h c s S x L D F 9 J n F 1 b 3 Q 7 L C Z x d W 9 0 O 1 N l Y 3 R p b 2 4 x L 1 R h Y m x l I D M v R G X E n 2 n F n 3 R p c m l s Z W 4 g V M O 8 c i 5 7 S 2 9 u d X Q g S 3 J l Z G l z a S B G Y W l 6 I E 9 y Y W 5 s Y X L E s S w y f S Z x d W 9 0 O y w m c X V v d D t T Z W N 0 a W 9 u M S 9 U Y W J s Z S A z L 0 R l x J 9 p x Z 9 0 a X J p b G V u I F T D v H I u e 1 R h x Z / E s X Q g S 3 J l Z G l z a S B G Y W l 6 I E 9 y Y W 5 s Y X L E s S w z f S Z x d W 9 0 O 1 0 s J n F 1 b 3 Q 7 U m V s Y X R p b 2 5 z a G l w S W 5 m b y Z x d W 9 0 O z p b X X 0 i I C 8 + P C 9 T d G F i b G V F b n R y a W V z P j w v S X R l b T 4 8 S X R l b T 4 8 S X R l b U x v Y 2 F 0 a W 9 u P j x J d G V t V H l w Z T 5 G b 3 J t d W x h P C 9 J d G V t V H l w Z T 4 8 S X R l b V B h d G g + U 2 V j d G l v b j E v V G F i b G U l M j A z L 0 t h e W 5 h a z w v S X R l b V B h d G g + P C 9 J d G V t T G 9 j Y X R p b 2 4 + P F N 0 Y W J s Z U V u d H J p Z X M g L z 4 8 L 0 l 0 Z W 0 + P E l 0 Z W 0 + P E l 0 Z W 1 M b 2 N h d G l v b j 4 8 S X R l b V R 5 c G U + R m 9 y b X V s Y T w v S X R l b V R 5 c G U + P E l 0 Z W 1 Q Y X R o P l N l Y 3 R p b 2 4 x L 1 R h Y m x l J T I w M y 9 E Y X R h M z w v S X R l b V B h d G g + P C 9 J d G V t T G 9 j Y X R p b 2 4 + P F N 0 Y W J s Z U V u d H J p Z X M g L z 4 8 L 0 l 0 Z W 0 + P E l 0 Z W 0 + P E l 0 Z W 1 M b 2 N h d G l v b j 4 8 S X R l b V R 5 c G U + R m 9 y b X V s Y T w v S X R l b V R 5 c G U + P E l 0 Z W 1 Q Y X R o P l N l Y 3 R p b 2 4 x L 1 R h Y m x l J T I w M y 9 E Z S V D N C U 5 R m k l Q z U l O U Z 0 a X J p b G V u J T I w V C V D M y V C Q 3 I 8 L 0 l 0 Z W 1 Q Y X R o P j w v S X R l b U x v Y 2 F 0 a W 9 u P j x T d G F i b G V F b n R y a W V z I C 8 + P C 9 J d G V t P j w v S X R l b X M + P C 9 M b 2 N h b F B h Y 2 t h Z 2 V N Z X R h Z G F 0 Y U Z p b G U + F g A A A F B L B Q Y A A A A A A A A A A A A A A A A A A A A A A A A m A Q A A A Q A A A N C M n d 8 B F d E R j H o A w E / C l + s B A A A A u Q F z 4 6 G K S U C L f n o v a i 6 L Y w A A A A A C A A A A A A A Q Z g A A A A E A A C A A A A B o 7 Q Z A f y 9 C B U y v Y t K R S / O / P e Q X x X j g I R t q 9 W 8 B + N N 2 h A A A A A A O g A A A A A I A A C A A A A A I R G E l T 1 9 s A 3 k z V E z e e z D f J X M D D 5 F p R 5 8 s 9 Q j L 9 c n q m l A A A A C u w 8 8 8 t Q N w b T Q k a X 7 d A L 6 n y U v 6 W u 5 M w d T y 9 d d i x 6 r s B f w / u C I B Y 8 m A B T l E s b 6 H y i C q 1 U G 6 0 8 Q G / T m U c V X d + X c C v R C c c 6 Z k f K G c 8 Z + M 6 b 2 f V E A A A A A x 3 C p 3 f s M T H C M 5 i u b U I Q p v V 5 C j u x S Z o O b w b g 1 q b L q 2 1 G 5 4 L 9 P D H 1 B Y t s z h A 0 y 2 D g J r C o T L n l 5 R 5 B V F F 9 n N 2 h p t < / D a t a M a s h u p > 
</file>

<file path=customXml/itemProps1.xml><?xml version="1.0" encoding="utf-8"?>
<ds:datastoreItem xmlns:ds="http://schemas.openxmlformats.org/officeDocument/2006/customXml" ds:itemID="{39115333-3526-4AAA-9100-B09002485E9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45</vt:i4>
      </vt:variant>
      <vt:variant>
        <vt:lpstr>Adlandırılmış Aralıklar</vt:lpstr>
      </vt:variant>
      <vt:variant>
        <vt:i4>61</vt:i4>
      </vt:variant>
    </vt:vector>
  </HeadingPairs>
  <TitlesOfParts>
    <vt:vector size="106" baseType="lpstr">
      <vt:lpstr>AYARLAR</vt:lpstr>
      <vt:lpstr>MENÜ</vt:lpstr>
      <vt:lpstr>KREDİ HESAPLAMA</vt:lpstr>
      <vt:lpstr>ONCEKIYIL</vt:lpstr>
      <vt:lpstr>OCAK</vt:lpstr>
      <vt:lpstr>ŞUBAT</vt:lpstr>
      <vt:lpstr>MART</vt:lpstr>
      <vt:lpstr>NİSAN</vt:lpstr>
      <vt:lpstr>MAYIS</vt:lpstr>
      <vt:lpstr>HAZİRAN</vt:lpstr>
      <vt:lpstr>TEMMUZ</vt:lpstr>
      <vt:lpstr>AĞUSTOS</vt:lpstr>
      <vt:lpstr>EYLÜL</vt:lpstr>
      <vt:lpstr>EKİM</vt:lpstr>
      <vt:lpstr>KASIM</vt:lpstr>
      <vt:lpstr>ARALIK</vt:lpstr>
      <vt:lpstr>TAKVİM</vt:lpstr>
      <vt:lpstr>RAPORMENU</vt:lpstr>
      <vt:lpstr>OCAKRAPOR</vt:lpstr>
      <vt:lpstr>OCAKALVER</vt:lpstr>
      <vt:lpstr>ŞUBATRAPOR</vt:lpstr>
      <vt:lpstr>ŞUBATALVER</vt:lpstr>
      <vt:lpstr>MARTRAPOR</vt:lpstr>
      <vt:lpstr>MARTALVER</vt:lpstr>
      <vt:lpstr>NİSANRAPOR</vt:lpstr>
      <vt:lpstr>NİSANALVER</vt:lpstr>
      <vt:lpstr>MAYISRAPOR</vt:lpstr>
      <vt:lpstr>MAYISALVER</vt:lpstr>
      <vt:lpstr>HAZİRANRAPOR</vt:lpstr>
      <vt:lpstr>HAZİRANALVER</vt:lpstr>
      <vt:lpstr>TEMMUZRAPOR</vt:lpstr>
      <vt:lpstr>TEMMUZALVER</vt:lpstr>
      <vt:lpstr>AĞUSTOSRAPOR</vt:lpstr>
      <vt:lpstr>AĞUSTOSALVER</vt:lpstr>
      <vt:lpstr>EYLÜLRAPOR</vt:lpstr>
      <vt:lpstr>EYLÜLALVER</vt:lpstr>
      <vt:lpstr>EKİMRAPOR</vt:lpstr>
      <vt:lpstr>EKİMALVER</vt:lpstr>
      <vt:lpstr>KASIMRAPOR</vt:lpstr>
      <vt:lpstr>KASIMALVER</vt:lpstr>
      <vt:lpstr>ARALIKRAPOR</vt:lpstr>
      <vt:lpstr>ARALIKALVER</vt:lpstr>
      <vt:lpstr>YILLIKRAPOR</vt:lpstr>
      <vt:lpstr>YILLIKALVER</vt:lpstr>
      <vt:lpstr>BORCALACAK</vt:lpstr>
      <vt:lpstr>AGUSTOS</vt:lpstr>
      <vt:lpstr>alacakadi</vt:lpstr>
      <vt:lpstr>alacakisim</vt:lpstr>
      <vt:lpstr>alacakisimleri</vt:lpstr>
      <vt:lpstr>ARALIK</vt:lpstr>
      <vt:lpstr>borcadi</vt:lpstr>
      <vt:lpstr>borcisim</vt:lpstr>
      <vt:lpstr>borcisimleri</vt:lpstr>
      <vt:lpstr>EKIM</vt:lpstr>
      <vt:lpstr>evgeliradi</vt:lpstr>
      <vt:lpstr>evgideradi</vt:lpstr>
      <vt:lpstr>EYLUL</vt:lpstr>
      <vt:lpstr>geliradi</vt:lpstr>
      <vt:lpstr>gelirisim</vt:lpstr>
      <vt:lpstr>gelirkategorileri1</vt:lpstr>
      <vt:lpstr>gelirkategorileri2</vt:lpstr>
      <vt:lpstr>gideradi</vt:lpstr>
      <vt:lpstr>giderisim</vt:lpstr>
      <vt:lpstr>giderkategorileri1</vt:lpstr>
      <vt:lpstr>giderkategorileri2</vt:lpstr>
      <vt:lpstr>HAZIRAN</vt:lpstr>
      <vt:lpstr>isgeliradi</vt:lpstr>
      <vt:lpstr>isgideradi</vt:lpstr>
      <vt:lpstr>KASIM</vt:lpstr>
      <vt:lpstr>krediadi</vt:lpstr>
      <vt:lpstr>krediismi</vt:lpstr>
      <vt:lpstr>MART</vt:lpstr>
      <vt:lpstr>MAYIS</vt:lpstr>
      <vt:lpstr>NİSAN</vt:lpstr>
      <vt:lpstr>OCAK</vt:lpstr>
      <vt:lpstr>ONCEKI</vt:lpstr>
      <vt:lpstr>SUBAT</vt:lpstr>
      <vt:lpstr>ŞUBAT</vt:lpstr>
      <vt:lpstr>TEMMUZ</vt:lpstr>
      <vt:lpstr>AĞUSTOSALVER!Yazdırma_Alanı</vt:lpstr>
      <vt:lpstr>AĞUSTOSRAPOR!Yazdırma_Alanı</vt:lpstr>
      <vt:lpstr>ARALIKALVER!Yazdırma_Alanı</vt:lpstr>
      <vt:lpstr>ARALIKRAPOR!Yazdırma_Alanı</vt:lpstr>
      <vt:lpstr>EKİMALVER!Yazdırma_Alanı</vt:lpstr>
      <vt:lpstr>EKİMRAPOR!Yazdırma_Alanı</vt:lpstr>
      <vt:lpstr>EYLÜLALVER!Yazdırma_Alanı</vt:lpstr>
      <vt:lpstr>EYLÜLRAPOR!Yazdırma_Alanı</vt:lpstr>
      <vt:lpstr>HAZİRANALVER!Yazdırma_Alanı</vt:lpstr>
      <vt:lpstr>HAZİRANRAPOR!Yazdırma_Alanı</vt:lpstr>
      <vt:lpstr>KASIMALVER!Yazdırma_Alanı</vt:lpstr>
      <vt:lpstr>KASIMRAPOR!Yazdırma_Alanı</vt:lpstr>
      <vt:lpstr>'KREDİ HESAPLAMA'!Yazdırma_Alanı</vt:lpstr>
      <vt:lpstr>MARTALVER!Yazdırma_Alanı</vt:lpstr>
      <vt:lpstr>MARTRAPOR!Yazdırma_Alanı</vt:lpstr>
      <vt:lpstr>MAYISALVER!Yazdırma_Alanı</vt:lpstr>
      <vt:lpstr>MAYISRAPOR!Yazdırma_Alanı</vt:lpstr>
      <vt:lpstr>NİSANALVER!Yazdırma_Alanı</vt:lpstr>
      <vt:lpstr>NİSANRAPOR!Yazdırma_Alanı</vt:lpstr>
      <vt:lpstr>OCAKALVER!Yazdırma_Alanı</vt:lpstr>
      <vt:lpstr>OCAKRAPOR!Yazdırma_Alanı</vt:lpstr>
      <vt:lpstr>ŞUBATALVER!Yazdırma_Alanı</vt:lpstr>
      <vt:lpstr>ŞUBATRAPOR!Yazdırma_Alanı</vt:lpstr>
      <vt:lpstr>TEMMUZALVER!Yazdırma_Alanı</vt:lpstr>
      <vt:lpstr>TEMMUZRAPOR!Yazdırma_Alanı</vt:lpstr>
      <vt:lpstr>YILLIKALVER!Yazdırma_Alanı</vt:lpstr>
      <vt:lpstr>YILLIKRAPOR!Yazdırma_Alanı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2006-09-26T09:04:32Z</dcterms:created>
  <dcterms:modified xsi:type="dcterms:W3CDTF">2024-01-03T15:59:18Z</dcterms:modified>
</cp:coreProperties>
</file>